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395" windowWidth="15195" windowHeight="8175" tabRatio="836" firstSheet="1" activeTab="8"/>
  </bookViews>
  <sheets>
    <sheet name="1. Data Sheet" sheetId="36" r:id="rId1"/>
    <sheet name="2. Weather Analysis " sheetId="32" r:id="rId2"/>
    <sheet name="3. CDM OEB App.2-I LoadF'cast" sheetId="44" r:id="rId3"/>
    <sheet name="4a. Notes for Variables" sheetId="38" r:id="rId4"/>
    <sheet name="4b. Variables" sheetId="37" r:id="rId5"/>
    <sheet name="5. Average Calcs for Variables" sheetId="39" r:id="rId6"/>
    <sheet name="6. Purchased Power Model" sheetId="7" r:id="rId7"/>
    <sheet name="7. Regression Scenarios " sheetId="40" r:id="rId8"/>
    <sheet name="8. Summary" sheetId="11" r:id="rId9"/>
    <sheet name="Loss Adjustment Factor" sheetId="43"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Order1" hidden="1">255</definedName>
    <definedName name="_Sort" localSheetId="1" hidden="1">[1]Sheet1!$G$40:$K$40</definedName>
    <definedName name="_Sort" hidden="1">[2]Sheet1!$G$40:$K$40</definedName>
    <definedName name="AllVariables" localSheetId="2">'[3]5.Variables'!$B$114:$B$120</definedName>
    <definedName name="AllVariables">'[4]5.Variables'!$B$114:$B$120</definedName>
    <definedName name="BI_LDCLIST">'[5]3. Rate Class Selection'!$B$19:$B$21</definedName>
    <definedName name="BridgeYear">'[6]LDC Info'!$E$26</definedName>
    <definedName name="CAfile">[7]Refs!$B$2</definedName>
    <definedName name="CArevReq">[7]Refs!$B$6</definedName>
    <definedName name="ClassRange1">[7]Refs!$B$3</definedName>
    <definedName name="ClassRange2">[7]Refs!$B$4</definedName>
    <definedName name="contactf" localSheetId="2">#REF!</definedName>
    <definedName name="contactf" localSheetId="3">#REF!</definedName>
    <definedName name="contactf" localSheetId="5">#REF!</definedName>
    <definedName name="contactf">#REF!</definedName>
    <definedName name="CustomerAdministration" localSheetId="2">[8]lists!$Z$1:$Z$36</definedName>
    <definedName name="CustomerAdministration">[6]lists!$Z$1:$Z$36</definedName>
    <definedName name="EBNUMBER">'[6]LDC Info'!$E$16</definedName>
    <definedName name="Fixed_Charges" localSheetId="2">[8]lists!$I$1:$I$212</definedName>
    <definedName name="Fixed_Charges">[6]lists!$I$1:$I$212</definedName>
    <definedName name="FolderPath">[7]Menu!$C$8</definedName>
    <definedName name="histdate">[9]Financials!$E$76</definedName>
    <definedName name="Incr2000" localSheetId="2">#REF!</definedName>
    <definedName name="Incr2000" localSheetId="3">#REF!</definedName>
    <definedName name="Incr2000" localSheetId="5">#REF!</definedName>
    <definedName name="Incr2000">#REF!</definedName>
    <definedName name="LDC_LIST">[10]lists!$AM$1:$AM$80</definedName>
    <definedName name="LIMIT" localSheetId="2">#REF!</definedName>
    <definedName name="LIMIT" localSheetId="3">#REF!</definedName>
    <definedName name="LIMIT" localSheetId="5">#REF!</definedName>
    <definedName name="LIMIT">#REF!</definedName>
    <definedName name="LossFactors" localSheetId="2">[8]lists!$L$2:$L$15</definedName>
    <definedName name="LossFactors">[6]lists!$L$2:$L$15</definedName>
    <definedName name="man_beg_bud" localSheetId="2">#REF!</definedName>
    <definedName name="man_beg_bud" localSheetId="3">#REF!</definedName>
    <definedName name="man_beg_bud" localSheetId="5">#REF!</definedName>
    <definedName name="man_beg_bud">#REF!</definedName>
    <definedName name="man_end_bud" localSheetId="2">#REF!</definedName>
    <definedName name="man_end_bud" localSheetId="3">#REF!</definedName>
    <definedName name="man_end_bud" localSheetId="5">#REF!</definedName>
    <definedName name="man_end_bud">#REF!</definedName>
    <definedName name="man12ACT" localSheetId="2">#REF!</definedName>
    <definedName name="man12ACT" localSheetId="3">#REF!</definedName>
    <definedName name="man12ACT" localSheetId="5">#REF!</definedName>
    <definedName name="man12ACT">#REF!</definedName>
    <definedName name="MANBUD" localSheetId="2">#REF!</definedName>
    <definedName name="MANBUD" localSheetId="3">#REF!</definedName>
    <definedName name="MANBUD" localSheetId="5">#REF!</definedName>
    <definedName name="MANBUD">#REF!</definedName>
    <definedName name="manCYACT" localSheetId="2">#REF!</definedName>
    <definedName name="manCYACT" localSheetId="3">#REF!</definedName>
    <definedName name="manCYACT" localSheetId="5">#REF!</definedName>
    <definedName name="manCYACT">#REF!</definedName>
    <definedName name="manCYBUD" localSheetId="2">#REF!</definedName>
    <definedName name="manCYBUD" localSheetId="3">#REF!</definedName>
    <definedName name="manCYBUD" localSheetId="5">#REF!</definedName>
    <definedName name="manCYBUD">#REF!</definedName>
    <definedName name="manCYF" localSheetId="2">#REF!</definedName>
    <definedName name="manCYF" localSheetId="3">#REF!</definedName>
    <definedName name="manCYF" localSheetId="5">#REF!</definedName>
    <definedName name="manCYF">#REF!</definedName>
    <definedName name="MANEND" localSheetId="2">#REF!</definedName>
    <definedName name="MANEND" localSheetId="3">#REF!</definedName>
    <definedName name="MANEND" localSheetId="5">#REF!</definedName>
    <definedName name="MANEND">#REF!</definedName>
    <definedName name="manNYbud" localSheetId="2">#REF!</definedName>
    <definedName name="manNYbud" localSheetId="3">#REF!</definedName>
    <definedName name="manNYbud" localSheetId="5">#REF!</definedName>
    <definedName name="manNYbud">#REF!</definedName>
    <definedName name="manpower_costs" localSheetId="2">#REF!</definedName>
    <definedName name="manpower_costs" localSheetId="3">#REF!</definedName>
    <definedName name="manpower_costs" localSheetId="5">#REF!</definedName>
    <definedName name="manpower_costs">#REF!</definedName>
    <definedName name="manPYACT" localSheetId="2">#REF!</definedName>
    <definedName name="manPYACT" localSheetId="3">#REF!</definedName>
    <definedName name="manPYACT" localSheetId="5">#REF!</definedName>
    <definedName name="manPYACT">#REF!</definedName>
    <definedName name="MANSTART" localSheetId="2">#REF!</definedName>
    <definedName name="MANSTART" localSheetId="3">#REF!</definedName>
    <definedName name="MANSTART" localSheetId="5">#REF!</definedName>
    <definedName name="MANSTART">#REF!</definedName>
    <definedName name="mat_beg_bud" localSheetId="2">#REF!</definedName>
    <definedName name="mat_beg_bud" localSheetId="3">#REF!</definedName>
    <definedName name="mat_beg_bud" localSheetId="5">#REF!</definedName>
    <definedName name="mat_beg_bud">#REF!</definedName>
    <definedName name="mat_end_bud" localSheetId="2">#REF!</definedName>
    <definedName name="mat_end_bud" localSheetId="3">#REF!</definedName>
    <definedName name="mat_end_bud" localSheetId="5">#REF!</definedName>
    <definedName name="mat_end_bud">#REF!</definedName>
    <definedName name="mat12ACT" localSheetId="2">#REF!</definedName>
    <definedName name="mat12ACT" localSheetId="3">#REF!</definedName>
    <definedName name="mat12ACT" localSheetId="5">#REF!</definedName>
    <definedName name="mat12ACT">#REF!</definedName>
    <definedName name="MATBUD" localSheetId="2">#REF!</definedName>
    <definedName name="MATBUD" localSheetId="3">#REF!</definedName>
    <definedName name="MATBUD" localSheetId="5">#REF!</definedName>
    <definedName name="MATBUD">#REF!</definedName>
    <definedName name="matCYACT" localSheetId="2">#REF!</definedName>
    <definedName name="matCYACT" localSheetId="3">#REF!</definedName>
    <definedName name="matCYACT" localSheetId="5">#REF!</definedName>
    <definedName name="matCYACT">#REF!</definedName>
    <definedName name="matCYBUD" localSheetId="2">#REF!</definedName>
    <definedName name="matCYBUD" localSheetId="3">#REF!</definedName>
    <definedName name="matCYBUD" localSheetId="5">#REF!</definedName>
    <definedName name="matCYBUD">#REF!</definedName>
    <definedName name="matCYF" localSheetId="2">#REF!</definedName>
    <definedName name="matCYF" localSheetId="3">#REF!</definedName>
    <definedName name="matCYF" localSheetId="5">#REF!</definedName>
    <definedName name="matCYF">#REF!</definedName>
    <definedName name="MATEND" localSheetId="2">#REF!</definedName>
    <definedName name="MATEND" localSheetId="3">#REF!</definedName>
    <definedName name="MATEND" localSheetId="5">#REF!</definedName>
    <definedName name="MATEND">#REF!</definedName>
    <definedName name="material_costs" localSheetId="2">#REF!</definedName>
    <definedName name="material_costs" localSheetId="3">#REF!</definedName>
    <definedName name="material_costs" localSheetId="5">#REF!</definedName>
    <definedName name="material_costs">#REF!</definedName>
    <definedName name="matNYbud" localSheetId="2">#REF!</definedName>
    <definedName name="matNYbud" localSheetId="3">#REF!</definedName>
    <definedName name="matNYbud" localSheetId="5">#REF!</definedName>
    <definedName name="matNYbud">#REF!</definedName>
    <definedName name="matPYACT" localSheetId="2">#REF!</definedName>
    <definedName name="matPYACT" localSheetId="3">#REF!</definedName>
    <definedName name="matPYACT" localSheetId="5">#REF!</definedName>
    <definedName name="matPYACT">#REF!</definedName>
    <definedName name="MATSTART" localSheetId="2">#REF!</definedName>
    <definedName name="MATSTART" localSheetId="3">#REF!</definedName>
    <definedName name="MATSTART" localSheetId="5">#REF!</definedName>
    <definedName name="MATSTART">#REF!</definedName>
    <definedName name="NewRevReq">[7]Refs!$B$8</definedName>
    <definedName name="NonPayment" localSheetId="2">[8]lists!$AA$1:$AA$71</definedName>
    <definedName name="NonPayment">[6]lists!$AA$1:$AA$71</definedName>
    <definedName name="oth_beg_bud" localSheetId="2">#REF!</definedName>
    <definedName name="oth_beg_bud" localSheetId="3">#REF!</definedName>
    <definedName name="oth_beg_bud" localSheetId="5">#REF!</definedName>
    <definedName name="oth_beg_bud">#REF!</definedName>
    <definedName name="oth_end_bud" localSheetId="2">#REF!</definedName>
    <definedName name="oth_end_bud" localSheetId="3">#REF!</definedName>
    <definedName name="oth_end_bud" localSheetId="5">#REF!</definedName>
    <definedName name="oth_end_bud">#REF!</definedName>
    <definedName name="oth12ACT" localSheetId="2">#REF!</definedName>
    <definedName name="oth12ACT" localSheetId="3">#REF!</definedName>
    <definedName name="oth12ACT" localSheetId="5">#REF!</definedName>
    <definedName name="oth12ACT">#REF!</definedName>
    <definedName name="othCYACT" localSheetId="2">#REF!</definedName>
    <definedName name="othCYACT" localSheetId="3">#REF!</definedName>
    <definedName name="othCYACT" localSheetId="5">#REF!</definedName>
    <definedName name="othCYACT">#REF!</definedName>
    <definedName name="othCYBUD" localSheetId="2">#REF!</definedName>
    <definedName name="othCYBUD" localSheetId="3">#REF!</definedName>
    <definedName name="othCYBUD" localSheetId="5">#REF!</definedName>
    <definedName name="othCYBUD">#REF!</definedName>
    <definedName name="othCYF" localSheetId="2">#REF!</definedName>
    <definedName name="othCYF" localSheetId="3">#REF!</definedName>
    <definedName name="othCYF" localSheetId="5">#REF!</definedName>
    <definedName name="othCYF">#REF!</definedName>
    <definedName name="OTHEND" localSheetId="2">#REF!</definedName>
    <definedName name="OTHEND" localSheetId="3">#REF!</definedName>
    <definedName name="OTHEND" localSheetId="5">#REF!</definedName>
    <definedName name="OTHEND">#REF!</definedName>
    <definedName name="other_costs" localSheetId="2">#REF!</definedName>
    <definedName name="other_costs" localSheetId="3">#REF!</definedName>
    <definedName name="other_costs" localSheetId="5">#REF!</definedName>
    <definedName name="other_costs">#REF!</definedName>
    <definedName name="OTHERBUD" localSheetId="2">#REF!</definedName>
    <definedName name="OTHERBUD" localSheetId="3">#REF!</definedName>
    <definedName name="OTHERBUD" localSheetId="5">#REF!</definedName>
    <definedName name="OTHERBUD">#REF!</definedName>
    <definedName name="othNYbud" localSheetId="2">#REF!</definedName>
    <definedName name="othNYbud" localSheetId="3">#REF!</definedName>
    <definedName name="othNYbud" localSheetId="5">#REF!</definedName>
    <definedName name="othNYbud">#REF!</definedName>
    <definedName name="othPYACT" localSheetId="2">#REF!</definedName>
    <definedName name="othPYACT" localSheetId="3">#REF!</definedName>
    <definedName name="othPYACT" localSheetId="5">#REF!</definedName>
    <definedName name="othPYACT">#REF!</definedName>
    <definedName name="OTHSTART" localSheetId="2">#REF!</definedName>
    <definedName name="OTHSTART" localSheetId="3">#REF!</definedName>
    <definedName name="OTHSTART" localSheetId="5">#REF!</definedName>
    <definedName name="OTHSTART">#REF!</definedName>
    <definedName name="PAGE11" localSheetId="1">#REF!</definedName>
    <definedName name="PAGE11" localSheetId="2">#REF!</definedName>
    <definedName name="PAGE11" localSheetId="3">#REF!</definedName>
    <definedName name="PAGE11" localSheetId="5">#REF!</definedName>
    <definedName name="PAGE11">#REF!</definedName>
    <definedName name="PAGE2" localSheetId="1">[1]Sheet1!$A$1:$I$40</definedName>
    <definedName name="PAGE2">[2]Sheet1!$A$1:$I$40</definedName>
    <definedName name="PAGE3" localSheetId="1">#REF!</definedName>
    <definedName name="PAGE3" localSheetId="2">#REF!</definedName>
    <definedName name="PAGE3" localSheetId="3">#REF!</definedName>
    <definedName name="PAGE3" localSheetId="5">#REF!</definedName>
    <definedName name="PAGE3">#REF!</definedName>
    <definedName name="PAGE4" localSheetId="1">#REF!</definedName>
    <definedName name="PAGE4" localSheetId="2">#REF!</definedName>
    <definedName name="PAGE4" localSheetId="3">#REF!</definedName>
    <definedName name="PAGE4" localSheetId="5">#REF!</definedName>
    <definedName name="PAGE4">#REF!</definedName>
    <definedName name="PAGE7" localSheetId="1">#REF!</definedName>
    <definedName name="PAGE7" localSheetId="2">#REF!</definedName>
    <definedName name="PAGE7" localSheetId="3">#REF!</definedName>
    <definedName name="PAGE7" localSheetId="5">#REF!</definedName>
    <definedName name="PAGE7">#REF!</definedName>
    <definedName name="PAGE9" localSheetId="1">#REF!</definedName>
    <definedName name="PAGE9" localSheetId="2">#REF!</definedName>
    <definedName name="PAGE9" localSheetId="3">#REF!</definedName>
    <definedName name="PAGE9" localSheetId="5">#REF!</definedName>
    <definedName name="PAGE9">#REF!</definedName>
    <definedName name="_xlnm.Print_Area" localSheetId="4">'4b. Variables'!$A$1:$AE$147</definedName>
    <definedName name="_xlnm.Print_Area" localSheetId="6">'6. Purchased Power Model'!$T$2:$AE$80</definedName>
    <definedName name="_xlnm.Print_Area" localSheetId="8">'8. Summary'!$A$1:$M$58</definedName>
    <definedName name="print_end" localSheetId="2">#REF!</definedName>
    <definedName name="print_end" localSheetId="3">#REF!</definedName>
    <definedName name="print_end" localSheetId="5">#REF!</definedName>
    <definedName name="print_end">#REF!</definedName>
    <definedName name="_xlnm.Print_Titles" localSheetId="6">'6. Purchased Power Model'!$1:$2</definedName>
    <definedName name="Rate_Class" localSheetId="2">[8]lists!$A$1:$A$104</definedName>
    <definedName name="Rate_Class">[6]lists!$A$1:$A$104</definedName>
    <definedName name="ratedescription">[11]hidden1!$D$1:$D$122</definedName>
    <definedName name="RebaseYear">'[6]LDC Info'!$E$28</definedName>
    <definedName name="RevReqLookupKey">[7]Refs!$B$5</definedName>
    <definedName name="RevReqRange">[7]Refs!$B$7</definedName>
    <definedName name="SALBENF" localSheetId="2">#REF!</definedName>
    <definedName name="SALBENF" localSheetId="3">#REF!</definedName>
    <definedName name="SALBENF" localSheetId="5">#REF!</definedName>
    <definedName name="SALBENF">#REF!</definedName>
    <definedName name="salreg" localSheetId="2">#REF!</definedName>
    <definedName name="salreg" localSheetId="3">#REF!</definedName>
    <definedName name="salreg" localSheetId="5">#REF!</definedName>
    <definedName name="salreg">#REF!</definedName>
    <definedName name="SALREGF" localSheetId="2">#REF!</definedName>
    <definedName name="SALREGF" localSheetId="3">#REF!</definedName>
    <definedName name="SALREGF" localSheetId="5">#REF!</definedName>
    <definedName name="SALREGF">#REF!</definedName>
    <definedName name="TEMPA" localSheetId="2">#REF!</definedName>
    <definedName name="TEMPA" localSheetId="3">#REF!</definedName>
    <definedName name="TEMPA" localSheetId="5">#REF!</definedName>
    <definedName name="TEMPA">#REF!</definedName>
    <definedName name="TestYear">'[6]LDC Info'!$E$24</definedName>
    <definedName name="total_dept" localSheetId="2">#REF!</definedName>
    <definedName name="total_dept" localSheetId="3">#REF!</definedName>
    <definedName name="total_dept" localSheetId="5">#REF!</definedName>
    <definedName name="total_dept">#REF!</definedName>
    <definedName name="total_manpower" localSheetId="2">#REF!</definedName>
    <definedName name="total_manpower" localSheetId="3">#REF!</definedName>
    <definedName name="total_manpower" localSheetId="5">#REF!</definedName>
    <definedName name="total_manpower">#REF!</definedName>
    <definedName name="total_material" localSheetId="2">#REF!</definedName>
    <definedName name="total_material" localSheetId="3">#REF!</definedName>
    <definedName name="total_material" localSheetId="5">#REF!</definedName>
    <definedName name="total_material">#REF!</definedName>
    <definedName name="total_other" localSheetId="2">#REF!</definedName>
    <definedName name="total_other" localSheetId="3">#REF!</definedName>
    <definedName name="total_other" localSheetId="5">#REF!</definedName>
    <definedName name="total_other">#REF!</definedName>
    <definedName name="total_transportation" localSheetId="2">#REF!</definedName>
    <definedName name="total_transportation" localSheetId="3">#REF!</definedName>
    <definedName name="total_transportation" localSheetId="5">#REF!</definedName>
    <definedName name="total_transportation">#REF!</definedName>
    <definedName name="TRANBUD" localSheetId="2">#REF!</definedName>
    <definedName name="TRANBUD" localSheetId="3">#REF!</definedName>
    <definedName name="TRANBUD" localSheetId="5">#REF!</definedName>
    <definedName name="TRANBUD">#REF!</definedName>
    <definedName name="TRANEND" localSheetId="2">#REF!</definedName>
    <definedName name="TRANEND" localSheetId="3">#REF!</definedName>
    <definedName name="TRANEND" localSheetId="5">#REF!</definedName>
    <definedName name="TRANEND">#REF!</definedName>
    <definedName name="transportation_costs" localSheetId="2">#REF!</definedName>
    <definedName name="transportation_costs" localSheetId="3">#REF!</definedName>
    <definedName name="transportation_costs" localSheetId="5">#REF!</definedName>
    <definedName name="transportation_costs">#REF!</definedName>
    <definedName name="TRANSTART" localSheetId="2">#REF!</definedName>
    <definedName name="TRANSTART" localSheetId="3">#REF!</definedName>
    <definedName name="TRANSTART" localSheetId="5">#REF!</definedName>
    <definedName name="TRANSTART">#REF!</definedName>
    <definedName name="trn_beg_bud" localSheetId="2">#REF!</definedName>
    <definedName name="trn_beg_bud" localSheetId="3">#REF!</definedName>
    <definedName name="trn_beg_bud" localSheetId="5">#REF!</definedName>
    <definedName name="trn_beg_bud">#REF!</definedName>
    <definedName name="trn_end_bud" localSheetId="2">#REF!</definedName>
    <definedName name="trn_end_bud" localSheetId="3">#REF!</definedName>
    <definedName name="trn_end_bud" localSheetId="5">#REF!</definedName>
    <definedName name="trn_end_bud">#REF!</definedName>
    <definedName name="trn12ACT" localSheetId="2">#REF!</definedName>
    <definedName name="trn12ACT" localSheetId="3">#REF!</definedName>
    <definedName name="trn12ACT" localSheetId="5">#REF!</definedName>
    <definedName name="trn12ACT">#REF!</definedName>
    <definedName name="trnCYACT" localSheetId="2">#REF!</definedName>
    <definedName name="trnCYACT" localSheetId="3">#REF!</definedName>
    <definedName name="trnCYACT" localSheetId="5">#REF!</definedName>
    <definedName name="trnCYACT">#REF!</definedName>
    <definedName name="trnCYBUD" localSheetId="2">#REF!</definedName>
    <definedName name="trnCYBUD" localSheetId="3">#REF!</definedName>
    <definedName name="trnCYBUD" localSheetId="5">#REF!</definedName>
    <definedName name="trnCYBUD">#REF!</definedName>
    <definedName name="trnCYF" localSheetId="2">#REF!</definedName>
    <definedName name="trnCYF" localSheetId="3">#REF!</definedName>
    <definedName name="trnCYF" localSheetId="5">#REF!</definedName>
    <definedName name="trnCYF">#REF!</definedName>
    <definedName name="trnNYbud" localSheetId="2">#REF!</definedName>
    <definedName name="trnNYbud" localSheetId="3">#REF!</definedName>
    <definedName name="trnNYbud" localSheetId="5">#REF!</definedName>
    <definedName name="trnNYbud">#REF!</definedName>
    <definedName name="trnPYACT" localSheetId="2">#REF!</definedName>
    <definedName name="trnPYACT" localSheetId="3">#REF!</definedName>
    <definedName name="trnPYACT" localSheetId="5">#REF!</definedName>
    <definedName name="trnPYACT">#REF!</definedName>
    <definedName name="Units" localSheetId="2">[8]lists!$N$2:$N$5</definedName>
    <definedName name="Units">[6]lists!$N$2:$N$5</definedName>
    <definedName name="Utility">[9]Financials!$A$1</definedName>
    <definedName name="utitliy1">[12]Financials!$A$1</definedName>
    <definedName name="Variable1" localSheetId="2">'[3]5.Variables'!$B$10</definedName>
    <definedName name="Variable1">'[4]5.Variables'!$B$10</definedName>
    <definedName name="Variable2" localSheetId="2">'[3]5.Variables'!$B$33</definedName>
    <definedName name="Variable2">'[4]5.Variables'!$B$33</definedName>
    <definedName name="Variable3" localSheetId="2">'[3]5.Variables'!$B$56</definedName>
    <definedName name="Variable3">'[4]5.Variables'!$B$56</definedName>
    <definedName name="Variable5" localSheetId="2">'[3]5.Variables'!$B$84</definedName>
    <definedName name="Variable5">'[4]5.Variables'!$B$84</definedName>
    <definedName name="Variable6" localSheetId="2">'[3]5.Variables'!$B$98</definedName>
    <definedName name="Variable6">'[4]5.Variables'!$B$98</definedName>
    <definedName name="Variable7">'[13]5.Variables'!$B$118</definedName>
    <definedName name="WAGBENF" localSheetId="2">#REF!</definedName>
    <definedName name="WAGBENF" localSheetId="3">#REF!</definedName>
    <definedName name="WAGBENF" localSheetId="5">#REF!</definedName>
    <definedName name="WAGBENF">#REF!</definedName>
    <definedName name="wagdob" localSheetId="2">#REF!</definedName>
    <definedName name="wagdob" localSheetId="3">#REF!</definedName>
    <definedName name="wagdob" localSheetId="5">#REF!</definedName>
    <definedName name="wagdob">#REF!</definedName>
    <definedName name="wagdobf" localSheetId="2">#REF!</definedName>
    <definedName name="wagdobf" localSheetId="3">#REF!</definedName>
    <definedName name="wagdobf" localSheetId="5">#REF!</definedName>
    <definedName name="wagdobf">#REF!</definedName>
    <definedName name="wagreg" localSheetId="2">#REF!</definedName>
    <definedName name="wagreg" localSheetId="3">#REF!</definedName>
    <definedName name="wagreg" localSheetId="5">#REF!</definedName>
    <definedName name="wagreg">#REF!</definedName>
    <definedName name="wagregf" localSheetId="2">#REF!</definedName>
    <definedName name="wagregf" localSheetId="3">#REF!</definedName>
    <definedName name="wagregf" localSheetId="5">#REF!</definedName>
    <definedName name="wagregf">#REF!</definedName>
  </definedNames>
  <calcPr calcId="145621"/>
</workbook>
</file>

<file path=xl/calcChain.xml><?xml version="1.0" encoding="utf-8"?>
<calcChain xmlns="http://schemas.openxmlformats.org/spreadsheetml/2006/main">
  <c r="H135" i="7" l="1"/>
  <c r="I135" i="7"/>
  <c r="H136" i="7" l="1"/>
  <c r="I136" i="7"/>
  <c r="H137" i="7"/>
  <c r="I137" i="7"/>
  <c r="H138" i="7"/>
  <c r="I138" i="7"/>
  <c r="H139" i="7"/>
  <c r="I139" i="7"/>
  <c r="H140" i="7"/>
  <c r="I140" i="7"/>
  <c r="H141" i="7"/>
  <c r="I141" i="7"/>
  <c r="H142" i="7"/>
  <c r="I142" i="7"/>
  <c r="H143" i="7"/>
  <c r="I143" i="7"/>
  <c r="H144" i="7"/>
  <c r="I144" i="7"/>
  <c r="H145" i="7"/>
  <c r="I145" i="7"/>
  <c r="H146" i="7"/>
  <c r="I146" i="7"/>
  <c r="H123" i="7" l="1"/>
  <c r="I123" i="7"/>
  <c r="C25" i="43" l="1"/>
  <c r="C21" i="43"/>
  <c r="C19" i="43"/>
  <c r="F186" i="39" l="1"/>
  <c r="F176" i="39"/>
  <c r="F177" i="39"/>
  <c r="F178" i="39"/>
  <c r="F179" i="39"/>
  <c r="F180" i="39"/>
  <c r="F181" i="39"/>
  <c r="F182" i="39"/>
  <c r="F183" i="39"/>
  <c r="F184" i="39"/>
  <c r="F185" i="39"/>
  <c r="F175" i="39"/>
  <c r="F152" i="37"/>
  <c r="F150" i="37"/>
  <c r="F149" i="37"/>
  <c r="F146" i="37"/>
  <c r="F145" i="37"/>
  <c r="F144" i="37"/>
  <c r="F142" i="37"/>
  <c r="F141" i="37"/>
  <c r="F140" i="37"/>
  <c r="F139" i="37"/>
  <c r="F138" i="37"/>
  <c r="F136" i="37"/>
  <c r="F135" i="37"/>
  <c r="F137" i="37"/>
  <c r="F158" i="37"/>
  <c r="F157" i="37"/>
  <c r="F156" i="37"/>
  <c r="F155" i="37"/>
  <c r="F154" i="37"/>
  <c r="F153" i="37"/>
  <c r="F151" i="37"/>
  <c r="F148" i="37"/>
  <c r="F147" i="37"/>
  <c r="G60" i="44" l="1"/>
  <c r="F59" i="44"/>
  <c r="E58" i="44"/>
  <c r="D57" i="44"/>
  <c r="C56" i="44"/>
  <c r="B55" i="44"/>
  <c r="L134" i="37" l="1"/>
  <c r="L133" i="37"/>
  <c r="L132" i="37"/>
  <c r="L131" i="37"/>
  <c r="L130" i="37"/>
  <c r="L129" i="37"/>
  <c r="L128" i="37"/>
  <c r="L127" i="37"/>
  <c r="L126" i="37"/>
  <c r="L125" i="37"/>
  <c r="L124" i="37"/>
  <c r="L123" i="37"/>
  <c r="L122" i="37"/>
  <c r="L121" i="37"/>
  <c r="L120" i="37"/>
  <c r="L119" i="37"/>
  <c r="L118" i="37"/>
  <c r="L117" i="37"/>
  <c r="L116" i="37"/>
  <c r="L115" i="37"/>
  <c r="L114" i="37"/>
  <c r="L113" i="37"/>
  <c r="L112" i="37"/>
  <c r="L111" i="37"/>
  <c r="L110" i="37"/>
  <c r="L109" i="37"/>
  <c r="L108" i="37"/>
  <c r="L107" i="37"/>
  <c r="L106" i="37"/>
  <c r="L105" i="37"/>
  <c r="L104" i="37"/>
  <c r="L103" i="37"/>
  <c r="L102" i="37"/>
  <c r="L101" i="37"/>
  <c r="L100" i="37"/>
  <c r="L99" i="37"/>
  <c r="L98" i="37"/>
  <c r="L97" i="37"/>
  <c r="L96" i="37"/>
  <c r="L95" i="37"/>
  <c r="L94" i="37"/>
  <c r="L93" i="37"/>
  <c r="L92" i="37"/>
  <c r="L91" i="37"/>
  <c r="L90" i="37"/>
  <c r="L89" i="37"/>
  <c r="L88" i="37"/>
  <c r="L87" i="37"/>
  <c r="L86" i="37"/>
  <c r="L85" i="37"/>
  <c r="L84" i="37"/>
  <c r="L83" i="37"/>
  <c r="L82" i="37"/>
  <c r="L81" i="37"/>
  <c r="L80" i="37"/>
  <c r="L79" i="37"/>
  <c r="L78" i="37"/>
  <c r="L77" i="37"/>
  <c r="L76" i="37"/>
  <c r="L75" i="37"/>
  <c r="L74" i="37"/>
  <c r="L73" i="37"/>
  <c r="L72" i="37"/>
  <c r="L71" i="37"/>
  <c r="L70" i="37"/>
  <c r="L69" i="37"/>
  <c r="L68" i="37"/>
  <c r="L67" i="37"/>
  <c r="L66" i="37"/>
  <c r="L65" i="37"/>
  <c r="L64" i="37"/>
  <c r="L63" i="37"/>
  <c r="L62" i="37"/>
  <c r="L61" i="37"/>
  <c r="L60" i="37"/>
  <c r="L59" i="37"/>
  <c r="L58" i="37"/>
  <c r="L57" i="37"/>
  <c r="L56" i="37"/>
  <c r="L55" i="37"/>
  <c r="L54" i="37"/>
  <c r="L53" i="37"/>
  <c r="L52" i="37"/>
  <c r="L51" i="37"/>
  <c r="L50" i="37"/>
  <c r="L49" i="37"/>
  <c r="L48" i="37"/>
  <c r="L47" i="37"/>
  <c r="L46" i="37"/>
  <c r="L45" i="37"/>
  <c r="L44" i="37"/>
  <c r="L43" i="37"/>
  <c r="L42" i="37"/>
  <c r="L41" i="37"/>
  <c r="L40" i="37"/>
  <c r="L39" i="37"/>
  <c r="L38" i="37"/>
  <c r="L37" i="37"/>
  <c r="L36" i="37"/>
  <c r="L35" i="37"/>
  <c r="L34" i="37"/>
  <c r="L33" i="37"/>
  <c r="L32" i="37"/>
  <c r="L31" i="37"/>
  <c r="L30" i="37"/>
  <c r="L29" i="37"/>
  <c r="L28" i="37"/>
  <c r="L27" i="37"/>
  <c r="L26" i="37"/>
  <c r="L25" i="37"/>
  <c r="L24" i="37"/>
  <c r="L23" i="37"/>
  <c r="L22" i="37"/>
  <c r="L21" i="37"/>
  <c r="L20" i="37"/>
  <c r="L19" i="37"/>
  <c r="L18" i="37"/>
  <c r="L17" i="37"/>
  <c r="L16" i="37"/>
  <c r="L15" i="37"/>
  <c r="G37" i="43"/>
  <c r="F37" i="43"/>
  <c r="E37" i="43"/>
  <c r="D37" i="43"/>
  <c r="C37" i="43"/>
  <c r="G35" i="43"/>
  <c r="F35" i="43"/>
  <c r="E35" i="43"/>
  <c r="D35" i="43"/>
  <c r="C35" i="43"/>
  <c r="F39" i="43" l="1"/>
  <c r="G39" i="43"/>
  <c r="D39" i="43"/>
  <c r="E39" i="43"/>
  <c r="H124" i="7" l="1"/>
  <c r="H125" i="7"/>
  <c r="H126" i="7"/>
  <c r="H127" i="7"/>
  <c r="H128" i="7"/>
  <c r="H129" i="7"/>
  <c r="H130" i="7"/>
  <c r="H131" i="7"/>
  <c r="H132" i="7"/>
  <c r="H133" i="7"/>
  <c r="H134" i="7"/>
  <c r="F164" i="39"/>
  <c r="I124" i="7" s="1"/>
  <c r="F165" i="39"/>
  <c r="I125" i="7" s="1"/>
  <c r="F166" i="39"/>
  <c r="F167" i="39"/>
  <c r="I127" i="7" s="1"/>
  <c r="F168" i="39"/>
  <c r="I128" i="7" s="1"/>
  <c r="F169" i="39"/>
  <c r="F170" i="39"/>
  <c r="I130" i="7" s="1"/>
  <c r="F171" i="39"/>
  <c r="I131" i="7" s="1"/>
  <c r="F172" i="39"/>
  <c r="I132" i="7" s="1"/>
  <c r="F173" i="39"/>
  <c r="I133" i="7" s="1"/>
  <c r="F174" i="39"/>
  <c r="I134" i="7" s="1"/>
  <c r="F163" i="39"/>
  <c r="D185" i="39"/>
  <c r="D186" i="39"/>
  <c r="C119" i="44"/>
  <c r="D119" i="44"/>
  <c r="B119" i="44"/>
  <c r="I129" i="7" l="1"/>
  <c r="I126" i="7"/>
  <c r="F151" i="39" l="1"/>
  <c r="N124" i="37" l="1"/>
  <c r="N125" i="37"/>
  <c r="N126" i="37"/>
  <c r="N127" i="37"/>
  <c r="N128" i="37"/>
  <c r="N129" i="37"/>
  <c r="N130" i="37"/>
  <c r="N131" i="37"/>
  <c r="N132" i="37"/>
  <c r="N133" i="37"/>
  <c r="N134" i="37"/>
  <c r="N123" i="37"/>
  <c r="N112" i="37"/>
  <c r="N113" i="37"/>
  <c r="N114" i="37"/>
  <c r="N115" i="37"/>
  <c r="N116" i="37"/>
  <c r="N117" i="37"/>
  <c r="N118" i="37"/>
  <c r="N119" i="37"/>
  <c r="N120" i="37"/>
  <c r="N121" i="37"/>
  <c r="N122" i="37"/>
  <c r="N111" i="37"/>
  <c r="N100" i="37"/>
  <c r="N101" i="37"/>
  <c r="N102" i="37"/>
  <c r="N103" i="37"/>
  <c r="N104" i="37"/>
  <c r="N105" i="37"/>
  <c r="N106" i="37"/>
  <c r="N107" i="37"/>
  <c r="N108" i="37"/>
  <c r="N109" i="37"/>
  <c r="N110" i="37"/>
  <c r="N99" i="37"/>
  <c r="N88" i="37"/>
  <c r="N89" i="37"/>
  <c r="N90" i="37"/>
  <c r="N91" i="37"/>
  <c r="N92" i="37"/>
  <c r="N93" i="37"/>
  <c r="N94" i="37"/>
  <c r="N95" i="37"/>
  <c r="N96" i="37"/>
  <c r="N97" i="37"/>
  <c r="N98" i="37"/>
  <c r="N87" i="37"/>
  <c r="N145" i="37" l="1"/>
  <c r="N137" i="37"/>
  <c r="N144" i="37"/>
  <c r="N136" i="37"/>
  <c r="N143" i="37"/>
  <c r="N146" i="37"/>
  <c r="N138" i="37"/>
  <c r="N141" i="37"/>
  <c r="N140" i="37"/>
  <c r="N135" i="37"/>
  <c r="N139" i="37"/>
  <c r="N142" i="37"/>
  <c r="B162" i="37"/>
  <c r="B161" i="37"/>
  <c r="L136" i="37" l="1"/>
  <c r="L164" i="39" s="1"/>
  <c r="L176" i="39" s="1"/>
  <c r="L144" i="37"/>
  <c r="L172" i="39" s="1"/>
  <c r="L184" i="39" s="1"/>
  <c r="L142" i="37"/>
  <c r="L170" i="39" s="1"/>
  <c r="L182" i="39" s="1"/>
  <c r="L135" i="37"/>
  <c r="L163" i="39" s="1"/>
  <c r="L175" i="39" s="1"/>
  <c r="L143" i="37"/>
  <c r="L171" i="39" s="1"/>
  <c r="L183" i="39" s="1"/>
  <c r="L140" i="37"/>
  <c r="L168" i="39" s="1"/>
  <c r="L180" i="39" s="1"/>
  <c r="L145" i="37"/>
  <c r="L173" i="39" s="1"/>
  <c r="L185" i="39" s="1"/>
  <c r="L137" i="37"/>
  <c r="L165" i="39" s="1"/>
  <c r="L177" i="39" s="1"/>
  <c r="L138" i="37"/>
  <c r="L166" i="39" s="1"/>
  <c r="L178" i="39" s="1"/>
  <c r="L139" i="37"/>
  <c r="L167" i="39" s="1"/>
  <c r="L179" i="39" s="1"/>
  <c r="L141" i="37"/>
  <c r="L169" i="39" s="1"/>
  <c r="L181" i="39" s="1"/>
  <c r="L146" i="37"/>
  <c r="L174" i="39" s="1"/>
  <c r="L186" i="39" s="1"/>
  <c r="C44" i="43"/>
  <c r="G68" i="44" l="1"/>
  <c r="H68" i="44" s="1"/>
  <c r="A68" i="44"/>
  <c r="F67" i="44"/>
  <c r="F69" i="44" s="1"/>
  <c r="A67" i="44"/>
  <c r="E66" i="44"/>
  <c r="H66" i="44" s="1"/>
  <c r="A66" i="44"/>
  <c r="D65" i="44"/>
  <c r="D69" i="44" s="1"/>
  <c r="A65" i="44"/>
  <c r="C64" i="44"/>
  <c r="G122" i="44" s="1"/>
  <c r="A64" i="44"/>
  <c r="A63" i="44"/>
  <c r="G61" i="44"/>
  <c r="F61" i="44"/>
  <c r="E61" i="44"/>
  <c r="D61" i="44"/>
  <c r="C61" i="44"/>
  <c r="H60" i="44"/>
  <c r="H59" i="44"/>
  <c r="H58" i="44"/>
  <c r="H57" i="44"/>
  <c r="H56" i="44"/>
  <c r="J38" i="44"/>
  <c r="J37" i="44"/>
  <c r="J36" i="44"/>
  <c r="K35" i="44"/>
  <c r="J35" i="44"/>
  <c r="N34" i="44"/>
  <c r="M34" i="44"/>
  <c r="L34" i="44"/>
  <c r="K34" i="44"/>
  <c r="A33" i="44"/>
  <c r="E69" i="44" l="1"/>
  <c r="G69" i="44"/>
  <c r="H64" i="44"/>
  <c r="G117" i="44"/>
  <c r="H65" i="44"/>
  <c r="H67" i="44"/>
  <c r="G119" i="44"/>
  <c r="C69" i="44"/>
  <c r="N152" i="7"/>
  <c r="N153" i="7"/>
  <c r="N154" i="7"/>
  <c r="N155" i="7"/>
  <c r="N156" i="7"/>
  <c r="N157" i="7"/>
  <c r="N158" i="7"/>
  <c r="N159" i="7"/>
  <c r="N160" i="7"/>
  <c r="N161" i="7"/>
  <c r="N162" i="7"/>
  <c r="N151" i="7"/>
  <c r="F150" i="39" l="1"/>
  <c r="F149" i="39"/>
  <c r="F143" i="37"/>
  <c r="K134" i="37"/>
  <c r="P146" i="37" l="1"/>
  <c r="P145" i="37"/>
  <c r="P144" i="37"/>
  <c r="P143" i="37"/>
  <c r="P142" i="37"/>
  <c r="P141" i="37"/>
  <c r="P140" i="37"/>
  <c r="P139" i="37"/>
  <c r="P138" i="37"/>
  <c r="P137" i="37"/>
  <c r="P136" i="37"/>
  <c r="P135" i="37"/>
  <c r="H134" i="37" l="1"/>
  <c r="D134" i="37" l="1"/>
  <c r="D133" i="37"/>
  <c r="M58" i="32" l="1"/>
  <c r="L58" i="32"/>
  <c r="K58" i="32"/>
  <c r="J58" i="32"/>
  <c r="I58" i="32"/>
  <c r="H58" i="32"/>
  <c r="G58" i="32"/>
  <c r="F58" i="32"/>
  <c r="E58" i="32"/>
  <c r="D58" i="32"/>
  <c r="C58" i="32"/>
  <c r="B58" i="32"/>
  <c r="M31" i="32"/>
  <c r="L31" i="32"/>
  <c r="K31" i="32"/>
  <c r="J31" i="32"/>
  <c r="I31" i="32"/>
  <c r="H31" i="32"/>
  <c r="G31" i="32"/>
  <c r="F31" i="32"/>
  <c r="E31" i="32"/>
  <c r="D31" i="32"/>
  <c r="C31" i="32"/>
  <c r="B31" i="32"/>
  <c r="N31" i="32" l="1"/>
  <c r="N58" i="32"/>
  <c r="C134" i="37" l="1"/>
  <c r="B134" i="37"/>
  <c r="D34" i="43" l="1"/>
  <c r="E34" i="43"/>
  <c r="F34" i="43"/>
  <c r="G34" i="43"/>
  <c r="C34" i="43"/>
  <c r="C39" i="43" l="1"/>
  <c r="F15" i="43" l="1"/>
  <c r="D15" i="43"/>
  <c r="E15" i="43"/>
  <c r="G15" i="43"/>
  <c r="C15" i="43"/>
  <c r="C40" i="43" s="1"/>
  <c r="A12" i="37"/>
  <c r="A11" i="37"/>
  <c r="G40" i="43" l="1"/>
  <c r="E40" i="43"/>
  <c r="D40" i="43"/>
  <c r="F40" i="43"/>
  <c r="K16" i="37" l="1"/>
  <c r="K17" i="37"/>
  <c r="K18" i="37"/>
  <c r="K19" i="37"/>
  <c r="K20" i="37"/>
  <c r="K21" i="37"/>
  <c r="K22" i="37"/>
  <c r="K23" i="37"/>
  <c r="K24" i="37"/>
  <c r="K25" i="37"/>
  <c r="K26" i="37"/>
  <c r="K27" i="37"/>
  <c r="K28" i="37"/>
  <c r="K29" i="37"/>
  <c r="K30" i="37"/>
  <c r="K31" i="37"/>
  <c r="K32" i="37"/>
  <c r="K33" i="37"/>
  <c r="K34" i="37"/>
  <c r="K35" i="37"/>
  <c r="K36" i="37"/>
  <c r="K37" i="37"/>
  <c r="K38" i="37"/>
  <c r="K39" i="37"/>
  <c r="K40" i="37"/>
  <c r="K41" i="37"/>
  <c r="K42" i="37"/>
  <c r="K43" i="37"/>
  <c r="K44" i="37"/>
  <c r="K45" i="37"/>
  <c r="K46" i="37"/>
  <c r="K47" i="37"/>
  <c r="K48" i="37"/>
  <c r="K49" i="37"/>
  <c r="K50" i="37"/>
  <c r="K51" i="37"/>
  <c r="K52" i="37"/>
  <c r="K53" i="37"/>
  <c r="K54" i="37"/>
  <c r="K55" i="37"/>
  <c r="K56" i="37"/>
  <c r="K57" i="37"/>
  <c r="K58" i="37"/>
  <c r="K59" i="37"/>
  <c r="K60" i="37"/>
  <c r="K61" i="37"/>
  <c r="K62" i="37"/>
  <c r="K63" i="37"/>
  <c r="K64" i="37"/>
  <c r="K65" i="37"/>
  <c r="K66" i="37"/>
  <c r="K67" i="37"/>
  <c r="K68" i="37"/>
  <c r="K69" i="37"/>
  <c r="K70" i="37"/>
  <c r="K71" i="37"/>
  <c r="K72" i="37"/>
  <c r="K73" i="37"/>
  <c r="K74" i="37"/>
  <c r="K75" i="37"/>
  <c r="K76" i="37"/>
  <c r="K77" i="37"/>
  <c r="K78" i="37"/>
  <c r="K79" i="37"/>
  <c r="K80" i="37"/>
  <c r="K81" i="37"/>
  <c r="K82" i="37"/>
  <c r="K83" i="37"/>
  <c r="K84" i="37"/>
  <c r="K85" i="37"/>
  <c r="K86" i="37"/>
  <c r="K87" i="37"/>
  <c r="K88" i="37"/>
  <c r="K89" i="37"/>
  <c r="K90" i="37"/>
  <c r="K91" i="37"/>
  <c r="K92" i="37"/>
  <c r="K93" i="37"/>
  <c r="K94" i="37"/>
  <c r="K95" i="37"/>
  <c r="K96" i="37"/>
  <c r="K97" i="37"/>
  <c r="K98" i="37"/>
  <c r="K99" i="37"/>
  <c r="K100" i="37"/>
  <c r="K101" i="37"/>
  <c r="K102" i="37"/>
  <c r="K103" i="37"/>
  <c r="K104" i="37"/>
  <c r="K105" i="37"/>
  <c r="K106" i="37"/>
  <c r="K107" i="37"/>
  <c r="K108" i="37"/>
  <c r="K109" i="37"/>
  <c r="K110" i="37"/>
  <c r="K111" i="37"/>
  <c r="K112" i="37"/>
  <c r="K113" i="37"/>
  <c r="K114" i="37"/>
  <c r="K115" i="37"/>
  <c r="K116" i="37"/>
  <c r="K117" i="37"/>
  <c r="K118" i="37"/>
  <c r="K119" i="37"/>
  <c r="K120" i="37"/>
  <c r="K121" i="37"/>
  <c r="K122" i="37"/>
  <c r="K123" i="37"/>
  <c r="K124" i="37"/>
  <c r="K125" i="37"/>
  <c r="K126" i="37"/>
  <c r="K127" i="37"/>
  <c r="K128" i="37"/>
  <c r="K129" i="37"/>
  <c r="K130" i="37"/>
  <c r="K131" i="37"/>
  <c r="K132" i="37"/>
  <c r="K133" i="37"/>
  <c r="K15" i="37"/>
  <c r="K141" i="37" l="1"/>
  <c r="K140" i="37"/>
  <c r="K139" i="37"/>
  <c r="K145" i="37"/>
  <c r="K137" i="37"/>
  <c r="K151" i="39" s="1"/>
  <c r="K165" i="39" s="1"/>
  <c r="K144" i="37"/>
  <c r="K136" i="37"/>
  <c r="K150" i="39" s="1"/>
  <c r="K164" i="39" s="1"/>
  <c r="K143" i="37"/>
  <c r="K135" i="37"/>
  <c r="K149" i="39" s="1"/>
  <c r="K163" i="39" s="1"/>
  <c r="K142" i="37"/>
  <c r="K146" i="37"/>
  <c r="K138" i="37"/>
  <c r="K115" i="39" l="1"/>
  <c r="K83" i="39"/>
  <c r="K51" i="39"/>
  <c r="K27" i="39"/>
  <c r="K2" i="39"/>
  <c r="K114" i="39"/>
  <c r="K106" i="39"/>
  <c r="K98" i="39"/>
  <c r="K90" i="39"/>
  <c r="K82" i="39"/>
  <c r="K74" i="39"/>
  <c r="K66" i="39"/>
  <c r="K58" i="39"/>
  <c r="K50" i="39"/>
  <c r="K42" i="39"/>
  <c r="K34" i="39"/>
  <c r="K26" i="39"/>
  <c r="K18" i="39"/>
  <c r="K10" i="39"/>
  <c r="K121" i="39"/>
  <c r="K113" i="39"/>
  <c r="K105" i="39"/>
  <c r="K97" i="39"/>
  <c r="K89" i="39"/>
  <c r="K81" i="39"/>
  <c r="K73" i="39"/>
  <c r="K65" i="39"/>
  <c r="K57" i="39"/>
  <c r="K49" i="39"/>
  <c r="K41" i="39"/>
  <c r="K33" i="39"/>
  <c r="K25" i="39"/>
  <c r="K17" i="39"/>
  <c r="K9" i="39"/>
  <c r="K99" i="39"/>
  <c r="K67" i="39"/>
  <c r="K43" i="39"/>
  <c r="K11" i="39"/>
  <c r="K3" i="39"/>
  <c r="K112" i="39"/>
  <c r="K88" i="39"/>
  <c r="K72" i="39"/>
  <c r="K48" i="39"/>
  <c r="K24" i="39"/>
  <c r="K111" i="39"/>
  <c r="K95" i="39"/>
  <c r="K87" i="39"/>
  <c r="K79" i="39"/>
  <c r="K71" i="39"/>
  <c r="K55" i="39"/>
  <c r="K47" i="39"/>
  <c r="K39" i="39"/>
  <c r="K23" i="39"/>
  <c r="K15" i="39"/>
  <c r="K7" i="39"/>
  <c r="K118" i="39"/>
  <c r="K110" i="39"/>
  <c r="K102" i="39"/>
  <c r="K94" i="39"/>
  <c r="K86" i="39"/>
  <c r="K78" i="39"/>
  <c r="K70" i="39"/>
  <c r="K62" i="39"/>
  <c r="K54" i="39"/>
  <c r="K46" i="39"/>
  <c r="K38" i="39"/>
  <c r="K30" i="39"/>
  <c r="K22" i="39"/>
  <c r="K14" i="39"/>
  <c r="K6" i="39"/>
  <c r="K91" i="39"/>
  <c r="K59" i="39"/>
  <c r="K19" i="39"/>
  <c r="K104" i="39"/>
  <c r="K80" i="39"/>
  <c r="K56" i="39"/>
  <c r="K40" i="39"/>
  <c r="K16" i="39"/>
  <c r="K8" i="39"/>
  <c r="K103" i="39"/>
  <c r="K31" i="39"/>
  <c r="K117" i="39"/>
  <c r="K109" i="39"/>
  <c r="K101" i="39"/>
  <c r="K93" i="39"/>
  <c r="K85" i="39"/>
  <c r="K77" i="39"/>
  <c r="K69" i="39"/>
  <c r="K61" i="39"/>
  <c r="K53" i="39"/>
  <c r="K45" i="39"/>
  <c r="K37" i="39"/>
  <c r="K29" i="39"/>
  <c r="K21" i="39"/>
  <c r="K13" i="39"/>
  <c r="K5" i="39"/>
  <c r="K107" i="39"/>
  <c r="K75" i="39"/>
  <c r="K35" i="39"/>
  <c r="K120" i="39"/>
  <c r="K96" i="39"/>
  <c r="K64" i="39"/>
  <c r="K32" i="39"/>
  <c r="K119" i="39"/>
  <c r="K63" i="39"/>
  <c r="K116" i="39"/>
  <c r="K108" i="39"/>
  <c r="K100" i="39"/>
  <c r="K92" i="39"/>
  <c r="K84" i="39"/>
  <c r="K76" i="39"/>
  <c r="K68" i="39"/>
  <c r="K60" i="39"/>
  <c r="K52" i="39"/>
  <c r="K44" i="39"/>
  <c r="K36" i="39"/>
  <c r="K28" i="39"/>
  <c r="K20" i="39"/>
  <c r="K12" i="39"/>
  <c r="K4" i="39"/>
  <c r="K152" i="39" l="1"/>
  <c r="K166" i="39" s="1"/>
  <c r="K159" i="39"/>
  <c r="K173" i="39" s="1"/>
  <c r="K160" i="39"/>
  <c r="K174" i="39" s="1"/>
  <c r="K155" i="39"/>
  <c r="K169" i="39" s="1"/>
  <c r="K154" i="39"/>
  <c r="K168" i="39" s="1"/>
  <c r="K153" i="39"/>
  <c r="K167" i="39" s="1"/>
  <c r="K158" i="39"/>
  <c r="K172" i="39" s="1"/>
  <c r="K157" i="39"/>
  <c r="K171" i="39" s="1"/>
  <c r="K156" i="39"/>
  <c r="K170" i="39" s="1"/>
  <c r="P134" i="37" l="1"/>
  <c r="P133" i="37"/>
  <c r="P132" i="37"/>
  <c r="P131" i="37"/>
  <c r="P130" i="37"/>
  <c r="P129" i="37"/>
  <c r="P128" i="37"/>
  <c r="P127" i="37"/>
  <c r="P126" i="37"/>
  <c r="P125" i="37"/>
  <c r="P124" i="37"/>
  <c r="P123" i="37"/>
  <c r="P122" i="37"/>
  <c r="P121" i="37"/>
  <c r="P120" i="37"/>
  <c r="P119" i="37"/>
  <c r="P118" i="37"/>
  <c r="P117" i="37"/>
  <c r="P116" i="37"/>
  <c r="P115" i="37"/>
  <c r="P114" i="37"/>
  <c r="P113" i="37"/>
  <c r="P112" i="37"/>
  <c r="P111" i="37"/>
  <c r="P110" i="37"/>
  <c r="P109" i="37"/>
  <c r="P108" i="37"/>
  <c r="P107" i="37"/>
  <c r="P106" i="37"/>
  <c r="P105" i="37"/>
  <c r="P104" i="37"/>
  <c r="P103" i="37"/>
  <c r="P102" i="37"/>
  <c r="P101" i="37"/>
  <c r="P100" i="37"/>
  <c r="P99" i="37"/>
  <c r="P98" i="37"/>
  <c r="P97" i="37"/>
  <c r="P96" i="37"/>
  <c r="P95" i="37"/>
  <c r="P94" i="37"/>
  <c r="P93" i="37"/>
  <c r="P92" i="37"/>
  <c r="P91" i="37"/>
  <c r="P90" i="37"/>
  <c r="P89" i="37"/>
  <c r="P88" i="37"/>
  <c r="P87" i="37"/>
  <c r="P86" i="37"/>
  <c r="P85" i="37"/>
  <c r="P84" i="37"/>
  <c r="P83" i="37"/>
  <c r="P82" i="37"/>
  <c r="P81" i="37"/>
  <c r="P80" i="37"/>
  <c r="P79" i="37"/>
  <c r="P78" i="37"/>
  <c r="P77" i="37"/>
  <c r="P76" i="37"/>
  <c r="P75" i="37"/>
  <c r="P74" i="37"/>
  <c r="P73" i="37"/>
  <c r="P72" i="37"/>
  <c r="P71" i="37"/>
  <c r="P70" i="37"/>
  <c r="P69" i="37"/>
  <c r="P68" i="37"/>
  <c r="P67" i="37"/>
  <c r="P66" i="37"/>
  <c r="P65" i="37"/>
  <c r="P64" i="37"/>
  <c r="P63" i="37"/>
  <c r="P62" i="37"/>
  <c r="P61" i="37"/>
  <c r="P60" i="37"/>
  <c r="P59" i="37"/>
  <c r="P58" i="37"/>
  <c r="P57" i="37"/>
  <c r="P56" i="37"/>
  <c r="P55" i="37"/>
  <c r="P54" i="37"/>
  <c r="P53" i="37"/>
  <c r="P52" i="37"/>
  <c r="P51" i="37"/>
  <c r="P50" i="37"/>
  <c r="P49" i="37"/>
  <c r="P48" i="37"/>
  <c r="P47" i="37"/>
  <c r="P46" i="37"/>
  <c r="P45" i="37"/>
  <c r="P44" i="37"/>
  <c r="P43" i="37"/>
  <c r="P42" i="37"/>
  <c r="P41" i="37"/>
  <c r="P40" i="37"/>
  <c r="P39" i="37"/>
  <c r="P38" i="37"/>
  <c r="P37" i="37"/>
  <c r="P36" i="37"/>
  <c r="P35" i="37"/>
  <c r="P34" i="37"/>
  <c r="P33" i="37"/>
  <c r="P32" i="37"/>
  <c r="P31" i="37"/>
  <c r="P30" i="37"/>
  <c r="P29" i="37"/>
  <c r="P28" i="37"/>
  <c r="P27" i="37"/>
  <c r="P26" i="37"/>
  <c r="P25" i="37"/>
  <c r="P24" i="37"/>
  <c r="P23" i="37"/>
  <c r="P22" i="37"/>
  <c r="P21" i="37"/>
  <c r="P20" i="37"/>
  <c r="P19" i="37"/>
  <c r="P18" i="37"/>
  <c r="P17" i="37"/>
  <c r="P16" i="37"/>
  <c r="P15" i="37"/>
  <c r="C122" i="7" l="1"/>
  <c r="C74" i="7"/>
  <c r="C73" i="7"/>
  <c r="C72" i="7"/>
  <c r="C71" i="7"/>
  <c r="C70" i="7"/>
  <c r="C69" i="7"/>
  <c r="C68" i="7"/>
  <c r="C67" i="7"/>
  <c r="C66" i="7"/>
  <c r="C65" i="7"/>
  <c r="C64" i="7"/>
  <c r="C63" i="7"/>
  <c r="C62" i="7"/>
  <c r="C61" i="7"/>
  <c r="Y60" i="7"/>
  <c r="C60" i="7"/>
  <c r="Y59" i="7"/>
  <c r="C59" i="7"/>
  <c r="Y58" i="7"/>
  <c r="C58" i="7"/>
  <c r="Y57" i="7"/>
  <c r="C57" i="7"/>
  <c r="Y56" i="7"/>
  <c r="C56" i="7"/>
  <c r="Y55" i="7"/>
  <c r="C55" i="7"/>
  <c r="Y54" i="7"/>
  <c r="C54" i="7"/>
  <c r="Y53" i="7"/>
  <c r="C53" i="7"/>
  <c r="Y52" i="7"/>
  <c r="C52" i="7"/>
  <c r="Y51" i="7"/>
  <c r="C51" i="7"/>
  <c r="Y50" i="7"/>
  <c r="C50" i="7"/>
  <c r="Y49" i="7"/>
  <c r="C49" i="7"/>
  <c r="AB48" i="7"/>
  <c r="AA48" i="7"/>
  <c r="Z48" i="7"/>
  <c r="Y48"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A4" i="7"/>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C3" i="7"/>
  <c r="B3" i="7"/>
  <c r="G121" i="39"/>
  <c r="F121" i="39"/>
  <c r="G120" i="39"/>
  <c r="F120" i="39"/>
  <c r="E120" i="39"/>
  <c r="G119" i="39"/>
  <c r="F119" i="39"/>
  <c r="G118" i="39"/>
  <c r="F118" i="39"/>
  <c r="G117" i="39"/>
  <c r="F117" i="39"/>
  <c r="G116" i="39"/>
  <c r="F116" i="39"/>
  <c r="G115" i="39"/>
  <c r="F115" i="39"/>
  <c r="G114" i="39"/>
  <c r="F114" i="39"/>
  <c r="E114" i="39"/>
  <c r="G113" i="39"/>
  <c r="F113" i="39"/>
  <c r="E113" i="39"/>
  <c r="G112" i="39"/>
  <c r="F112" i="39"/>
  <c r="G111" i="39"/>
  <c r="F111" i="39"/>
  <c r="G110" i="39"/>
  <c r="F110" i="39"/>
  <c r="G109" i="39"/>
  <c r="F109" i="39"/>
  <c r="G108" i="39"/>
  <c r="F108" i="39"/>
  <c r="G107" i="39"/>
  <c r="F107" i="39"/>
  <c r="G106" i="39"/>
  <c r="F106" i="39"/>
  <c r="G105" i="39"/>
  <c r="F105" i="39"/>
  <c r="G104" i="39"/>
  <c r="F104" i="39"/>
  <c r="G103" i="39"/>
  <c r="F103" i="39"/>
  <c r="G102" i="39"/>
  <c r="F102" i="39"/>
  <c r="G101" i="39"/>
  <c r="F101" i="39"/>
  <c r="G100" i="39"/>
  <c r="F100" i="39"/>
  <c r="G99" i="39"/>
  <c r="F99" i="39"/>
  <c r="G98" i="39"/>
  <c r="F98" i="39"/>
  <c r="G97" i="39"/>
  <c r="F97" i="39"/>
  <c r="G96" i="39"/>
  <c r="F96" i="39"/>
  <c r="G95" i="39"/>
  <c r="F95" i="39"/>
  <c r="E95" i="39"/>
  <c r="G94" i="39"/>
  <c r="F94" i="39"/>
  <c r="G93" i="39"/>
  <c r="F93" i="39"/>
  <c r="G92" i="39"/>
  <c r="F92" i="39"/>
  <c r="G91" i="39"/>
  <c r="F91" i="39"/>
  <c r="G90" i="39"/>
  <c r="F90" i="39"/>
  <c r="G89" i="39"/>
  <c r="F89" i="39"/>
  <c r="G88" i="39"/>
  <c r="F88" i="39"/>
  <c r="G87" i="39"/>
  <c r="F87" i="39"/>
  <c r="G86" i="39"/>
  <c r="F86" i="39"/>
  <c r="G85" i="39"/>
  <c r="F85" i="39"/>
  <c r="G84" i="39"/>
  <c r="F84" i="39"/>
  <c r="E84" i="39"/>
  <c r="G83" i="39"/>
  <c r="F83" i="39"/>
  <c r="G82" i="39"/>
  <c r="F82" i="39"/>
  <c r="G81" i="39"/>
  <c r="F81" i="39"/>
  <c r="G80" i="39"/>
  <c r="F80" i="39"/>
  <c r="E80" i="39"/>
  <c r="G79" i="39"/>
  <c r="F79" i="39"/>
  <c r="G78" i="39"/>
  <c r="F78" i="39"/>
  <c r="G77" i="39"/>
  <c r="F77" i="39"/>
  <c r="G76" i="39"/>
  <c r="F76" i="39"/>
  <c r="G75" i="39"/>
  <c r="F75" i="39"/>
  <c r="G74" i="39"/>
  <c r="F74" i="39"/>
  <c r="G73" i="39"/>
  <c r="F73" i="39"/>
  <c r="G72" i="39"/>
  <c r="F72" i="39"/>
  <c r="G71" i="39"/>
  <c r="F71" i="39"/>
  <c r="E71" i="39"/>
  <c r="G70" i="39"/>
  <c r="F70" i="39"/>
  <c r="G69" i="39"/>
  <c r="F69" i="39"/>
  <c r="G68" i="39"/>
  <c r="F68" i="39"/>
  <c r="G67" i="39"/>
  <c r="F67" i="39"/>
  <c r="G66" i="39"/>
  <c r="F66" i="39"/>
  <c r="G65" i="39"/>
  <c r="F65" i="39"/>
  <c r="G64" i="39"/>
  <c r="F64" i="39"/>
  <c r="E64" i="39"/>
  <c r="G63" i="39"/>
  <c r="F63" i="39"/>
  <c r="G62" i="39"/>
  <c r="F62" i="39"/>
  <c r="G61" i="39"/>
  <c r="F61" i="39"/>
  <c r="G60" i="39"/>
  <c r="F60" i="39"/>
  <c r="G59" i="39"/>
  <c r="F59" i="39"/>
  <c r="G58" i="39"/>
  <c r="F58" i="39"/>
  <c r="G57" i="39"/>
  <c r="F57" i="39"/>
  <c r="G56" i="39"/>
  <c r="F56" i="39"/>
  <c r="G55" i="39"/>
  <c r="F55" i="39"/>
  <c r="G54" i="39"/>
  <c r="F54" i="39"/>
  <c r="G53" i="39"/>
  <c r="F53" i="39"/>
  <c r="G52" i="39"/>
  <c r="F52" i="39"/>
  <c r="G51" i="39"/>
  <c r="F51" i="39"/>
  <c r="G50" i="39"/>
  <c r="F50" i="39"/>
  <c r="G49" i="39"/>
  <c r="F49" i="39"/>
  <c r="G48" i="39"/>
  <c r="F48" i="39"/>
  <c r="G47" i="39"/>
  <c r="F47" i="39"/>
  <c r="G46" i="39"/>
  <c r="F46" i="39"/>
  <c r="G45" i="39"/>
  <c r="F45" i="39"/>
  <c r="G44" i="39"/>
  <c r="F44" i="39"/>
  <c r="G43" i="39"/>
  <c r="F43" i="39"/>
  <c r="G42" i="39"/>
  <c r="F42" i="39"/>
  <c r="G41" i="39"/>
  <c r="F41" i="39"/>
  <c r="G40" i="39"/>
  <c r="F40" i="39"/>
  <c r="G39" i="39"/>
  <c r="F39" i="39"/>
  <c r="G38" i="39"/>
  <c r="F38" i="39"/>
  <c r="G37" i="39"/>
  <c r="F37" i="39"/>
  <c r="G36" i="39"/>
  <c r="F36" i="39"/>
  <c r="G35" i="39"/>
  <c r="F35" i="39"/>
  <c r="E35" i="39"/>
  <c r="G34" i="39"/>
  <c r="F34" i="39"/>
  <c r="G33" i="39"/>
  <c r="F33" i="39"/>
  <c r="G32" i="39"/>
  <c r="F32" i="39"/>
  <c r="G31" i="39"/>
  <c r="F31" i="39"/>
  <c r="G30" i="39"/>
  <c r="F30" i="39"/>
  <c r="G29" i="39"/>
  <c r="F29" i="39"/>
  <c r="G28" i="39"/>
  <c r="F28" i="39"/>
  <c r="G27" i="39"/>
  <c r="F27" i="39"/>
  <c r="G26" i="39"/>
  <c r="F26" i="39"/>
  <c r="E26" i="39"/>
  <c r="G25" i="39"/>
  <c r="F25" i="39"/>
  <c r="G24" i="39"/>
  <c r="F24" i="39"/>
  <c r="E24" i="39"/>
  <c r="G23" i="39"/>
  <c r="F23" i="39"/>
  <c r="G22" i="39"/>
  <c r="F22" i="39"/>
  <c r="G21" i="39"/>
  <c r="F21" i="39"/>
  <c r="G20" i="39"/>
  <c r="F20" i="39"/>
  <c r="G19" i="39"/>
  <c r="F19" i="39"/>
  <c r="G18" i="39"/>
  <c r="F18" i="39"/>
  <c r="G17" i="39"/>
  <c r="F17" i="39"/>
  <c r="G16" i="39"/>
  <c r="F16" i="39"/>
  <c r="G15" i="39"/>
  <c r="F15" i="39"/>
  <c r="G14" i="39"/>
  <c r="F14" i="39"/>
  <c r="J13" i="39"/>
  <c r="G13" i="39"/>
  <c r="F13" i="39"/>
  <c r="J12" i="39"/>
  <c r="G12" i="39"/>
  <c r="F12" i="39"/>
  <c r="J11" i="39"/>
  <c r="G11" i="39"/>
  <c r="F11" i="39"/>
  <c r="J10" i="39"/>
  <c r="G10" i="39"/>
  <c r="F10" i="39"/>
  <c r="J9" i="39"/>
  <c r="G9" i="39"/>
  <c r="F9" i="39"/>
  <c r="J8" i="39"/>
  <c r="G8" i="39"/>
  <c r="F8" i="39"/>
  <c r="J7" i="39"/>
  <c r="G7" i="39"/>
  <c r="F7" i="39"/>
  <c r="E7" i="39"/>
  <c r="J6" i="39"/>
  <c r="G6" i="39"/>
  <c r="F6" i="39"/>
  <c r="J5" i="39"/>
  <c r="G5" i="39"/>
  <c r="F5" i="39"/>
  <c r="J4" i="39"/>
  <c r="G4" i="39"/>
  <c r="F4" i="39"/>
  <c r="P3" i="39"/>
  <c r="J3" i="39"/>
  <c r="G3" i="39"/>
  <c r="F3" i="39"/>
  <c r="J2" i="39"/>
  <c r="G2" i="39"/>
  <c r="F2" i="39"/>
  <c r="L1" i="39"/>
  <c r="J1" i="39"/>
  <c r="I1" i="39"/>
  <c r="H1" i="39"/>
  <c r="G1" i="39"/>
  <c r="F1" i="39"/>
  <c r="E1" i="39"/>
  <c r="D1" i="39"/>
  <c r="C1" i="39"/>
  <c r="B1" i="39"/>
  <c r="I134" i="37"/>
  <c r="D121" i="39"/>
  <c r="C121" i="7"/>
  <c r="L120" i="39"/>
  <c r="I133" i="37"/>
  <c r="H133" i="37"/>
  <c r="D120" i="39"/>
  <c r="C133" i="37"/>
  <c r="B133" i="37"/>
  <c r="C120" i="7"/>
  <c r="L119" i="39"/>
  <c r="I132" i="37"/>
  <c r="H132" i="37"/>
  <c r="D132" i="37"/>
  <c r="D119" i="39" s="1"/>
  <c r="C132" i="37"/>
  <c r="B132" i="37"/>
  <c r="C119" i="7"/>
  <c r="L118" i="39"/>
  <c r="I131" i="37"/>
  <c r="H131" i="37"/>
  <c r="D131" i="37"/>
  <c r="D118" i="39" s="1"/>
  <c r="C131" i="37"/>
  <c r="B131" i="37"/>
  <c r="C118" i="7"/>
  <c r="L117" i="39"/>
  <c r="I130" i="37"/>
  <c r="H130" i="37"/>
  <c r="D130" i="37"/>
  <c r="D117" i="39" s="1"/>
  <c r="C130" i="37"/>
  <c r="B130" i="37"/>
  <c r="C117" i="7"/>
  <c r="L116" i="39"/>
  <c r="I129" i="37"/>
  <c r="H129" i="37"/>
  <c r="D129" i="37"/>
  <c r="D116" i="39" s="1"/>
  <c r="C129" i="37"/>
  <c r="B129" i="37"/>
  <c r="C116" i="7"/>
  <c r="L115" i="39"/>
  <c r="I128" i="37"/>
  <c r="H128" i="37"/>
  <c r="D128" i="37"/>
  <c r="D115" i="39" s="1"/>
  <c r="C128" i="37"/>
  <c r="B128" i="37"/>
  <c r="C115" i="7"/>
  <c r="L114" i="39"/>
  <c r="I127" i="37"/>
  <c r="H127" i="37"/>
  <c r="D127" i="37"/>
  <c r="D114" i="39" s="1"/>
  <c r="C127" i="37"/>
  <c r="B127" i="37"/>
  <c r="C114" i="7"/>
  <c r="L113" i="39"/>
  <c r="I126" i="37"/>
  <c r="H126" i="37"/>
  <c r="D126" i="37"/>
  <c r="D113" i="39" s="1"/>
  <c r="C126" i="37"/>
  <c r="B126" i="37"/>
  <c r="C113" i="7"/>
  <c r="L112" i="39"/>
  <c r="I125" i="37"/>
  <c r="H125" i="37"/>
  <c r="D125" i="37"/>
  <c r="D112" i="39" s="1"/>
  <c r="C125" i="37"/>
  <c r="B125" i="37"/>
  <c r="C112" i="7"/>
  <c r="L111" i="39"/>
  <c r="I124" i="37"/>
  <c r="H124" i="37"/>
  <c r="D124" i="37"/>
  <c r="D111" i="39" s="1"/>
  <c r="C124" i="37"/>
  <c r="B124" i="37"/>
  <c r="C111" i="7"/>
  <c r="L110" i="39"/>
  <c r="I123" i="37"/>
  <c r="H123" i="37"/>
  <c r="D123" i="37"/>
  <c r="D110" i="39" s="1"/>
  <c r="C123" i="37"/>
  <c r="B123" i="37"/>
  <c r="C110" i="7"/>
  <c r="L109" i="39"/>
  <c r="I122" i="37"/>
  <c r="H122" i="37"/>
  <c r="H146" i="37" s="1"/>
  <c r="D122" i="37"/>
  <c r="D109" i="39" s="1"/>
  <c r="C122" i="37"/>
  <c r="B122" i="37"/>
  <c r="C109" i="7"/>
  <c r="L108" i="39"/>
  <c r="I121" i="37"/>
  <c r="H121" i="37"/>
  <c r="D121" i="37"/>
  <c r="D108" i="39" s="1"/>
  <c r="C121" i="37"/>
  <c r="B121" i="37"/>
  <c r="C108" i="7"/>
  <c r="L107" i="39"/>
  <c r="I120" i="37"/>
  <c r="H120" i="37"/>
  <c r="D120" i="37"/>
  <c r="D107" i="39" s="1"/>
  <c r="C120" i="37"/>
  <c r="B120" i="37"/>
  <c r="C107" i="7"/>
  <c r="L106" i="39"/>
  <c r="I119" i="37"/>
  <c r="H119" i="37"/>
  <c r="D119" i="37"/>
  <c r="D106" i="39" s="1"/>
  <c r="C119" i="37"/>
  <c r="B119" i="37"/>
  <c r="C106" i="7"/>
  <c r="L105" i="39"/>
  <c r="I118" i="37"/>
  <c r="H118" i="37"/>
  <c r="E105" i="39"/>
  <c r="D118" i="37"/>
  <c r="D105" i="39" s="1"/>
  <c r="C118" i="37"/>
  <c r="B118" i="37"/>
  <c r="C105" i="7"/>
  <c r="L104" i="39"/>
  <c r="I117" i="37"/>
  <c r="H117" i="37"/>
  <c r="D117" i="37"/>
  <c r="D104" i="39" s="1"/>
  <c r="C117" i="37"/>
  <c r="B117" i="37"/>
  <c r="C104" i="7"/>
  <c r="L103" i="39"/>
  <c r="I116" i="37"/>
  <c r="H116" i="37"/>
  <c r="D116" i="37"/>
  <c r="D103" i="39" s="1"/>
  <c r="C116" i="37"/>
  <c r="B116" i="37"/>
  <c r="C103" i="7"/>
  <c r="L102" i="39"/>
  <c r="I115" i="37"/>
  <c r="H115" i="37"/>
  <c r="D115" i="37"/>
  <c r="D102" i="39" s="1"/>
  <c r="C115" i="37"/>
  <c r="B115" i="37"/>
  <c r="C102" i="7"/>
  <c r="L101" i="39"/>
  <c r="I114" i="37"/>
  <c r="H114" i="37"/>
  <c r="D114" i="37"/>
  <c r="D101" i="39" s="1"/>
  <c r="C114" i="37"/>
  <c r="B114" i="37"/>
  <c r="C101" i="7"/>
  <c r="L100" i="39"/>
  <c r="I113" i="37"/>
  <c r="H113" i="37"/>
  <c r="D113" i="37"/>
  <c r="D100" i="39" s="1"/>
  <c r="C113" i="37"/>
  <c r="B113" i="37"/>
  <c r="C100" i="7"/>
  <c r="L99" i="39"/>
  <c r="I112" i="37"/>
  <c r="H112" i="37"/>
  <c r="D112" i="37"/>
  <c r="D99" i="39" s="1"/>
  <c r="C112" i="37"/>
  <c r="B112" i="37"/>
  <c r="C99" i="7"/>
  <c r="L98" i="39"/>
  <c r="I111" i="37"/>
  <c r="H111" i="37"/>
  <c r="D111" i="37"/>
  <c r="D98" i="39" s="1"/>
  <c r="C111" i="37"/>
  <c r="B111" i="37"/>
  <c r="C98" i="7"/>
  <c r="L97" i="39"/>
  <c r="I110" i="37"/>
  <c r="H110" i="37"/>
  <c r="D110" i="37"/>
  <c r="D97" i="39" s="1"/>
  <c r="C110" i="37"/>
  <c r="B110" i="37"/>
  <c r="C97" i="7"/>
  <c r="L96" i="39"/>
  <c r="I109" i="37"/>
  <c r="H109" i="37"/>
  <c r="D109" i="37"/>
  <c r="D96" i="39" s="1"/>
  <c r="C109" i="37"/>
  <c r="B109" i="37"/>
  <c r="C96" i="7"/>
  <c r="L95" i="39"/>
  <c r="I108" i="37"/>
  <c r="H108" i="37"/>
  <c r="D108" i="37"/>
  <c r="D95" i="39" s="1"/>
  <c r="C108" i="37"/>
  <c r="B108" i="37"/>
  <c r="C95" i="7"/>
  <c r="L94" i="39"/>
  <c r="I107" i="37"/>
  <c r="H107" i="37"/>
  <c r="D107" i="37"/>
  <c r="D94" i="39" s="1"/>
  <c r="C107" i="37"/>
  <c r="B107" i="37"/>
  <c r="C94" i="7"/>
  <c r="L93" i="39"/>
  <c r="I106" i="37"/>
  <c r="H106" i="37"/>
  <c r="E93" i="39"/>
  <c r="D106" i="37"/>
  <c r="D93" i="39" s="1"/>
  <c r="C106" i="37"/>
  <c r="B106" i="37"/>
  <c r="C93" i="7"/>
  <c r="L92" i="39"/>
  <c r="I105" i="37"/>
  <c r="H105" i="37"/>
  <c r="D105" i="37"/>
  <c r="D92" i="39" s="1"/>
  <c r="C105" i="37"/>
  <c r="B105" i="37"/>
  <c r="C92" i="7"/>
  <c r="L91" i="39"/>
  <c r="I104" i="37"/>
  <c r="H104" i="37"/>
  <c r="D104" i="37"/>
  <c r="D91" i="39" s="1"/>
  <c r="C104" i="37"/>
  <c r="B104" i="37"/>
  <c r="C91" i="7"/>
  <c r="L90" i="39"/>
  <c r="I103" i="37"/>
  <c r="H103" i="37"/>
  <c r="D103" i="37"/>
  <c r="D90" i="39" s="1"/>
  <c r="C103" i="37"/>
  <c r="B103" i="37"/>
  <c r="C90" i="7"/>
  <c r="L89" i="39"/>
  <c r="I102" i="37"/>
  <c r="H102" i="37"/>
  <c r="D102" i="37"/>
  <c r="D89" i="39" s="1"/>
  <c r="C102" i="37"/>
  <c r="B102" i="37"/>
  <c r="C89" i="7"/>
  <c r="L88" i="39"/>
  <c r="I101" i="37"/>
  <c r="H101" i="37"/>
  <c r="D101" i="37"/>
  <c r="D88" i="39" s="1"/>
  <c r="C101" i="37"/>
  <c r="B101" i="37"/>
  <c r="C88" i="7"/>
  <c r="L87" i="39"/>
  <c r="I100" i="37"/>
  <c r="H100" i="37"/>
  <c r="D100" i="37"/>
  <c r="D87" i="39" s="1"/>
  <c r="C100" i="37"/>
  <c r="B100" i="37"/>
  <c r="C87" i="7"/>
  <c r="L86" i="39"/>
  <c r="I99" i="37"/>
  <c r="H99" i="37"/>
  <c r="D99" i="37"/>
  <c r="D86" i="39" s="1"/>
  <c r="C99" i="37"/>
  <c r="B99" i="37"/>
  <c r="C86" i="7"/>
  <c r="L85" i="39"/>
  <c r="I98" i="37"/>
  <c r="H98" i="37"/>
  <c r="D98" i="37"/>
  <c r="D85" i="39" s="1"/>
  <c r="C98" i="37"/>
  <c r="G86" i="7" s="1"/>
  <c r="B98" i="37"/>
  <c r="C85" i="7"/>
  <c r="L84" i="39"/>
  <c r="I97" i="37"/>
  <c r="H97" i="37"/>
  <c r="D97" i="37"/>
  <c r="D84" i="39" s="1"/>
  <c r="C97" i="37"/>
  <c r="B97" i="37"/>
  <c r="F85" i="7" s="1"/>
  <c r="C84" i="7"/>
  <c r="L83" i="39"/>
  <c r="I96" i="37"/>
  <c r="H96" i="37"/>
  <c r="D96" i="37"/>
  <c r="D83" i="39" s="1"/>
  <c r="C96" i="37"/>
  <c r="B96" i="37"/>
  <c r="C83" i="7"/>
  <c r="L82" i="39"/>
  <c r="I95" i="37"/>
  <c r="H95" i="37"/>
  <c r="D95" i="37"/>
  <c r="D82" i="39" s="1"/>
  <c r="C95" i="37"/>
  <c r="B95" i="37"/>
  <c r="C82" i="7"/>
  <c r="L81" i="39"/>
  <c r="I94" i="37"/>
  <c r="H94" i="37"/>
  <c r="D94" i="37"/>
  <c r="D81" i="39" s="1"/>
  <c r="C94" i="37"/>
  <c r="B94" i="37"/>
  <c r="C81" i="7"/>
  <c r="L80" i="39"/>
  <c r="I93" i="37"/>
  <c r="H93" i="37"/>
  <c r="D93" i="37"/>
  <c r="D80" i="39" s="1"/>
  <c r="C93" i="37"/>
  <c r="B93" i="37"/>
  <c r="C80" i="7"/>
  <c r="L79" i="39"/>
  <c r="I92" i="37"/>
  <c r="H92" i="37"/>
  <c r="D92" i="37"/>
  <c r="D79" i="39" s="1"/>
  <c r="C92" i="37"/>
  <c r="B92" i="37"/>
  <c r="C79" i="7"/>
  <c r="L78" i="39"/>
  <c r="I91" i="37"/>
  <c r="H91" i="37"/>
  <c r="D91" i="37"/>
  <c r="D78" i="39" s="1"/>
  <c r="C91" i="37"/>
  <c r="B91" i="37"/>
  <c r="C78" i="7"/>
  <c r="L77" i="39"/>
  <c r="I90" i="37"/>
  <c r="H90" i="37"/>
  <c r="D90" i="37"/>
  <c r="D77" i="39" s="1"/>
  <c r="C90" i="37"/>
  <c r="B90" i="37"/>
  <c r="C77" i="7"/>
  <c r="L76" i="39"/>
  <c r="I89" i="37"/>
  <c r="H89" i="37"/>
  <c r="D89" i="37"/>
  <c r="D76" i="39" s="1"/>
  <c r="C89" i="37"/>
  <c r="B89" i="37"/>
  <c r="C76" i="7"/>
  <c r="L75" i="39"/>
  <c r="I88" i="37"/>
  <c r="H88" i="37"/>
  <c r="D88" i="37"/>
  <c r="D75" i="39" s="1"/>
  <c r="C88" i="37"/>
  <c r="B88" i="37"/>
  <c r="C75" i="7"/>
  <c r="L74" i="39"/>
  <c r="I87" i="37"/>
  <c r="H87" i="37"/>
  <c r="D87" i="37"/>
  <c r="D74" i="39" s="1"/>
  <c r="C87" i="37"/>
  <c r="B87" i="37"/>
  <c r="L73" i="39"/>
  <c r="I86" i="37"/>
  <c r="H86" i="37"/>
  <c r="D86" i="37"/>
  <c r="D73" i="39" s="1"/>
  <c r="C86" i="37"/>
  <c r="B86" i="37"/>
  <c r="L72" i="39"/>
  <c r="I85" i="37"/>
  <c r="H85" i="37"/>
  <c r="D85" i="37"/>
  <c r="D72" i="39" s="1"/>
  <c r="C85" i="37"/>
  <c r="B85" i="37"/>
  <c r="L71" i="39"/>
  <c r="I84" i="37"/>
  <c r="H84" i="37"/>
  <c r="D84" i="37"/>
  <c r="D71" i="39" s="1"/>
  <c r="C84" i="37"/>
  <c r="B84" i="37"/>
  <c r="L70" i="39"/>
  <c r="I83" i="37"/>
  <c r="H83" i="37"/>
  <c r="D83" i="37"/>
  <c r="D70" i="39" s="1"/>
  <c r="C83" i="37"/>
  <c r="B83" i="37"/>
  <c r="L69" i="39"/>
  <c r="I82" i="37"/>
  <c r="H82" i="37"/>
  <c r="D82" i="37"/>
  <c r="D69" i="39" s="1"/>
  <c r="C82" i="37"/>
  <c r="B82" i="37"/>
  <c r="L68" i="39"/>
  <c r="I81" i="37"/>
  <c r="H81" i="37"/>
  <c r="D81" i="37"/>
  <c r="D68" i="39" s="1"/>
  <c r="C81" i="37"/>
  <c r="B81" i="37"/>
  <c r="L67" i="39"/>
  <c r="I80" i="37"/>
  <c r="H80" i="37"/>
  <c r="D80" i="37"/>
  <c r="D67" i="39" s="1"/>
  <c r="C80" i="37"/>
  <c r="B80" i="37"/>
  <c r="L66" i="39"/>
  <c r="I79" i="37"/>
  <c r="H79" i="37"/>
  <c r="D79" i="37"/>
  <c r="D66" i="39" s="1"/>
  <c r="C79" i="37"/>
  <c r="B79" i="37"/>
  <c r="L65" i="39"/>
  <c r="I78" i="37"/>
  <c r="H78" i="37"/>
  <c r="D78" i="37"/>
  <c r="D65" i="39" s="1"/>
  <c r="C78" i="37"/>
  <c r="B78" i="37"/>
  <c r="L64" i="39"/>
  <c r="I77" i="37"/>
  <c r="H77" i="37"/>
  <c r="D77" i="37"/>
  <c r="D64" i="39" s="1"/>
  <c r="C77" i="37"/>
  <c r="B77" i="37"/>
  <c r="L63" i="39"/>
  <c r="I76" i="37"/>
  <c r="H76" i="37"/>
  <c r="D76" i="37"/>
  <c r="D63" i="39" s="1"/>
  <c r="C76" i="37"/>
  <c r="B76" i="37"/>
  <c r="L62" i="39"/>
  <c r="I75" i="37"/>
  <c r="H75" i="37"/>
  <c r="D75" i="37"/>
  <c r="D62" i="39" s="1"/>
  <c r="C75" i="37"/>
  <c r="B75" i="37"/>
  <c r="L61" i="39"/>
  <c r="I74" i="37"/>
  <c r="H74" i="37"/>
  <c r="D74" i="37"/>
  <c r="D61" i="39" s="1"/>
  <c r="C74" i="37"/>
  <c r="B74" i="37"/>
  <c r="L60" i="39"/>
  <c r="I73" i="37"/>
  <c r="H73" i="37"/>
  <c r="D73" i="37"/>
  <c r="D60" i="39" s="1"/>
  <c r="C73" i="37"/>
  <c r="B73" i="37"/>
  <c r="L59" i="39"/>
  <c r="I72" i="37"/>
  <c r="H72" i="37"/>
  <c r="D72" i="37"/>
  <c r="D59" i="39" s="1"/>
  <c r="C72" i="37"/>
  <c r="B72" i="37"/>
  <c r="L58" i="39"/>
  <c r="I71" i="37"/>
  <c r="H71" i="37"/>
  <c r="D71" i="37"/>
  <c r="D58" i="39" s="1"/>
  <c r="C71" i="37"/>
  <c r="B71" i="37"/>
  <c r="L57" i="39"/>
  <c r="I70" i="37"/>
  <c r="H70" i="37"/>
  <c r="D70" i="37"/>
  <c r="D57" i="39" s="1"/>
  <c r="C70" i="37"/>
  <c r="B70" i="37"/>
  <c r="L56" i="39"/>
  <c r="I69" i="37"/>
  <c r="H69" i="37"/>
  <c r="D69" i="37"/>
  <c r="D56" i="39" s="1"/>
  <c r="C69" i="37"/>
  <c r="B69" i="37"/>
  <c r="L55" i="39"/>
  <c r="I68" i="37"/>
  <c r="H68" i="37"/>
  <c r="D68" i="37"/>
  <c r="D55" i="39" s="1"/>
  <c r="C68" i="37"/>
  <c r="B68" i="37"/>
  <c r="L54" i="39"/>
  <c r="I67" i="37"/>
  <c r="H67" i="37"/>
  <c r="D67" i="37"/>
  <c r="D54" i="39" s="1"/>
  <c r="C67" i="37"/>
  <c r="B67" i="37"/>
  <c r="L53" i="39"/>
  <c r="I66" i="37"/>
  <c r="H66" i="37"/>
  <c r="D66" i="37"/>
  <c r="D53" i="39" s="1"/>
  <c r="C66" i="37"/>
  <c r="B66" i="37"/>
  <c r="L52" i="39"/>
  <c r="I65" i="37"/>
  <c r="H65" i="37"/>
  <c r="D65" i="37"/>
  <c r="D52" i="39" s="1"/>
  <c r="C65" i="37"/>
  <c r="B65" i="37"/>
  <c r="L51" i="39"/>
  <c r="I64" i="37"/>
  <c r="H64" i="37"/>
  <c r="D64" i="37"/>
  <c r="D51" i="39" s="1"/>
  <c r="C64" i="37"/>
  <c r="B64" i="37"/>
  <c r="L50" i="39"/>
  <c r="I63" i="37"/>
  <c r="H63" i="37"/>
  <c r="D63" i="37"/>
  <c r="D50" i="39" s="1"/>
  <c r="C63" i="37"/>
  <c r="B63" i="37"/>
  <c r="L49" i="39"/>
  <c r="I62" i="37"/>
  <c r="H62" i="37"/>
  <c r="D62" i="37"/>
  <c r="D49" i="39" s="1"/>
  <c r="C62" i="37"/>
  <c r="B62" i="37"/>
  <c r="L48" i="39"/>
  <c r="I61" i="37"/>
  <c r="H61" i="37"/>
  <c r="D61" i="37"/>
  <c r="D48" i="39" s="1"/>
  <c r="C61" i="37"/>
  <c r="B61" i="37"/>
  <c r="L47" i="39"/>
  <c r="I60" i="37"/>
  <c r="H60" i="37"/>
  <c r="D60" i="37"/>
  <c r="D47" i="39" s="1"/>
  <c r="C60" i="37"/>
  <c r="B60" i="37"/>
  <c r="L46" i="39"/>
  <c r="I59" i="37"/>
  <c r="H59" i="37"/>
  <c r="D59" i="37"/>
  <c r="D46" i="39" s="1"/>
  <c r="C59" i="37"/>
  <c r="B59" i="37"/>
  <c r="L45" i="39"/>
  <c r="I58" i="37"/>
  <c r="H58" i="37"/>
  <c r="D58" i="37"/>
  <c r="D45" i="39" s="1"/>
  <c r="C58" i="37"/>
  <c r="B58" i="37"/>
  <c r="L44" i="39"/>
  <c r="I57" i="37"/>
  <c r="H57" i="37"/>
  <c r="D57" i="37"/>
  <c r="D44" i="39" s="1"/>
  <c r="C57" i="37"/>
  <c r="B57" i="37"/>
  <c r="L43" i="39"/>
  <c r="I56" i="37"/>
  <c r="H56" i="37"/>
  <c r="D56" i="37"/>
  <c r="D43" i="39" s="1"/>
  <c r="C56" i="37"/>
  <c r="B56" i="37"/>
  <c r="L42" i="39"/>
  <c r="I55" i="37"/>
  <c r="H55" i="37"/>
  <c r="D55" i="37"/>
  <c r="D42" i="39" s="1"/>
  <c r="C55" i="37"/>
  <c r="B55" i="37"/>
  <c r="L41" i="39"/>
  <c r="I54" i="37"/>
  <c r="H54" i="37"/>
  <c r="D54" i="37"/>
  <c r="D41" i="39" s="1"/>
  <c r="C54" i="37"/>
  <c r="B54" i="37"/>
  <c r="L40" i="39"/>
  <c r="I53" i="37"/>
  <c r="H53" i="37"/>
  <c r="D53" i="37"/>
  <c r="D40" i="39" s="1"/>
  <c r="C53" i="37"/>
  <c r="B53" i="37"/>
  <c r="L39" i="39"/>
  <c r="I52" i="37"/>
  <c r="H52" i="37"/>
  <c r="D52" i="37"/>
  <c r="D39" i="39" s="1"/>
  <c r="C52" i="37"/>
  <c r="B52" i="37"/>
  <c r="L38" i="39"/>
  <c r="I51" i="37"/>
  <c r="H51" i="37"/>
  <c r="D51" i="37"/>
  <c r="D38" i="39" s="1"/>
  <c r="C51" i="37"/>
  <c r="B51" i="37"/>
  <c r="L37" i="39"/>
  <c r="I50" i="37"/>
  <c r="H50" i="37"/>
  <c r="D50" i="37"/>
  <c r="D37" i="39" s="1"/>
  <c r="C50" i="37"/>
  <c r="B50" i="37"/>
  <c r="L36" i="39"/>
  <c r="I49" i="37"/>
  <c r="H49" i="37"/>
  <c r="D49" i="37"/>
  <c r="D36" i="39" s="1"/>
  <c r="C49" i="37"/>
  <c r="B49" i="37"/>
  <c r="L35" i="39"/>
  <c r="I48" i="37"/>
  <c r="H48" i="37"/>
  <c r="D48" i="37"/>
  <c r="D35" i="39" s="1"/>
  <c r="C48" i="37"/>
  <c r="B48" i="37"/>
  <c r="L34" i="39"/>
  <c r="I47" i="37"/>
  <c r="H47" i="37"/>
  <c r="E34" i="39"/>
  <c r="D47" i="37"/>
  <c r="D34" i="39" s="1"/>
  <c r="C47" i="37"/>
  <c r="B47" i="37"/>
  <c r="L33" i="39"/>
  <c r="I46" i="37"/>
  <c r="H46" i="37"/>
  <c r="D46" i="37"/>
  <c r="D33" i="39" s="1"/>
  <c r="C46" i="37"/>
  <c r="B46" i="37"/>
  <c r="L32" i="39"/>
  <c r="I45" i="37"/>
  <c r="H45" i="37"/>
  <c r="D45" i="37"/>
  <c r="D32" i="39" s="1"/>
  <c r="C45" i="37"/>
  <c r="B45" i="37"/>
  <c r="L31" i="39"/>
  <c r="I44" i="37"/>
  <c r="H44" i="37"/>
  <c r="D44" i="37"/>
  <c r="D31" i="39" s="1"/>
  <c r="C44" i="37"/>
  <c r="B44" i="37"/>
  <c r="L30" i="39"/>
  <c r="I43" i="37"/>
  <c r="H43" i="37"/>
  <c r="D43" i="37"/>
  <c r="D30" i="39" s="1"/>
  <c r="C43" i="37"/>
  <c r="B43" i="37"/>
  <c r="L29" i="39"/>
  <c r="I42" i="37"/>
  <c r="H42" i="37"/>
  <c r="D42" i="37"/>
  <c r="D29" i="39" s="1"/>
  <c r="C42" i="37"/>
  <c r="B42" i="37"/>
  <c r="L28" i="39"/>
  <c r="I41" i="37"/>
  <c r="H41" i="37"/>
  <c r="D41" i="37"/>
  <c r="D28" i="39" s="1"/>
  <c r="C41" i="37"/>
  <c r="B41" i="37"/>
  <c r="L27" i="39"/>
  <c r="I40" i="37"/>
  <c r="H40" i="37"/>
  <c r="D40" i="37"/>
  <c r="D27" i="39" s="1"/>
  <c r="C40" i="37"/>
  <c r="B40" i="37"/>
  <c r="L26" i="39"/>
  <c r="I39" i="37"/>
  <c r="H39" i="37"/>
  <c r="D39" i="37"/>
  <c r="D26" i="39" s="1"/>
  <c r="C39" i="37"/>
  <c r="B39" i="37"/>
  <c r="L25" i="39"/>
  <c r="I38" i="37"/>
  <c r="H38" i="37"/>
  <c r="D38" i="37"/>
  <c r="D25" i="39" s="1"/>
  <c r="C38" i="37"/>
  <c r="B38" i="37"/>
  <c r="L24" i="39"/>
  <c r="I37" i="37"/>
  <c r="H37" i="37"/>
  <c r="D37" i="37"/>
  <c r="D24" i="39" s="1"/>
  <c r="C37" i="37"/>
  <c r="B37" i="37"/>
  <c r="L23" i="39"/>
  <c r="I36" i="37"/>
  <c r="H36" i="37"/>
  <c r="D36" i="37"/>
  <c r="D23" i="39" s="1"/>
  <c r="C36" i="37"/>
  <c r="B36" i="37"/>
  <c r="L22" i="39"/>
  <c r="I35" i="37"/>
  <c r="H35" i="37"/>
  <c r="D35" i="37"/>
  <c r="D22" i="39" s="1"/>
  <c r="C35" i="37"/>
  <c r="B35" i="37"/>
  <c r="L21" i="39"/>
  <c r="I34" i="37"/>
  <c r="H34" i="37"/>
  <c r="D34" i="37"/>
  <c r="D21" i="39" s="1"/>
  <c r="C34" i="37"/>
  <c r="B34" i="37"/>
  <c r="L20" i="39"/>
  <c r="I33" i="37"/>
  <c r="H33" i="37"/>
  <c r="D33" i="37"/>
  <c r="D20" i="39" s="1"/>
  <c r="C33" i="37"/>
  <c r="B33" i="37"/>
  <c r="L19" i="39"/>
  <c r="I32" i="37"/>
  <c r="H32" i="37"/>
  <c r="D32" i="37"/>
  <c r="D19" i="39" s="1"/>
  <c r="C32" i="37"/>
  <c r="B32" i="37"/>
  <c r="L18" i="39"/>
  <c r="I31" i="37"/>
  <c r="H31" i="37"/>
  <c r="D31" i="37"/>
  <c r="D18" i="39" s="1"/>
  <c r="C31" i="37"/>
  <c r="B31" i="37"/>
  <c r="L17" i="39"/>
  <c r="I30" i="37"/>
  <c r="H30" i="37"/>
  <c r="D30" i="37"/>
  <c r="D17" i="39" s="1"/>
  <c r="C30" i="37"/>
  <c r="B30" i="37"/>
  <c r="L16" i="39"/>
  <c r="I29" i="37"/>
  <c r="H29" i="37"/>
  <c r="D29" i="37"/>
  <c r="D16" i="39" s="1"/>
  <c r="C29" i="37"/>
  <c r="B29" i="37"/>
  <c r="L15" i="39"/>
  <c r="I28" i="37"/>
  <c r="H28" i="37"/>
  <c r="D28" i="37"/>
  <c r="D15" i="39" s="1"/>
  <c r="C28" i="37"/>
  <c r="B28" i="37"/>
  <c r="L14" i="39"/>
  <c r="I27" i="37"/>
  <c r="H27" i="37"/>
  <c r="D27" i="37"/>
  <c r="D14" i="39" s="1"/>
  <c r="C27" i="37"/>
  <c r="B27" i="37"/>
  <c r="L13" i="39"/>
  <c r="I26" i="37"/>
  <c r="H26" i="37"/>
  <c r="D26" i="37"/>
  <c r="C26" i="37"/>
  <c r="B26" i="37"/>
  <c r="L12" i="39"/>
  <c r="I25" i="37"/>
  <c r="H25" i="37"/>
  <c r="D25" i="37"/>
  <c r="C25" i="37"/>
  <c r="B25" i="37"/>
  <c r="L11" i="39"/>
  <c r="I24" i="37"/>
  <c r="H24" i="37"/>
  <c r="E11" i="39"/>
  <c r="D24" i="37"/>
  <c r="C24" i="37"/>
  <c r="B24" i="37"/>
  <c r="L10" i="39"/>
  <c r="I23" i="37"/>
  <c r="H23" i="37"/>
  <c r="D23" i="37"/>
  <c r="C23" i="37"/>
  <c r="B23" i="37"/>
  <c r="L9" i="39"/>
  <c r="I22" i="37"/>
  <c r="H22" i="37"/>
  <c r="D22" i="37"/>
  <c r="C22" i="37"/>
  <c r="B22" i="37"/>
  <c r="L8" i="39"/>
  <c r="I21" i="37"/>
  <c r="H21" i="37"/>
  <c r="D21" i="37"/>
  <c r="C21" i="37"/>
  <c r="B21" i="37"/>
  <c r="L7" i="39"/>
  <c r="I20" i="37"/>
  <c r="H20" i="37"/>
  <c r="D20" i="37"/>
  <c r="C20" i="37"/>
  <c r="B20" i="37"/>
  <c r="L6" i="39"/>
  <c r="I19" i="37"/>
  <c r="H19" i="37"/>
  <c r="D19" i="37"/>
  <c r="C19" i="37"/>
  <c r="B19" i="37"/>
  <c r="L5" i="39"/>
  <c r="I18" i="37"/>
  <c r="H18" i="37"/>
  <c r="D18" i="37"/>
  <c r="C18" i="37"/>
  <c r="B18" i="37"/>
  <c r="L4" i="39"/>
  <c r="I17" i="37"/>
  <c r="H17" i="37"/>
  <c r="D17" i="37"/>
  <c r="C17" i="37"/>
  <c r="B17" i="37"/>
  <c r="L3" i="39"/>
  <c r="I16" i="37"/>
  <c r="H16" i="37"/>
  <c r="D16" i="37"/>
  <c r="C16" i="37"/>
  <c r="B16" i="37"/>
  <c r="L2" i="39"/>
  <c r="I15" i="37"/>
  <c r="H15" i="37"/>
  <c r="D15" i="37"/>
  <c r="C15" i="37"/>
  <c r="B15" i="37"/>
  <c r="A10" i="37"/>
  <c r="A9" i="37"/>
  <c r="A8" i="37"/>
  <c r="A7" i="37"/>
  <c r="A6" i="37"/>
  <c r="A5" i="37"/>
  <c r="A4" i="37"/>
  <c r="A3" i="37"/>
  <c r="A2" i="37"/>
  <c r="M57" i="32"/>
  <c r="L57" i="32"/>
  <c r="K57" i="32"/>
  <c r="J57" i="32"/>
  <c r="I57" i="32"/>
  <c r="H57" i="32"/>
  <c r="G57" i="32"/>
  <c r="F57" i="32"/>
  <c r="E57" i="32"/>
  <c r="D57" i="32"/>
  <c r="C57" i="32"/>
  <c r="B57" i="32"/>
  <c r="M56" i="32"/>
  <c r="L56" i="32"/>
  <c r="K56" i="32"/>
  <c r="J56" i="32"/>
  <c r="I56" i="32"/>
  <c r="H56" i="32"/>
  <c r="G56" i="32"/>
  <c r="F56" i="32"/>
  <c r="E56" i="32"/>
  <c r="D56" i="32"/>
  <c r="C56" i="32"/>
  <c r="B56" i="32"/>
  <c r="M55" i="32"/>
  <c r="L55" i="32"/>
  <c r="K55" i="32"/>
  <c r="J55" i="32"/>
  <c r="I55" i="32"/>
  <c r="H55" i="32"/>
  <c r="G55" i="32"/>
  <c r="F55" i="32"/>
  <c r="E55" i="32"/>
  <c r="D55" i="32"/>
  <c r="C55" i="32"/>
  <c r="B55" i="32"/>
  <c r="M54" i="32"/>
  <c r="L54" i="32"/>
  <c r="K54" i="32"/>
  <c r="J54" i="32"/>
  <c r="I54" i="32"/>
  <c r="H54" i="32"/>
  <c r="G54" i="32"/>
  <c r="F54" i="32"/>
  <c r="E54" i="32"/>
  <c r="D54" i="32"/>
  <c r="C54" i="32"/>
  <c r="B54" i="32"/>
  <c r="M53" i="32"/>
  <c r="L53" i="32"/>
  <c r="K53" i="32"/>
  <c r="J53" i="32"/>
  <c r="I53" i="32"/>
  <c r="H53" i="32"/>
  <c r="G53" i="32"/>
  <c r="F53" i="32"/>
  <c r="E53" i="32"/>
  <c r="D53" i="32"/>
  <c r="C53" i="32"/>
  <c r="B53" i="32"/>
  <c r="M52" i="32"/>
  <c r="L52" i="32"/>
  <c r="K52" i="32"/>
  <c r="J52" i="32"/>
  <c r="I52" i="32"/>
  <c r="H52" i="32"/>
  <c r="G52" i="32"/>
  <c r="F52" i="32"/>
  <c r="E52" i="32"/>
  <c r="D52" i="32"/>
  <c r="C52" i="32"/>
  <c r="B52" i="32"/>
  <c r="M51" i="32"/>
  <c r="L51" i="32"/>
  <c r="K51" i="32"/>
  <c r="J51" i="32"/>
  <c r="I51" i="32"/>
  <c r="H51" i="32"/>
  <c r="G51" i="32"/>
  <c r="F51" i="32"/>
  <c r="E51" i="32"/>
  <c r="D51" i="32"/>
  <c r="C51" i="32"/>
  <c r="B51" i="32"/>
  <c r="M50" i="32"/>
  <c r="L50" i="32"/>
  <c r="K50" i="32"/>
  <c r="J50" i="32"/>
  <c r="I50" i="32"/>
  <c r="H50" i="32"/>
  <c r="G50" i="32"/>
  <c r="F50" i="32"/>
  <c r="E50" i="32"/>
  <c r="D50" i="32"/>
  <c r="C50" i="32"/>
  <c r="B50" i="32"/>
  <c r="M49" i="32"/>
  <c r="L49" i="32"/>
  <c r="K49" i="32"/>
  <c r="J49" i="32"/>
  <c r="I49" i="32"/>
  <c r="H49" i="32"/>
  <c r="G49" i="32"/>
  <c r="F49" i="32"/>
  <c r="E49" i="32"/>
  <c r="D49" i="32"/>
  <c r="C49" i="32"/>
  <c r="B49" i="32"/>
  <c r="M48" i="32"/>
  <c r="L48" i="32"/>
  <c r="K48" i="32"/>
  <c r="J48" i="32"/>
  <c r="I48" i="32"/>
  <c r="H48" i="32"/>
  <c r="G48" i="32"/>
  <c r="F48" i="32"/>
  <c r="E48" i="32"/>
  <c r="D48" i="32"/>
  <c r="C48" i="32"/>
  <c r="B48" i="32"/>
  <c r="M47" i="32"/>
  <c r="L47" i="32"/>
  <c r="K47" i="32"/>
  <c r="J47" i="32"/>
  <c r="I47" i="32"/>
  <c r="H47" i="32"/>
  <c r="G47" i="32"/>
  <c r="F47" i="32"/>
  <c r="E47" i="32"/>
  <c r="D47" i="32"/>
  <c r="C47" i="32"/>
  <c r="B47" i="32"/>
  <c r="M46" i="32"/>
  <c r="L46" i="32"/>
  <c r="K46" i="32"/>
  <c r="J46" i="32"/>
  <c r="I46" i="32"/>
  <c r="H46" i="32"/>
  <c r="G46" i="32"/>
  <c r="F46" i="32"/>
  <c r="E46" i="32"/>
  <c r="D46" i="32"/>
  <c r="C46" i="32"/>
  <c r="B46" i="32"/>
  <c r="M45" i="32"/>
  <c r="L45" i="32"/>
  <c r="K45" i="32"/>
  <c r="J45" i="32"/>
  <c r="I45" i="32"/>
  <c r="H45" i="32"/>
  <c r="G45" i="32"/>
  <c r="F45" i="32"/>
  <c r="E45" i="32"/>
  <c r="D45" i="32"/>
  <c r="C45" i="32"/>
  <c r="B45" i="32"/>
  <c r="M44" i="32"/>
  <c r="L44" i="32"/>
  <c r="K44" i="32"/>
  <c r="J44" i="32"/>
  <c r="I44" i="32"/>
  <c r="H44" i="32"/>
  <c r="G44" i="32"/>
  <c r="F44" i="32"/>
  <c r="E44" i="32"/>
  <c r="D44" i="32"/>
  <c r="C44" i="32"/>
  <c r="B44" i="32"/>
  <c r="M43" i="32"/>
  <c r="L43" i="32"/>
  <c r="K43" i="32"/>
  <c r="J43" i="32"/>
  <c r="I43" i="32"/>
  <c r="H43" i="32"/>
  <c r="G43" i="32"/>
  <c r="F43" i="32"/>
  <c r="E43" i="32"/>
  <c r="D43" i="32"/>
  <c r="C43" i="32"/>
  <c r="B43" i="32"/>
  <c r="M42" i="32"/>
  <c r="L42" i="32"/>
  <c r="K42" i="32"/>
  <c r="J42" i="32"/>
  <c r="I42" i="32"/>
  <c r="H42" i="32"/>
  <c r="G42" i="32"/>
  <c r="F42" i="32"/>
  <c r="E42" i="32"/>
  <c r="D42" i="32"/>
  <c r="C42" i="32"/>
  <c r="B42" i="32"/>
  <c r="M41" i="32"/>
  <c r="L41" i="32"/>
  <c r="K41" i="32"/>
  <c r="J41" i="32"/>
  <c r="I41" i="32"/>
  <c r="H41" i="32"/>
  <c r="G41" i="32"/>
  <c r="F41" i="32"/>
  <c r="E41" i="32"/>
  <c r="D41" i="32"/>
  <c r="C41" i="32"/>
  <c r="B41" i="32"/>
  <c r="M40" i="32"/>
  <c r="L40" i="32"/>
  <c r="K40" i="32"/>
  <c r="J40" i="32"/>
  <c r="I40" i="32"/>
  <c r="H40" i="32"/>
  <c r="G40" i="32"/>
  <c r="F40" i="32"/>
  <c r="E40" i="32"/>
  <c r="D40" i="32"/>
  <c r="C40" i="32"/>
  <c r="B40" i="32"/>
  <c r="M39" i="32"/>
  <c r="L39" i="32"/>
  <c r="K39" i="32"/>
  <c r="J39" i="32"/>
  <c r="I39" i="32"/>
  <c r="H39" i="32"/>
  <c r="G39" i="32"/>
  <c r="F39" i="32"/>
  <c r="E39" i="32"/>
  <c r="D39" i="32"/>
  <c r="C39" i="32"/>
  <c r="B39" i="32"/>
  <c r="M38" i="32"/>
  <c r="L38" i="32"/>
  <c r="K38" i="32"/>
  <c r="J38" i="32"/>
  <c r="I38" i="32"/>
  <c r="H38" i="32"/>
  <c r="G38" i="32"/>
  <c r="F38" i="32"/>
  <c r="E38" i="32"/>
  <c r="D38" i="32"/>
  <c r="C38" i="32"/>
  <c r="B38" i="32"/>
  <c r="M30" i="32"/>
  <c r="L30" i="32"/>
  <c r="K30" i="32"/>
  <c r="J30" i="32"/>
  <c r="I30" i="32"/>
  <c r="H30" i="32"/>
  <c r="G30" i="32"/>
  <c r="F30" i="32"/>
  <c r="E30" i="32"/>
  <c r="D30" i="32"/>
  <c r="C30" i="32"/>
  <c r="B30" i="32"/>
  <c r="M29" i="32"/>
  <c r="L29" i="32"/>
  <c r="K29" i="32"/>
  <c r="J29" i="32"/>
  <c r="I29" i="32"/>
  <c r="H29" i="32"/>
  <c r="G29" i="32"/>
  <c r="F29" i="32"/>
  <c r="E29" i="32"/>
  <c r="D29" i="32"/>
  <c r="C29" i="32"/>
  <c r="B29" i="32"/>
  <c r="M28" i="32"/>
  <c r="L28" i="32"/>
  <c r="K28" i="32"/>
  <c r="J28" i="32"/>
  <c r="I28" i="32"/>
  <c r="H28" i="32"/>
  <c r="G28" i="32"/>
  <c r="F28" i="32"/>
  <c r="E28" i="32"/>
  <c r="D28" i="32"/>
  <c r="C28" i="32"/>
  <c r="B28" i="32"/>
  <c r="M27" i="32"/>
  <c r="L27" i="32"/>
  <c r="K27" i="32"/>
  <c r="J27" i="32"/>
  <c r="I27" i="32"/>
  <c r="H27" i="32"/>
  <c r="G27" i="32"/>
  <c r="F27" i="32"/>
  <c r="E27" i="32"/>
  <c r="D27" i="32"/>
  <c r="C27" i="32"/>
  <c r="B27" i="32"/>
  <c r="M26" i="32"/>
  <c r="L26" i="32"/>
  <c r="K26" i="32"/>
  <c r="J26" i="32"/>
  <c r="I26" i="32"/>
  <c r="H26" i="32"/>
  <c r="G26" i="32"/>
  <c r="F26" i="32"/>
  <c r="E26" i="32"/>
  <c r="D26" i="32"/>
  <c r="C26" i="32"/>
  <c r="B26" i="32"/>
  <c r="M25" i="32"/>
  <c r="L25" i="32"/>
  <c r="K25" i="32"/>
  <c r="J25" i="32"/>
  <c r="I25" i="32"/>
  <c r="H25" i="32"/>
  <c r="G25" i="32"/>
  <c r="F25" i="32"/>
  <c r="E25" i="32"/>
  <c r="D25" i="32"/>
  <c r="C25" i="32"/>
  <c r="B25" i="32"/>
  <c r="M24" i="32"/>
  <c r="L24" i="32"/>
  <c r="K24" i="32"/>
  <c r="J24" i="32"/>
  <c r="I24" i="32"/>
  <c r="H24" i="32"/>
  <c r="G24" i="32"/>
  <c r="F24" i="32"/>
  <c r="E24" i="32"/>
  <c r="D24" i="32"/>
  <c r="C24" i="32"/>
  <c r="B24" i="32"/>
  <c r="M23" i="32"/>
  <c r="L23" i="32"/>
  <c r="K23" i="32"/>
  <c r="J23" i="32"/>
  <c r="I23" i="32"/>
  <c r="H23" i="32"/>
  <c r="G23" i="32"/>
  <c r="F23" i="32"/>
  <c r="E23" i="32"/>
  <c r="D23" i="32"/>
  <c r="C23" i="32"/>
  <c r="B23" i="32"/>
  <c r="M22" i="32"/>
  <c r="L22" i="32"/>
  <c r="K22" i="32"/>
  <c r="J22" i="32"/>
  <c r="I22" i="32"/>
  <c r="H22" i="32"/>
  <c r="G22" i="32"/>
  <c r="F22" i="32"/>
  <c r="E22" i="32"/>
  <c r="D22" i="32"/>
  <c r="C22" i="32"/>
  <c r="B22" i="32"/>
  <c r="M21" i="32"/>
  <c r="L21" i="32"/>
  <c r="K21" i="32"/>
  <c r="J21" i="32"/>
  <c r="I21" i="32"/>
  <c r="H21" i="32"/>
  <c r="G21" i="32"/>
  <c r="F21" i="32"/>
  <c r="E21" i="32"/>
  <c r="D21" i="32"/>
  <c r="C21" i="32"/>
  <c r="B21" i="32"/>
  <c r="M20" i="32"/>
  <c r="L20" i="32"/>
  <c r="K20" i="32"/>
  <c r="J20" i="32"/>
  <c r="I20" i="32"/>
  <c r="H20" i="32"/>
  <c r="G20" i="32"/>
  <c r="F20" i="32"/>
  <c r="E20" i="32"/>
  <c r="D20" i="32"/>
  <c r="C20" i="32"/>
  <c r="B20" i="32"/>
  <c r="M19" i="32"/>
  <c r="L19" i="32"/>
  <c r="K19" i="32"/>
  <c r="J19" i="32"/>
  <c r="I19" i="32"/>
  <c r="H19" i="32"/>
  <c r="G19" i="32"/>
  <c r="F19" i="32"/>
  <c r="E19" i="32"/>
  <c r="D19" i="32"/>
  <c r="C19" i="32"/>
  <c r="B19" i="32"/>
  <c r="M18" i="32"/>
  <c r="L18" i="32"/>
  <c r="K18" i="32"/>
  <c r="J18" i="32"/>
  <c r="I18" i="32"/>
  <c r="H18" i="32"/>
  <c r="G18" i="32"/>
  <c r="F18" i="32"/>
  <c r="E18" i="32"/>
  <c r="D18" i="32"/>
  <c r="C18" i="32"/>
  <c r="B18" i="32"/>
  <c r="M17" i="32"/>
  <c r="L17" i="32"/>
  <c r="K17" i="32"/>
  <c r="J17" i="32"/>
  <c r="I17" i="32"/>
  <c r="H17" i="32"/>
  <c r="G17" i="32"/>
  <c r="F17" i="32"/>
  <c r="E17" i="32"/>
  <c r="D17" i="32"/>
  <c r="C17" i="32"/>
  <c r="B17" i="32"/>
  <c r="M16" i="32"/>
  <c r="L16" i="32"/>
  <c r="K16" i="32"/>
  <c r="J16" i="32"/>
  <c r="I16" i="32"/>
  <c r="H16" i="32"/>
  <c r="G16" i="32"/>
  <c r="F16" i="32"/>
  <c r="E16" i="32"/>
  <c r="D16" i="32"/>
  <c r="C16" i="32"/>
  <c r="B16" i="32"/>
  <c r="M15" i="32"/>
  <c r="L15" i="32"/>
  <c r="K15" i="32"/>
  <c r="J15" i="32"/>
  <c r="I15" i="32"/>
  <c r="H15" i="32"/>
  <c r="G15" i="32"/>
  <c r="F15" i="32"/>
  <c r="E15" i="32"/>
  <c r="D15" i="32"/>
  <c r="C15" i="32"/>
  <c r="B15" i="32"/>
  <c r="M14" i="32"/>
  <c r="L14" i="32"/>
  <c r="K14" i="32"/>
  <c r="J14" i="32"/>
  <c r="I14" i="32"/>
  <c r="H14" i="32"/>
  <c r="G14" i="32"/>
  <c r="F14" i="32"/>
  <c r="E14" i="32"/>
  <c r="D14" i="32"/>
  <c r="C14" i="32"/>
  <c r="B14" i="32"/>
  <c r="M13" i="32"/>
  <c r="L13" i="32"/>
  <c r="K13" i="32"/>
  <c r="J13" i="32"/>
  <c r="I13" i="32"/>
  <c r="H13" i="32"/>
  <c r="G13" i="32"/>
  <c r="F13" i="32"/>
  <c r="E13" i="32"/>
  <c r="D13" i="32"/>
  <c r="C13" i="32"/>
  <c r="B13" i="32"/>
  <c r="M12" i="32"/>
  <c r="L12" i="32"/>
  <c r="K12" i="32"/>
  <c r="J12" i="32"/>
  <c r="I12" i="32"/>
  <c r="H12" i="32"/>
  <c r="G12" i="32"/>
  <c r="F12" i="32"/>
  <c r="E12" i="32"/>
  <c r="D12" i="32"/>
  <c r="C12" i="32"/>
  <c r="B12" i="32"/>
  <c r="M11" i="32"/>
  <c r="L11" i="32"/>
  <c r="K11" i="32"/>
  <c r="J11" i="32"/>
  <c r="I11" i="32"/>
  <c r="H11" i="32"/>
  <c r="G11" i="32"/>
  <c r="F11" i="32"/>
  <c r="E11" i="32"/>
  <c r="D11" i="32"/>
  <c r="C11" i="32"/>
  <c r="B11" i="32"/>
  <c r="B121" i="7"/>
  <c r="B120" i="7"/>
  <c r="B119" i="7"/>
  <c r="B118" i="7"/>
  <c r="B117" i="7"/>
  <c r="B116" i="7"/>
  <c r="B115" i="7"/>
  <c r="B114" i="7"/>
  <c r="B113" i="7"/>
  <c r="B112" i="7"/>
  <c r="B110" i="7"/>
  <c r="B109" i="7"/>
  <c r="B108" i="7"/>
  <c r="B107" i="7"/>
  <c r="B106" i="7"/>
  <c r="B105" i="7"/>
  <c r="B104" i="7"/>
  <c r="B103" i="7"/>
  <c r="B102" i="7"/>
  <c r="B101" i="7"/>
  <c r="B100" i="7"/>
  <c r="B98" i="7"/>
  <c r="B97" i="7"/>
  <c r="B96" i="7"/>
  <c r="B95" i="7"/>
  <c r="B94" i="7"/>
  <c r="B93" i="7"/>
  <c r="B92" i="7"/>
  <c r="B91" i="7"/>
  <c r="B90" i="7"/>
  <c r="B89" i="7"/>
  <c r="B88" i="7"/>
  <c r="B86" i="7"/>
  <c r="B85" i="7"/>
  <c r="B84" i="7"/>
  <c r="B83" i="7"/>
  <c r="B82" i="7"/>
  <c r="B81" i="7"/>
  <c r="B80" i="7"/>
  <c r="B79" i="7"/>
  <c r="B78" i="7"/>
  <c r="B77" i="7"/>
  <c r="B76" i="7"/>
  <c r="B74" i="7"/>
  <c r="B73" i="7"/>
  <c r="B72" i="7"/>
  <c r="B71" i="7"/>
  <c r="B70" i="7"/>
  <c r="B69" i="7"/>
  <c r="B68" i="7"/>
  <c r="B67" i="7"/>
  <c r="B66" i="7"/>
  <c r="B65" i="7"/>
  <c r="B63" i="7"/>
  <c r="B62" i="7"/>
  <c r="B61" i="7"/>
  <c r="B60" i="7"/>
  <c r="B59" i="7"/>
  <c r="B58" i="7"/>
  <c r="B57" i="7"/>
  <c r="B56" i="7"/>
  <c r="B55" i="7"/>
  <c r="B54" i="7"/>
  <c r="B53" i="7"/>
  <c r="B52" i="7"/>
  <c r="B50" i="7"/>
  <c r="B49" i="7"/>
  <c r="B48" i="7"/>
  <c r="B47" i="7"/>
  <c r="B46" i="7"/>
  <c r="B45" i="7"/>
  <c r="B44" i="7"/>
  <c r="B43" i="7"/>
  <c r="B42" i="7"/>
  <c r="B41" i="7"/>
  <c r="B40"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H139" i="37" l="1"/>
  <c r="H138" i="37"/>
  <c r="H141" i="37"/>
  <c r="H140" i="37"/>
  <c r="H136" i="37"/>
  <c r="H150" i="39" s="1"/>
  <c r="H145" i="37"/>
  <c r="H135" i="37"/>
  <c r="H149" i="39" s="1"/>
  <c r="H144" i="37"/>
  <c r="H137" i="37"/>
  <c r="H151" i="39" s="1"/>
  <c r="H143" i="37"/>
  <c r="H142" i="37"/>
  <c r="C136" i="37"/>
  <c r="C150" i="39" s="1"/>
  <c r="C140" i="37"/>
  <c r="I146" i="37"/>
  <c r="B141" i="37"/>
  <c r="I143" i="37"/>
  <c r="B137" i="37"/>
  <c r="B151" i="39" s="1"/>
  <c r="I139" i="37"/>
  <c r="C146" i="37"/>
  <c r="C144" i="37"/>
  <c r="B135" i="37"/>
  <c r="B149" i="39" s="1"/>
  <c r="I137" i="37"/>
  <c r="I141" i="37"/>
  <c r="D12" i="39"/>
  <c r="D159" i="39" s="1"/>
  <c r="D145" i="37"/>
  <c r="C135" i="37"/>
  <c r="C149" i="39" s="1"/>
  <c r="C139" i="37"/>
  <c r="C143" i="37"/>
  <c r="C138" i="37"/>
  <c r="C142" i="37"/>
  <c r="I144" i="37"/>
  <c r="B146" i="37"/>
  <c r="I135" i="37"/>
  <c r="D5" i="39"/>
  <c r="D152" i="39" s="1"/>
  <c r="D138" i="37"/>
  <c r="D9" i="39"/>
  <c r="D156" i="39" s="1"/>
  <c r="D142" i="37"/>
  <c r="C137" i="37"/>
  <c r="C151" i="39" s="1"/>
  <c r="C141" i="37"/>
  <c r="B145" i="37"/>
  <c r="D13" i="39"/>
  <c r="D160" i="39" s="1"/>
  <c r="D146" i="37"/>
  <c r="B136" i="37"/>
  <c r="B150" i="39" s="1"/>
  <c r="D4" i="39"/>
  <c r="D137" i="37"/>
  <c r="D151" i="39" s="1"/>
  <c r="I138" i="37"/>
  <c r="B140" i="37"/>
  <c r="D8" i="39"/>
  <c r="D155" i="39" s="1"/>
  <c r="D141" i="37"/>
  <c r="I142" i="37"/>
  <c r="B144" i="37"/>
  <c r="C145" i="37"/>
  <c r="D3" i="39"/>
  <c r="D136" i="37"/>
  <c r="D150" i="39" s="1"/>
  <c r="B139" i="37"/>
  <c r="D7" i="39"/>
  <c r="D154" i="39" s="1"/>
  <c r="D140" i="37"/>
  <c r="B143" i="37"/>
  <c r="D11" i="39"/>
  <c r="D158" i="39" s="1"/>
  <c r="D144" i="37"/>
  <c r="I145" i="37"/>
  <c r="D2" i="39"/>
  <c r="D135" i="37"/>
  <c r="D149" i="39" s="1"/>
  <c r="I136" i="37"/>
  <c r="B138" i="37"/>
  <c r="D6" i="39"/>
  <c r="D153" i="39" s="1"/>
  <c r="D139" i="37"/>
  <c r="I140" i="37"/>
  <c r="B142" i="37"/>
  <c r="D10" i="39"/>
  <c r="D157" i="39" s="1"/>
  <c r="D143" i="37"/>
  <c r="B45" i="44"/>
  <c r="P4" i="39"/>
  <c r="P5" i="39" s="1"/>
  <c r="P6" i="39" s="1"/>
  <c r="F40" i="7"/>
  <c r="F3" i="7"/>
  <c r="G16" i="7"/>
  <c r="G20" i="7"/>
  <c r="F36" i="7"/>
  <c r="F44" i="7"/>
  <c r="F77" i="7"/>
  <c r="F11" i="7"/>
  <c r="G28" i="7"/>
  <c r="F48" i="7"/>
  <c r="F56" i="7"/>
  <c r="F68" i="7"/>
  <c r="G24" i="7"/>
  <c r="G32" i="7"/>
  <c r="F52" i="7"/>
  <c r="F60" i="7"/>
  <c r="F64" i="7"/>
  <c r="F72" i="7"/>
  <c r="G78" i="7"/>
  <c r="G95" i="7"/>
  <c r="G103" i="7"/>
  <c r="F119" i="7"/>
  <c r="G7" i="7"/>
  <c r="F15" i="7"/>
  <c r="F19" i="7"/>
  <c r="F23" i="7"/>
  <c r="F27" i="7"/>
  <c r="F31" i="7"/>
  <c r="F35" i="7"/>
  <c r="G36" i="7"/>
  <c r="G40" i="7"/>
  <c r="G44" i="7"/>
  <c r="G48" i="7"/>
  <c r="G52" i="7"/>
  <c r="G56" i="7"/>
  <c r="G60" i="7"/>
  <c r="G64" i="7"/>
  <c r="G68" i="7"/>
  <c r="G72" i="7"/>
  <c r="F76" i="7"/>
  <c r="G77" i="7"/>
  <c r="F84" i="7"/>
  <c r="G85" i="7"/>
  <c r="F92" i="7"/>
  <c r="G93" i="7"/>
  <c r="F101" i="7"/>
  <c r="G102" i="7"/>
  <c r="F110" i="7"/>
  <c r="G111" i="7"/>
  <c r="F118" i="7"/>
  <c r="G119" i="7"/>
  <c r="F6" i="7"/>
  <c r="F10" i="7"/>
  <c r="G15" i="7"/>
  <c r="G19" i="7"/>
  <c r="G23" i="7"/>
  <c r="G27" i="7"/>
  <c r="G31" i="7"/>
  <c r="G35" i="7"/>
  <c r="F39" i="7"/>
  <c r="F43" i="7"/>
  <c r="F47" i="7"/>
  <c r="F51" i="7"/>
  <c r="F55" i="7"/>
  <c r="F63" i="7"/>
  <c r="F67" i="7"/>
  <c r="F71" i="7"/>
  <c r="F75" i="7"/>
  <c r="G76" i="7"/>
  <c r="F83" i="7"/>
  <c r="G84" i="7"/>
  <c r="G92" i="7"/>
  <c r="F100" i="7"/>
  <c r="G101" i="7"/>
  <c r="F109" i="7"/>
  <c r="G110" i="7"/>
  <c r="F117" i="7"/>
  <c r="G118" i="7"/>
  <c r="G6" i="7"/>
  <c r="G10" i="7"/>
  <c r="F14" i="7"/>
  <c r="F18" i="7"/>
  <c r="F22" i="7"/>
  <c r="F26" i="7"/>
  <c r="F34" i="7"/>
  <c r="G39" i="7"/>
  <c r="G43" i="7"/>
  <c r="G47" i="7"/>
  <c r="G51" i="7"/>
  <c r="G55" i="7"/>
  <c r="G59" i="7"/>
  <c r="G63" i="7"/>
  <c r="G67" i="7"/>
  <c r="G71" i="7"/>
  <c r="G75" i="7"/>
  <c r="F82" i="7"/>
  <c r="G83" i="7"/>
  <c r="F90" i="7"/>
  <c r="G91" i="7"/>
  <c r="F99" i="7"/>
  <c r="G100" i="7"/>
  <c r="F108" i="7"/>
  <c r="G109" i="7"/>
  <c r="G117" i="7"/>
  <c r="G120" i="7"/>
  <c r="G18" i="7"/>
  <c r="G34" i="7"/>
  <c r="F50" i="7"/>
  <c r="F107" i="7"/>
  <c r="F93" i="7"/>
  <c r="F102" i="7"/>
  <c r="G112" i="7"/>
  <c r="G3" i="7"/>
  <c r="G11" i="7"/>
  <c r="F5" i="7"/>
  <c r="G26" i="7"/>
  <c r="F38" i="7"/>
  <c r="F58" i="7"/>
  <c r="F62" i="7"/>
  <c r="F74" i="7"/>
  <c r="F81" i="7"/>
  <c r="G90" i="7"/>
  <c r="F98" i="7"/>
  <c r="G108" i="7"/>
  <c r="G116" i="7"/>
  <c r="F17" i="7"/>
  <c r="F25" i="7"/>
  <c r="F33" i="7"/>
  <c r="G38" i="7"/>
  <c r="G46" i="7"/>
  <c r="G54" i="7"/>
  <c r="G62" i="7"/>
  <c r="G70" i="7"/>
  <c r="G81" i="7"/>
  <c r="F88" i="7"/>
  <c r="G98" i="7"/>
  <c r="F105" i="7"/>
  <c r="G106" i="7"/>
  <c r="G107" i="7"/>
  <c r="G115" i="7"/>
  <c r="F4" i="7"/>
  <c r="F8" i="7"/>
  <c r="F12" i="7"/>
  <c r="G13" i="7"/>
  <c r="G17" i="7"/>
  <c r="G21" i="7"/>
  <c r="G25" i="7"/>
  <c r="G29" i="7"/>
  <c r="G33" i="7"/>
  <c r="F37" i="7"/>
  <c r="F41" i="7"/>
  <c r="F45" i="7"/>
  <c r="F49" i="7"/>
  <c r="F57" i="7"/>
  <c r="F61" i="7"/>
  <c r="F65" i="7"/>
  <c r="F69" i="7"/>
  <c r="F73" i="7"/>
  <c r="F79" i="7"/>
  <c r="G80" i="7"/>
  <c r="F87" i="7"/>
  <c r="G88" i="7"/>
  <c r="F96" i="7"/>
  <c r="G97" i="7"/>
  <c r="F104" i="7"/>
  <c r="G105" i="7"/>
  <c r="F113" i="7"/>
  <c r="G114" i="7"/>
  <c r="F121" i="7"/>
  <c r="G94" i="7"/>
  <c r="F111" i="7"/>
  <c r="F9" i="7"/>
  <c r="G14" i="7"/>
  <c r="G22" i="7"/>
  <c r="G30" i="7"/>
  <c r="F42" i="7"/>
  <c r="F46" i="7"/>
  <c r="F54" i="7"/>
  <c r="F66" i="7"/>
  <c r="F70" i="7"/>
  <c r="G82" i="7"/>
  <c r="F89" i="7"/>
  <c r="G99" i="7"/>
  <c r="F106" i="7"/>
  <c r="F115" i="7"/>
  <c r="G5" i="7"/>
  <c r="G9" i="7"/>
  <c r="F21" i="7"/>
  <c r="F29" i="7"/>
  <c r="G42" i="7"/>
  <c r="G50" i="7"/>
  <c r="G58" i="7"/>
  <c r="G66" i="7"/>
  <c r="G74" i="7"/>
  <c r="F80" i="7"/>
  <c r="G89" i="7"/>
  <c r="F97" i="7"/>
  <c r="F114" i="7"/>
  <c r="I10" i="7"/>
  <c r="I18" i="7"/>
  <c r="I26" i="7"/>
  <c r="I34" i="7"/>
  <c r="I42" i="7"/>
  <c r="I50" i="7"/>
  <c r="I58" i="7"/>
  <c r="I66" i="7"/>
  <c r="I74" i="7"/>
  <c r="I82" i="7"/>
  <c r="I90" i="7"/>
  <c r="I98" i="7"/>
  <c r="I106" i="7"/>
  <c r="I114" i="7"/>
  <c r="I122" i="7"/>
  <c r="I13" i="7"/>
  <c r="I29" i="7"/>
  <c r="I45" i="7"/>
  <c r="I53" i="7"/>
  <c r="I69" i="7"/>
  <c r="I85" i="7"/>
  <c r="I109" i="7"/>
  <c r="I102" i="7"/>
  <c r="I25" i="7"/>
  <c r="I65" i="7"/>
  <c r="I97" i="7"/>
  <c r="I11" i="7"/>
  <c r="I19" i="7"/>
  <c r="I27" i="7"/>
  <c r="I35" i="7"/>
  <c r="I43" i="7"/>
  <c r="I51" i="7"/>
  <c r="I59" i="7"/>
  <c r="I67" i="7"/>
  <c r="I75" i="7"/>
  <c r="I83" i="7"/>
  <c r="I91" i="7"/>
  <c r="I99" i="7"/>
  <c r="I107" i="7"/>
  <c r="I115" i="7"/>
  <c r="I3" i="7"/>
  <c r="I5" i="7"/>
  <c r="I21" i="7"/>
  <c r="I37" i="7"/>
  <c r="I61" i="7"/>
  <c r="I77" i="7"/>
  <c r="I93" i="7"/>
  <c r="I101" i="7"/>
  <c r="I117" i="7"/>
  <c r="I6" i="7"/>
  <c r="I14" i="7"/>
  <c r="I22" i="7"/>
  <c r="I30" i="7"/>
  <c r="I38" i="7"/>
  <c r="I46" i="7"/>
  <c r="I54" i="7"/>
  <c r="I62" i="7"/>
  <c r="I78" i="7"/>
  <c r="I94" i="7"/>
  <c r="I118" i="7"/>
  <c r="I49" i="7"/>
  <c r="I73" i="7"/>
  <c r="I105" i="7"/>
  <c r="I4" i="7"/>
  <c r="I12" i="7"/>
  <c r="I20" i="7"/>
  <c r="I28" i="7"/>
  <c r="I36" i="7"/>
  <c r="I44" i="7"/>
  <c r="I52" i="7"/>
  <c r="I60" i="7"/>
  <c r="I68" i="7"/>
  <c r="I76" i="7"/>
  <c r="I84" i="7"/>
  <c r="I92" i="7"/>
  <c r="I100" i="7"/>
  <c r="I108" i="7"/>
  <c r="I116" i="7"/>
  <c r="I70" i="7"/>
  <c r="I86" i="7"/>
  <c r="I110" i="7"/>
  <c r="I41" i="7"/>
  <c r="I81" i="7"/>
  <c r="I121" i="7"/>
  <c r="I7" i="7"/>
  <c r="I15" i="7"/>
  <c r="I23" i="7"/>
  <c r="I31" i="7"/>
  <c r="I39" i="7"/>
  <c r="I47" i="7"/>
  <c r="I55" i="7"/>
  <c r="I63" i="7"/>
  <c r="I71" i="7"/>
  <c r="I79" i="7"/>
  <c r="I87" i="7"/>
  <c r="I95" i="7"/>
  <c r="I103" i="7"/>
  <c r="I111" i="7"/>
  <c r="I119" i="7"/>
  <c r="I8" i="7"/>
  <c r="I16" i="7"/>
  <c r="I24" i="7"/>
  <c r="I32" i="7"/>
  <c r="I40" i="7"/>
  <c r="I48" i="7"/>
  <c r="I56" i="7"/>
  <c r="I64" i="7"/>
  <c r="I72" i="7"/>
  <c r="I80" i="7"/>
  <c r="I88" i="7"/>
  <c r="I96" i="7"/>
  <c r="I104" i="7"/>
  <c r="I112" i="7"/>
  <c r="I120" i="7"/>
  <c r="I9" i="7"/>
  <c r="I17" i="7"/>
  <c r="I33" i="7"/>
  <c r="I57" i="7"/>
  <c r="I89" i="7"/>
  <c r="I113" i="7"/>
  <c r="K122" i="7"/>
  <c r="K93" i="7"/>
  <c r="K52" i="7"/>
  <c r="K115" i="7"/>
  <c r="K51" i="7"/>
  <c r="K53" i="7"/>
  <c r="K97" i="7"/>
  <c r="K88" i="7"/>
  <c r="K24" i="7"/>
  <c r="K106" i="7"/>
  <c r="K49" i="7"/>
  <c r="K71" i="7"/>
  <c r="K7" i="7"/>
  <c r="K66" i="7"/>
  <c r="K118" i="7"/>
  <c r="K54" i="7"/>
  <c r="K91" i="7"/>
  <c r="K27" i="7"/>
  <c r="K64" i="7"/>
  <c r="K111" i="7"/>
  <c r="K105" i="7"/>
  <c r="K20" i="7"/>
  <c r="K120" i="7"/>
  <c r="K18" i="7"/>
  <c r="K29" i="7"/>
  <c r="K22" i="7"/>
  <c r="K96" i="7"/>
  <c r="K15" i="7"/>
  <c r="K61" i="7"/>
  <c r="K44" i="7"/>
  <c r="K107" i="7"/>
  <c r="K43" i="7"/>
  <c r="K13" i="7"/>
  <c r="K65" i="7"/>
  <c r="K80" i="7"/>
  <c r="K16" i="7"/>
  <c r="K82" i="7"/>
  <c r="K25" i="7"/>
  <c r="K63" i="7"/>
  <c r="K101" i="7"/>
  <c r="K42" i="7"/>
  <c r="K110" i="7"/>
  <c r="K46" i="7"/>
  <c r="K28" i="7"/>
  <c r="K98" i="7"/>
  <c r="K109" i="7"/>
  <c r="K47" i="7"/>
  <c r="K94" i="7"/>
  <c r="K84" i="7"/>
  <c r="K74" i="7"/>
  <c r="K77" i="7"/>
  <c r="K39" i="7"/>
  <c r="K86" i="7"/>
  <c r="K85" i="7"/>
  <c r="K79" i="7"/>
  <c r="K21" i="7"/>
  <c r="K36" i="7"/>
  <c r="K99" i="7"/>
  <c r="K35" i="7"/>
  <c r="K116" i="7"/>
  <c r="K41" i="7"/>
  <c r="K72" i="7"/>
  <c r="K8" i="7"/>
  <c r="K58" i="7"/>
  <c r="K119" i="7"/>
  <c r="K55" i="7"/>
  <c r="K69" i="7"/>
  <c r="K26" i="7"/>
  <c r="K102" i="7"/>
  <c r="K38" i="7"/>
  <c r="K108" i="7"/>
  <c r="K17" i="7"/>
  <c r="K34" i="7"/>
  <c r="K45" i="7"/>
  <c r="K30" i="7"/>
  <c r="K83" i="7"/>
  <c r="K19" i="7"/>
  <c r="K56" i="7"/>
  <c r="K103" i="7"/>
  <c r="K81" i="7"/>
  <c r="K121" i="7"/>
  <c r="K73" i="7"/>
  <c r="K62" i="7"/>
  <c r="K76" i="7"/>
  <c r="K12" i="7"/>
  <c r="K75" i="7"/>
  <c r="K11" i="7"/>
  <c r="K50" i="7"/>
  <c r="K112" i="7"/>
  <c r="K48" i="7"/>
  <c r="K37" i="7"/>
  <c r="K113" i="7"/>
  <c r="K95" i="7"/>
  <c r="K31" i="7"/>
  <c r="K100" i="7"/>
  <c r="K57" i="7"/>
  <c r="K78" i="7"/>
  <c r="K14" i="7"/>
  <c r="K68" i="7"/>
  <c r="K4" i="7"/>
  <c r="K67" i="7"/>
  <c r="K117" i="7"/>
  <c r="K10" i="7"/>
  <c r="K104" i="7"/>
  <c r="K40" i="7"/>
  <c r="K5" i="7"/>
  <c r="K89" i="7"/>
  <c r="K87" i="7"/>
  <c r="K23" i="7"/>
  <c r="K114" i="7"/>
  <c r="K33" i="7"/>
  <c r="K70" i="7"/>
  <c r="K6" i="7"/>
  <c r="K60" i="7"/>
  <c r="K3" i="7"/>
  <c r="K59" i="7"/>
  <c r="K32" i="7"/>
  <c r="K92" i="7"/>
  <c r="K90" i="7"/>
  <c r="K9" i="7"/>
  <c r="G4" i="7"/>
  <c r="G8" i="7"/>
  <c r="G12" i="7"/>
  <c r="F16" i="7"/>
  <c r="F20" i="7"/>
  <c r="F24" i="7"/>
  <c r="F28" i="7"/>
  <c r="G37" i="7"/>
  <c r="G41" i="7"/>
  <c r="G45" i="7"/>
  <c r="G49" i="7"/>
  <c r="G53" i="7"/>
  <c r="G57" i="7"/>
  <c r="G61" i="7"/>
  <c r="G65" i="7"/>
  <c r="G69" i="7"/>
  <c r="G73" i="7"/>
  <c r="F78" i="7"/>
  <c r="G79" i="7"/>
  <c r="F86" i="7"/>
  <c r="G87" i="7"/>
  <c r="F94" i="7"/>
  <c r="F95" i="7"/>
  <c r="G96" i="7"/>
  <c r="F103" i="7"/>
  <c r="G104" i="7"/>
  <c r="F112" i="7"/>
  <c r="G113" i="7"/>
  <c r="F120" i="7"/>
  <c r="G121" i="7"/>
  <c r="B111" i="7"/>
  <c r="E111" i="7" s="1"/>
  <c r="H13" i="7"/>
  <c r="J13" i="7"/>
  <c r="H17" i="7"/>
  <c r="J17" i="7"/>
  <c r="H25" i="7"/>
  <c r="J25" i="7"/>
  <c r="H29" i="7"/>
  <c r="J29" i="7"/>
  <c r="H105" i="7"/>
  <c r="J105" i="7"/>
  <c r="H106" i="7"/>
  <c r="J106" i="7"/>
  <c r="H41" i="7"/>
  <c r="J41" i="7"/>
  <c r="H45" i="7"/>
  <c r="J45" i="7"/>
  <c r="H69" i="7"/>
  <c r="J69" i="7"/>
  <c r="H96" i="7"/>
  <c r="J96" i="7"/>
  <c r="H121" i="7"/>
  <c r="J121" i="7"/>
  <c r="H16" i="7"/>
  <c r="J16" i="7"/>
  <c r="H28" i="7"/>
  <c r="J28" i="7"/>
  <c r="H78" i="7"/>
  <c r="J78" i="7"/>
  <c r="H103" i="7"/>
  <c r="J103" i="7"/>
  <c r="H3" i="7"/>
  <c r="J3" i="7"/>
  <c r="H7" i="7"/>
  <c r="J7" i="7"/>
  <c r="H11" i="7"/>
  <c r="J11" i="7"/>
  <c r="H36" i="7"/>
  <c r="J36" i="7"/>
  <c r="H40" i="7"/>
  <c r="J40" i="7"/>
  <c r="H44" i="7"/>
  <c r="J44" i="7"/>
  <c r="H48" i="7"/>
  <c r="J48" i="7"/>
  <c r="H52" i="7"/>
  <c r="J52" i="7"/>
  <c r="H56" i="7"/>
  <c r="J56" i="7"/>
  <c r="H60" i="7"/>
  <c r="J60" i="7"/>
  <c r="H64" i="7"/>
  <c r="J64" i="7"/>
  <c r="H68" i="7"/>
  <c r="J68" i="7"/>
  <c r="H72" i="7"/>
  <c r="J72" i="7"/>
  <c r="H77" i="7"/>
  <c r="J77" i="7"/>
  <c r="H85" i="7"/>
  <c r="J85" i="7"/>
  <c r="H93" i="7"/>
  <c r="J93" i="7"/>
  <c r="H94" i="7"/>
  <c r="J94" i="7"/>
  <c r="H102" i="7"/>
  <c r="J102" i="7"/>
  <c r="H111" i="7"/>
  <c r="J111" i="7"/>
  <c r="H119" i="7"/>
  <c r="J119" i="7"/>
  <c r="H15" i="7"/>
  <c r="J15" i="7"/>
  <c r="H19" i="7"/>
  <c r="J19" i="7"/>
  <c r="H23" i="7"/>
  <c r="J23" i="7"/>
  <c r="H27" i="7"/>
  <c r="J27" i="7"/>
  <c r="H31" i="7"/>
  <c r="J31" i="7"/>
  <c r="H76" i="7"/>
  <c r="J76" i="7"/>
  <c r="H84" i="7"/>
  <c r="J84" i="7"/>
  <c r="H92" i="7"/>
  <c r="J92" i="7"/>
  <c r="H101" i="7"/>
  <c r="J101" i="7"/>
  <c r="H110" i="7"/>
  <c r="J110" i="7"/>
  <c r="H118" i="7"/>
  <c r="J118" i="7"/>
  <c r="H21" i="7"/>
  <c r="J21" i="7"/>
  <c r="H114" i="7"/>
  <c r="J114" i="7"/>
  <c r="H4" i="7"/>
  <c r="J4" i="7"/>
  <c r="H37" i="7"/>
  <c r="J37" i="7"/>
  <c r="H49" i="7"/>
  <c r="J49" i="7"/>
  <c r="H53" i="7"/>
  <c r="J53" i="7"/>
  <c r="H61" i="7"/>
  <c r="J61" i="7"/>
  <c r="H65" i="7"/>
  <c r="J65" i="7"/>
  <c r="H73" i="7"/>
  <c r="J73" i="7"/>
  <c r="H79" i="7"/>
  <c r="J79" i="7"/>
  <c r="H104" i="7"/>
  <c r="J104" i="7"/>
  <c r="H112" i="7"/>
  <c r="J112" i="7"/>
  <c r="H6" i="7"/>
  <c r="J6" i="7"/>
  <c r="H14" i="7"/>
  <c r="J14" i="7"/>
  <c r="H18" i="7"/>
  <c r="J18" i="7"/>
  <c r="H22" i="7"/>
  <c r="J22" i="7"/>
  <c r="H26" i="7"/>
  <c r="J26" i="7"/>
  <c r="H30" i="7"/>
  <c r="J30" i="7"/>
  <c r="H34" i="7"/>
  <c r="J34" i="7"/>
  <c r="H82" i="7"/>
  <c r="J82" i="7"/>
  <c r="H90" i="7"/>
  <c r="J90" i="7"/>
  <c r="H99" i="7"/>
  <c r="J99" i="7"/>
  <c r="H108" i="7"/>
  <c r="J108" i="7"/>
  <c r="H116" i="7"/>
  <c r="J116" i="7"/>
  <c r="H33" i="7"/>
  <c r="J33" i="7"/>
  <c r="H80" i="7"/>
  <c r="J80" i="7"/>
  <c r="H88" i="7"/>
  <c r="J88" i="7"/>
  <c r="H97" i="7"/>
  <c r="J97" i="7"/>
  <c r="H8" i="7"/>
  <c r="J8" i="7"/>
  <c r="H57" i="7"/>
  <c r="J57" i="7"/>
  <c r="H87" i="7"/>
  <c r="J87" i="7"/>
  <c r="H113" i="7"/>
  <c r="J113" i="7"/>
  <c r="H12" i="7"/>
  <c r="J12" i="7"/>
  <c r="H20" i="7"/>
  <c r="J20" i="7"/>
  <c r="H24" i="7"/>
  <c r="J24" i="7"/>
  <c r="H32" i="7"/>
  <c r="J32" i="7"/>
  <c r="H86" i="7"/>
  <c r="J86" i="7"/>
  <c r="H95" i="7"/>
  <c r="J95" i="7"/>
  <c r="H120" i="7"/>
  <c r="J120" i="7"/>
  <c r="H10" i="7"/>
  <c r="J10" i="7"/>
  <c r="H35" i="7"/>
  <c r="J35" i="7"/>
  <c r="H39" i="7"/>
  <c r="J39" i="7"/>
  <c r="H43" i="7"/>
  <c r="J43" i="7"/>
  <c r="H47" i="7"/>
  <c r="J47" i="7"/>
  <c r="H51" i="7"/>
  <c r="J51" i="7"/>
  <c r="H55" i="7"/>
  <c r="J55" i="7"/>
  <c r="H59" i="7"/>
  <c r="J59" i="7"/>
  <c r="H63" i="7"/>
  <c r="J63" i="7"/>
  <c r="H67" i="7"/>
  <c r="J67" i="7"/>
  <c r="H71" i="7"/>
  <c r="J71" i="7"/>
  <c r="H75" i="7"/>
  <c r="J75" i="7"/>
  <c r="H83" i="7"/>
  <c r="J83" i="7"/>
  <c r="H91" i="7"/>
  <c r="J91" i="7"/>
  <c r="H100" i="7"/>
  <c r="J100" i="7"/>
  <c r="H109" i="7"/>
  <c r="J109" i="7"/>
  <c r="H117" i="7"/>
  <c r="J117" i="7"/>
  <c r="H5" i="7"/>
  <c r="J5" i="7"/>
  <c r="H9" i="7"/>
  <c r="J9" i="7"/>
  <c r="H38" i="7"/>
  <c r="J38" i="7"/>
  <c r="H42" i="7"/>
  <c r="J42" i="7"/>
  <c r="H46" i="7"/>
  <c r="J46" i="7"/>
  <c r="H50" i="7"/>
  <c r="J50" i="7"/>
  <c r="H54" i="7"/>
  <c r="J54" i="7"/>
  <c r="H58" i="7"/>
  <c r="J58" i="7"/>
  <c r="H62" i="7"/>
  <c r="J62" i="7"/>
  <c r="H66" i="7"/>
  <c r="J66" i="7"/>
  <c r="H70" i="7"/>
  <c r="J70" i="7"/>
  <c r="H74" i="7"/>
  <c r="J74" i="7"/>
  <c r="H81" i="7"/>
  <c r="J81" i="7"/>
  <c r="H89" i="7"/>
  <c r="J89" i="7"/>
  <c r="H98" i="7"/>
  <c r="J98" i="7"/>
  <c r="H107" i="7"/>
  <c r="J107" i="7"/>
  <c r="H115" i="7"/>
  <c r="J115" i="7"/>
  <c r="J62" i="32"/>
  <c r="C142" i="39" s="1"/>
  <c r="B32" i="32"/>
  <c r="B59" i="32"/>
  <c r="C35" i="32"/>
  <c r="B135" i="39" s="1"/>
  <c r="K35" i="32"/>
  <c r="B143" i="39" s="1"/>
  <c r="C75" i="39"/>
  <c r="E50" i="7"/>
  <c r="E58" i="7"/>
  <c r="E13" i="7"/>
  <c r="E21" i="7"/>
  <c r="E29" i="7"/>
  <c r="E45" i="7"/>
  <c r="E53" i="7"/>
  <c r="E61" i="7"/>
  <c r="E32" i="7"/>
  <c r="E40" i="7"/>
  <c r="E11" i="7"/>
  <c r="E6" i="7"/>
  <c r="E30" i="7"/>
  <c r="E46" i="7"/>
  <c r="E54" i="7"/>
  <c r="E62" i="7"/>
  <c r="E55" i="7"/>
  <c r="E8" i="7"/>
  <c r="E48" i="7"/>
  <c r="E56" i="7"/>
  <c r="E35" i="7"/>
  <c r="E43" i="7"/>
  <c r="E59" i="7"/>
  <c r="E49" i="7"/>
  <c r="E57" i="7"/>
  <c r="E7" i="7"/>
  <c r="E47" i="7"/>
  <c r="E19" i="7"/>
  <c r="E89" i="7"/>
  <c r="E44" i="7"/>
  <c r="E52" i="7"/>
  <c r="E60" i="7"/>
  <c r="B12" i="39"/>
  <c r="F13" i="7"/>
  <c r="H42" i="39"/>
  <c r="H46" i="39"/>
  <c r="H99" i="39"/>
  <c r="H116" i="39"/>
  <c r="J61" i="32"/>
  <c r="C130" i="39" s="1"/>
  <c r="H13" i="39"/>
  <c r="H17" i="39"/>
  <c r="H21" i="39"/>
  <c r="H25" i="39"/>
  <c r="H29" i="39"/>
  <c r="H33" i="39"/>
  <c r="I50" i="39"/>
  <c r="B52" i="39"/>
  <c r="F53" i="7"/>
  <c r="H81" i="39"/>
  <c r="H89" i="39"/>
  <c r="H98" i="39"/>
  <c r="H107" i="39"/>
  <c r="C113" i="39"/>
  <c r="H115" i="39"/>
  <c r="H4" i="39"/>
  <c r="C7" i="39"/>
  <c r="H8" i="39"/>
  <c r="I17" i="39"/>
  <c r="I25" i="39"/>
  <c r="B31" i="39"/>
  <c r="F32" i="7"/>
  <c r="I33" i="39"/>
  <c r="H37" i="39"/>
  <c r="H41" i="39"/>
  <c r="H45" i="39"/>
  <c r="H49" i="39"/>
  <c r="H53" i="39"/>
  <c r="H57" i="39"/>
  <c r="H61" i="39"/>
  <c r="H65" i="39"/>
  <c r="H69" i="39"/>
  <c r="H73" i="39"/>
  <c r="H80" i="39"/>
  <c r="H88" i="39"/>
  <c r="H97" i="39"/>
  <c r="H106" i="39"/>
  <c r="H114" i="39"/>
  <c r="H5" i="39"/>
  <c r="H38" i="39"/>
  <c r="H108" i="39"/>
  <c r="H12" i="39"/>
  <c r="H16" i="39"/>
  <c r="H24" i="39"/>
  <c r="H79" i="39"/>
  <c r="H87" i="39"/>
  <c r="I34" i="32"/>
  <c r="B129" i="39" s="1"/>
  <c r="H7" i="39"/>
  <c r="H36" i="39"/>
  <c r="H44" i="39"/>
  <c r="H52" i="39"/>
  <c r="H60" i="39"/>
  <c r="C71" i="39"/>
  <c r="H72" i="39"/>
  <c r="H78" i="39"/>
  <c r="H103" i="39"/>
  <c r="H112" i="39"/>
  <c r="H11" i="39"/>
  <c r="H15" i="39"/>
  <c r="H19" i="39"/>
  <c r="H23" i="39"/>
  <c r="H27" i="39"/>
  <c r="H31" i="39"/>
  <c r="B58" i="39"/>
  <c r="F59" i="7"/>
  <c r="H77" i="39"/>
  <c r="H85" i="39"/>
  <c r="B90" i="39"/>
  <c r="F91" i="7"/>
  <c r="H94" i="39"/>
  <c r="H102" i="39"/>
  <c r="H111" i="39"/>
  <c r="H119" i="39"/>
  <c r="H34" i="39"/>
  <c r="H50" i="39"/>
  <c r="H54" i="39"/>
  <c r="H58" i="39"/>
  <c r="H62" i="39"/>
  <c r="H74" i="39"/>
  <c r="B6" i="39"/>
  <c r="F7" i="7"/>
  <c r="H28" i="39"/>
  <c r="H96" i="39"/>
  <c r="H104" i="39"/>
  <c r="H113" i="39"/>
  <c r="I61" i="32"/>
  <c r="C129" i="39" s="1"/>
  <c r="H3" i="39"/>
  <c r="H40" i="39"/>
  <c r="H48" i="39"/>
  <c r="H56" i="39"/>
  <c r="H64" i="39"/>
  <c r="H68" i="39"/>
  <c r="H86" i="39"/>
  <c r="H95" i="39"/>
  <c r="H120" i="39"/>
  <c r="H2" i="39"/>
  <c r="H6" i="39"/>
  <c r="H10" i="39"/>
  <c r="B29" i="39"/>
  <c r="F30" i="7"/>
  <c r="H35" i="39"/>
  <c r="H39" i="39"/>
  <c r="H43" i="39"/>
  <c r="H47" i="39"/>
  <c r="H51" i="39"/>
  <c r="C54" i="39"/>
  <c r="H55" i="39"/>
  <c r="H59" i="39"/>
  <c r="H63" i="39"/>
  <c r="H67" i="39"/>
  <c r="H71" i="39"/>
  <c r="H76" i="39"/>
  <c r="H84" i="39"/>
  <c r="H92" i="39"/>
  <c r="H93" i="39"/>
  <c r="H101" i="39"/>
  <c r="H110" i="39"/>
  <c r="B115" i="39"/>
  <c r="F116" i="7"/>
  <c r="H118" i="39"/>
  <c r="H9" i="39"/>
  <c r="C37" i="39"/>
  <c r="C53" i="39"/>
  <c r="H66" i="39"/>
  <c r="C69" i="39"/>
  <c r="H70" i="39"/>
  <c r="H82" i="39"/>
  <c r="H90" i="39"/>
  <c r="H20" i="39"/>
  <c r="H32" i="39"/>
  <c r="H105" i="39"/>
  <c r="C13" i="39"/>
  <c r="H14" i="39"/>
  <c r="H18" i="39"/>
  <c r="H22" i="39"/>
  <c r="H26" i="39"/>
  <c r="H30" i="39"/>
  <c r="C33" i="39"/>
  <c r="H75" i="39"/>
  <c r="H83" i="39"/>
  <c r="H91" i="39"/>
  <c r="H100" i="39"/>
  <c r="H165" i="39" s="1"/>
  <c r="H177" i="39" s="1"/>
  <c r="J137" i="7" s="1"/>
  <c r="H109" i="39"/>
  <c r="H117" i="39"/>
  <c r="E4" i="7"/>
  <c r="E3" i="7"/>
  <c r="E12" i="7"/>
  <c r="E17" i="7"/>
  <c r="E73" i="7"/>
  <c r="F155" i="39"/>
  <c r="F153" i="39"/>
  <c r="E25" i="7"/>
  <c r="C59" i="32"/>
  <c r="L60" i="32"/>
  <c r="H61" i="32"/>
  <c r="C128" i="39" s="1"/>
  <c r="K34" i="32"/>
  <c r="B131" i="39" s="1"/>
  <c r="N21" i="32"/>
  <c r="N41" i="32"/>
  <c r="K59" i="32"/>
  <c r="F35" i="32"/>
  <c r="B138" i="39" s="1"/>
  <c r="E112" i="7"/>
  <c r="E35" i="32"/>
  <c r="B137" i="39" s="1"/>
  <c r="J32" i="32"/>
  <c r="K61" i="32"/>
  <c r="C131" i="39" s="1"/>
  <c r="G33" i="32"/>
  <c r="N26" i="32"/>
  <c r="F62" i="32"/>
  <c r="C138" i="39" s="1"/>
  <c r="N43" i="32"/>
  <c r="J60" i="32"/>
  <c r="N46" i="32"/>
  <c r="N47" i="32"/>
  <c r="J59" i="32"/>
  <c r="N54" i="32"/>
  <c r="G122" i="7"/>
  <c r="N12" i="32"/>
  <c r="J33" i="32"/>
  <c r="N20" i="32"/>
  <c r="N27" i="32"/>
  <c r="N40" i="32"/>
  <c r="L153" i="39"/>
  <c r="N14" i="32"/>
  <c r="N45" i="32"/>
  <c r="N53" i="32"/>
  <c r="N55" i="32"/>
  <c r="E116" i="7"/>
  <c r="N19" i="32"/>
  <c r="N56" i="32"/>
  <c r="L157" i="39"/>
  <c r="E34" i="32"/>
  <c r="B125" i="39" s="1"/>
  <c r="N13" i="32"/>
  <c r="G59" i="32"/>
  <c r="N18" i="32"/>
  <c r="L59" i="32"/>
  <c r="E76" i="7"/>
  <c r="D33" i="32"/>
  <c r="H34" i="32"/>
  <c r="B128" i="39" s="1"/>
  <c r="N29" i="32"/>
  <c r="L32" i="32"/>
  <c r="E29" i="39"/>
  <c r="B92" i="39"/>
  <c r="B120" i="39"/>
  <c r="E9" i="7"/>
  <c r="E14" i="7"/>
  <c r="E22" i="7"/>
  <c r="B33" i="39"/>
  <c r="E36" i="39"/>
  <c r="B49" i="39"/>
  <c r="C92" i="39"/>
  <c r="C114" i="39"/>
  <c r="E121" i="39"/>
  <c r="G159" i="39"/>
  <c r="C77" i="39"/>
  <c r="E27" i="7"/>
  <c r="B8" i="39"/>
  <c r="C25" i="39"/>
  <c r="E27" i="39"/>
  <c r="C103" i="39"/>
  <c r="C105" i="39"/>
  <c r="B59" i="39"/>
  <c r="E3" i="39"/>
  <c r="C9" i="39"/>
  <c r="B24" i="39"/>
  <c r="B72" i="39"/>
  <c r="E30" i="39"/>
  <c r="E12" i="39"/>
  <c r="C41" i="39"/>
  <c r="C97" i="39"/>
  <c r="B117" i="39"/>
  <c r="G153" i="39"/>
  <c r="E71" i="7"/>
  <c r="E5" i="7"/>
  <c r="E18" i="7"/>
  <c r="E34" i="7"/>
  <c r="E42" i="7"/>
  <c r="E66" i="7"/>
  <c r="E74" i="7"/>
  <c r="E119" i="7"/>
  <c r="E42" i="39"/>
  <c r="E90" i="39"/>
  <c r="E94" i="39"/>
  <c r="F159" i="39"/>
  <c r="E74" i="39"/>
  <c r="E37" i="7"/>
  <c r="E69" i="7"/>
  <c r="L149" i="39"/>
  <c r="L121" i="39"/>
  <c r="L160" i="39" s="1"/>
  <c r="G158" i="39"/>
  <c r="E31" i="39"/>
  <c r="E47" i="39"/>
  <c r="E98" i="39"/>
  <c r="E108" i="39"/>
  <c r="I39" i="39"/>
  <c r="I15" i="39"/>
  <c r="I111" i="39"/>
  <c r="I30" i="39"/>
  <c r="I73" i="39"/>
  <c r="I31" i="39"/>
  <c r="I13" i="39"/>
  <c r="I20" i="39"/>
  <c r="I46" i="39"/>
  <c r="I69" i="39"/>
  <c r="I44" i="39"/>
  <c r="I61" i="39"/>
  <c r="I68" i="39"/>
  <c r="I93" i="39"/>
  <c r="E67" i="7"/>
  <c r="E70" i="7"/>
  <c r="E33" i="7"/>
  <c r="E91" i="7"/>
  <c r="E72" i="7"/>
  <c r="E88" i="7"/>
  <c r="E96" i="7"/>
  <c r="E104" i="7"/>
  <c r="E83" i="7"/>
  <c r="E92" i="7"/>
  <c r="E108" i="7"/>
  <c r="E38" i="7"/>
  <c r="E79" i="7"/>
  <c r="E28" i="7"/>
  <c r="E95" i="7"/>
  <c r="E103" i="7"/>
  <c r="E107" i="7"/>
  <c r="E15" i="7"/>
  <c r="E23" i="7"/>
  <c r="E31" i="7"/>
  <c r="E63" i="7"/>
  <c r="E115" i="7"/>
  <c r="M32" i="32"/>
  <c r="M34" i="32"/>
  <c r="B133" i="39" s="1"/>
  <c r="M60" i="32"/>
  <c r="M62" i="32"/>
  <c r="C145" i="39" s="1"/>
  <c r="B51" i="7"/>
  <c r="B99" i="7"/>
  <c r="H35" i="32"/>
  <c r="B140" i="39" s="1"/>
  <c r="H33" i="32"/>
  <c r="N39" i="32"/>
  <c r="E61" i="32"/>
  <c r="C125" i="39" s="1"/>
  <c r="N48" i="32"/>
  <c r="M59" i="32"/>
  <c r="M61" i="32"/>
  <c r="C133" i="39" s="1"/>
  <c r="E59" i="32"/>
  <c r="G34" i="32"/>
  <c r="B127" i="39" s="1"/>
  <c r="C62" i="32"/>
  <c r="C135" i="39" s="1"/>
  <c r="N49" i="32"/>
  <c r="N51" i="32"/>
  <c r="H32" i="32"/>
  <c r="N30" i="32"/>
  <c r="H62" i="32"/>
  <c r="C140" i="39" s="1"/>
  <c r="D62" i="32"/>
  <c r="C136" i="39" s="1"/>
  <c r="G60" i="32"/>
  <c r="G61" i="32"/>
  <c r="C127" i="39" s="1"/>
  <c r="D60" i="32"/>
  <c r="B3" i="39"/>
  <c r="C4" i="39"/>
  <c r="N28" i="32"/>
  <c r="J35" i="32"/>
  <c r="B142" i="39" s="1"/>
  <c r="N57" i="32"/>
  <c r="E32" i="32"/>
  <c r="E60" i="32"/>
  <c r="N38" i="32"/>
  <c r="E62" i="32"/>
  <c r="C137" i="39" s="1"/>
  <c r="B75" i="7"/>
  <c r="D35" i="32"/>
  <c r="B136" i="39" s="1"/>
  <c r="N16" i="32"/>
  <c r="N22" i="32"/>
  <c r="N24" i="32"/>
  <c r="B34" i="32"/>
  <c r="B87" i="7"/>
  <c r="L33" i="32"/>
  <c r="J34" i="32"/>
  <c r="B130" i="39" s="1"/>
  <c r="N25" i="32"/>
  <c r="B64" i="7"/>
  <c r="E33" i="32"/>
  <c r="N11" i="32"/>
  <c r="M33" i="32"/>
  <c r="M35" i="32"/>
  <c r="B145" i="39" s="1"/>
  <c r="C32" i="32"/>
  <c r="K32" i="32"/>
  <c r="G32" i="32"/>
  <c r="N52" i="32"/>
  <c r="N15" i="32"/>
  <c r="F34" i="32"/>
  <c r="B126" i="39" s="1"/>
  <c r="F32" i="32"/>
  <c r="N42" i="32"/>
  <c r="F61" i="32"/>
  <c r="C126" i="39" s="1"/>
  <c r="F59" i="32"/>
  <c r="B61" i="32"/>
  <c r="L62" i="32"/>
  <c r="C144" i="39" s="1"/>
  <c r="E2" i="39"/>
  <c r="I4" i="39"/>
  <c r="L152" i="39"/>
  <c r="C8" i="39"/>
  <c r="I12" i="39"/>
  <c r="E18" i="39"/>
  <c r="I10" i="39"/>
  <c r="B21" i="39"/>
  <c r="E70" i="39"/>
  <c r="I81" i="39"/>
  <c r="E82" i="7"/>
  <c r="E86" i="7"/>
  <c r="E90" i="7"/>
  <c r="E98" i="7"/>
  <c r="E102" i="7"/>
  <c r="E106" i="7"/>
  <c r="E114" i="7"/>
  <c r="E118" i="7"/>
  <c r="B122" i="7"/>
  <c r="G35" i="32"/>
  <c r="B139" i="39" s="1"/>
  <c r="N17" i="32"/>
  <c r="I32" i="32"/>
  <c r="F33" i="32"/>
  <c r="C34" i="32"/>
  <c r="B123" i="39" s="1"/>
  <c r="B35" i="32"/>
  <c r="L35" i="32"/>
  <c r="B144" i="39" s="1"/>
  <c r="G62" i="32"/>
  <c r="C139" i="39" s="1"/>
  <c r="N44" i="32"/>
  <c r="I59" i="32"/>
  <c r="F60" i="32"/>
  <c r="C61" i="32"/>
  <c r="C123" i="39" s="1"/>
  <c r="B62" i="32"/>
  <c r="L151" i="39"/>
  <c r="E9" i="39"/>
  <c r="I11" i="39"/>
  <c r="B14" i="39"/>
  <c r="C15" i="39"/>
  <c r="E17" i="39"/>
  <c r="I19" i="39"/>
  <c r="B22" i="39"/>
  <c r="E25" i="39"/>
  <c r="B30" i="39"/>
  <c r="C31" i="39"/>
  <c r="E33" i="39"/>
  <c r="B38" i="39"/>
  <c r="C39" i="39"/>
  <c r="E41" i="39"/>
  <c r="I43" i="39"/>
  <c r="B46" i="39"/>
  <c r="C47" i="39"/>
  <c r="E49" i="39"/>
  <c r="I51" i="39"/>
  <c r="B54" i="39"/>
  <c r="E57" i="39"/>
  <c r="I59" i="39"/>
  <c r="B62" i="39"/>
  <c r="E65" i="39"/>
  <c r="I67" i="39"/>
  <c r="B70" i="39"/>
  <c r="E73" i="39"/>
  <c r="I121" i="39"/>
  <c r="B7" i="39"/>
  <c r="I14" i="39"/>
  <c r="C16" i="39"/>
  <c r="C23" i="39"/>
  <c r="C46" i="39"/>
  <c r="C63" i="39"/>
  <c r="C99" i="39"/>
  <c r="H59" i="32"/>
  <c r="B5" i="39"/>
  <c r="C6" i="39"/>
  <c r="E8" i="39"/>
  <c r="B13" i="39"/>
  <c r="C14" i="39"/>
  <c r="E16" i="39"/>
  <c r="I26" i="39"/>
  <c r="C30" i="39"/>
  <c r="I34" i="39"/>
  <c r="B37" i="39"/>
  <c r="C38" i="39"/>
  <c r="E40" i="39"/>
  <c r="B53" i="39"/>
  <c r="E56" i="39"/>
  <c r="I58" i="39"/>
  <c r="B61" i="39"/>
  <c r="C62" i="39"/>
  <c r="I66" i="39"/>
  <c r="B69" i="39"/>
  <c r="C70" i="39"/>
  <c r="E72" i="39"/>
  <c r="I74" i="39"/>
  <c r="I75" i="39"/>
  <c r="I76" i="39"/>
  <c r="I77" i="39"/>
  <c r="I78" i="39"/>
  <c r="I79" i="39"/>
  <c r="I80" i="39"/>
  <c r="I83" i="39"/>
  <c r="I84" i="39"/>
  <c r="I85" i="39"/>
  <c r="I86" i="39"/>
  <c r="I87" i="39"/>
  <c r="I89" i="39"/>
  <c r="I90" i="39"/>
  <c r="I91" i="39"/>
  <c r="I92" i="39"/>
  <c r="I94" i="39"/>
  <c r="I95" i="39"/>
  <c r="I96" i="39"/>
  <c r="I97" i="39"/>
  <c r="I98" i="39"/>
  <c r="I99" i="39"/>
  <c r="I100" i="39"/>
  <c r="I101" i="39"/>
  <c r="I102" i="39"/>
  <c r="I103" i="39"/>
  <c r="I104" i="39"/>
  <c r="I106" i="39"/>
  <c r="I107" i="39"/>
  <c r="I108" i="39"/>
  <c r="I109" i="39"/>
  <c r="I110" i="39"/>
  <c r="I112" i="39"/>
  <c r="I113" i="39"/>
  <c r="I114" i="39"/>
  <c r="I115" i="39"/>
  <c r="I116" i="39"/>
  <c r="I117" i="39"/>
  <c r="I119" i="39"/>
  <c r="I120" i="39"/>
  <c r="I42" i="39"/>
  <c r="B39" i="7"/>
  <c r="E77" i="7"/>
  <c r="E81" i="7"/>
  <c r="E93" i="7"/>
  <c r="E97" i="7"/>
  <c r="E105" i="7"/>
  <c r="E109" i="7"/>
  <c r="E113" i="7"/>
  <c r="E117" i="7"/>
  <c r="E121" i="7"/>
  <c r="I35" i="32"/>
  <c r="B141" i="39" s="1"/>
  <c r="I33" i="32"/>
  <c r="I62" i="32"/>
  <c r="C141" i="39" s="1"/>
  <c r="I60" i="32"/>
  <c r="H60" i="32"/>
  <c r="C2" i="39"/>
  <c r="B11" i="39"/>
  <c r="B15" i="39"/>
  <c r="C20" i="39"/>
  <c r="I27" i="39"/>
  <c r="E32" i="39"/>
  <c r="E48" i="39"/>
  <c r="C55" i="39"/>
  <c r="I56" i="39"/>
  <c r="I88" i="39"/>
  <c r="C96" i="39"/>
  <c r="C107" i="39"/>
  <c r="C12" i="39"/>
  <c r="E14" i="39"/>
  <c r="E22" i="39"/>
  <c r="I24" i="39"/>
  <c r="B27" i="39"/>
  <c r="I40" i="39"/>
  <c r="C60" i="39"/>
  <c r="E6" i="39"/>
  <c r="I8" i="39"/>
  <c r="I16" i="39"/>
  <c r="I18" i="39"/>
  <c r="B43" i="39"/>
  <c r="I72" i="39"/>
  <c r="I82" i="39"/>
  <c r="E80" i="7"/>
  <c r="E84" i="7"/>
  <c r="E100" i="7"/>
  <c r="E120" i="7"/>
  <c r="C33" i="32"/>
  <c r="K33" i="32"/>
  <c r="C60" i="32"/>
  <c r="K62" i="32"/>
  <c r="C143" i="39" s="1"/>
  <c r="K60" i="32"/>
  <c r="L155" i="39"/>
  <c r="I3" i="39"/>
  <c r="E10" i="39"/>
  <c r="C22" i="39"/>
  <c r="E28" i="39"/>
  <c r="B45" i="39"/>
  <c r="B57" i="39"/>
  <c r="E62" i="39"/>
  <c r="C68" i="39"/>
  <c r="C89" i="39"/>
  <c r="I118" i="39"/>
  <c r="L156" i="39"/>
  <c r="C28" i="39"/>
  <c r="B35" i="39"/>
  <c r="C36" i="39"/>
  <c r="C44" i="39"/>
  <c r="E46" i="39"/>
  <c r="B51" i="39"/>
  <c r="C52" i="39"/>
  <c r="E54" i="39"/>
  <c r="I64" i="39"/>
  <c r="B67" i="39"/>
  <c r="E38" i="39"/>
  <c r="D34" i="32"/>
  <c r="B124" i="39" s="1"/>
  <c r="L34" i="32"/>
  <c r="B132" i="39" s="1"/>
  <c r="N23" i="32"/>
  <c r="D32" i="32"/>
  <c r="B33" i="32"/>
  <c r="D61" i="32"/>
  <c r="C124" i="39" s="1"/>
  <c r="L61" i="32"/>
  <c r="C132" i="39" s="1"/>
  <c r="N50" i="32"/>
  <c r="D59" i="32"/>
  <c r="B60" i="32"/>
  <c r="E4" i="39"/>
  <c r="I6" i="39"/>
  <c r="B9" i="39"/>
  <c r="C10" i="39"/>
  <c r="B17" i="39"/>
  <c r="C18" i="39"/>
  <c r="E20" i="39"/>
  <c r="I22" i="39"/>
  <c r="B25" i="39"/>
  <c r="C26" i="39"/>
  <c r="I38" i="39"/>
  <c r="B41" i="39"/>
  <c r="C42" i="39"/>
  <c r="E44" i="39"/>
  <c r="C50" i="39"/>
  <c r="E52" i="39"/>
  <c r="I54" i="39"/>
  <c r="C58" i="39"/>
  <c r="E60" i="39"/>
  <c r="I62" i="39"/>
  <c r="B65" i="39"/>
  <c r="C66" i="39"/>
  <c r="E68" i="39"/>
  <c r="I70" i="39"/>
  <c r="B73" i="39"/>
  <c r="C74" i="39"/>
  <c r="C76" i="39"/>
  <c r="C78" i="39"/>
  <c r="C79" i="39"/>
  <c r="C80" i="39"/>
  <c r="C81" i="39"/>
  <c r="C82" i="39"/>
  <c r="C83" i="39"/>
  <c r="C84" i="39"/>
  <c r="C85" i="39"/>
  <c r="C86" i="39"/>
  <c r="C87" i="39"/>
  <c r="C88" i="39"/>
  <c r="C90" i="39"/>
  <c r="C91" i="39"/>
  <c r="C93" i="39"/>
  <c r="C94" i="39"/>
  <c r="C95" i="39"/>
  <c r="C98" i="39"/>
  <c r="C100" i="39"/>
  <c r="C101" i="39"/>
  <c r="C102" i="39"/>
  <c r="C104" i="39"/>
  <c r="C106" i="39"/>
  <c r="C108" i="39"/>
  <c r="C109" i="39"/>
  <c r="C110" i="39"/>
  <c r="C111" i="39"/>
  <c r="C112" i="39"/>
  <c r="C115" i="39"/>
  <c r="C116" i="39"/>
  <c r="C117" i="39"/>
  <c r="C118" i="39"/>
  <c r="C119" i="39"/>
  <c r="C120" i="39"/>
  <c r="I2" i="39"/>
  <c r="B19" i="39"/>
  <c r="I32" i="39"/>
  <c r="C34" i="39"/>
  <c r="I35" i="39"/>
  <c r="I48" i="39"/>
  <c r="I105" i="39"/>
  <c r="I9" i="39"/>
  <c r="B20" i="39"/>
  <c r="B28" i="39"/>
  <c r="I41" i="39"/>
  <c r="B44" i="39"/>
  <c r="I49" i="39"/>
  <c r="E55" i="39"/>
  <c r="I57" i="39"/>
  <c r="B60" i="39"/>
  <c r="C61" i="39"/>
  <c r="I65" i="39"/>
  <c r="B68" i="39"/>
  <c r="B2" i="39"/>
  <c r="I23" i="39"/>
  <c r="C51" i="39"/>
  <c r="E59" i="39"/>
  <c r="I60" i="39"/>
  <c r="E63" i="39"/>
  <c r="E75" i="39"/>
  <c r="B80" i="39"/>
  <c r="B89" i="39"/>
  <c r="E107" i="39"/>
  <c r="C3" i="39"/>
  <c r="E5" i="39"/>
  <c r="C11" i="39"/>
  <c r="E13" i="39"/>
  <c r="B18" i="39"/>
  <c r="C19" i="39"/>
  <c r="B26" i="39"/>
  <c r="C27" i="39"/>
  <c r="B34" i="39"/>
  <c r="E37" i="39"/>
  <c r="B42" i="39"/>
  <c r="C43" i="39"/>
  <c r="E45" i="39"/>
  <c r="I47" i="39"/>
  <c r="B50" i="39"/>
  <c r="E53" i="39"/>
  <c r="I55" i="39"/>
  <c r="C59" i="39"/>
  <c r="E61" i="39"/>
  <c r="I63" i="39"/>
  <c r="B66" i="39"/>
  <c r="C67" i="39"/>
  <c r="E69" i="39"/>
  <c r="I71" i="39"/>
  <c r="B74" i="39"/>
  <c r="B75" i="39"/>
  <c r="B78" i="39"/>
  <c r="B79" i="39"/>
  <c r="B81" i="39"/>
  <c r="B82" i="39"/>
  <c r="B83" i="39"/>
  <c r="B86" i="39"/>
  <c r="B87" i="39"/>
  <c r="B88" i="39"/>
  <c r="B91" i="39"/>
  <c r="B94" i="39"/>
  <c r="B95" i="39"/>
  <c r="B96" i="39"/>
  <c r="B97" i="39"/>
  <c r="B98" i="39"/>
  <c r="B99" i="39"/>
  <c r="B100" i="39"/>
  <c r="B101" i="39"/>
  <c r="B102" i="39"/>
  <c r="B103" i="39"/>
  <c r="B104" i="39"/>
  <c r="B105" i="39"/>
  <c r="B106" i="39"/>
  <c r="B107" i="39"/>
  <c r="B109" i="39"/>
  <c r="B110" i="39"/>
  <c r="B111" i="39"/>
  <c r="B112" i="39"/>
  <c r="B113" i="39"/>
  <c r="B114" i="39"/>
  <c r="B118" i="39"/>
  <c r="B119" i="39"/>
  <c r="F122" i="7"/>
  <c r="B4" i="39"/>
  <c r="I5" i="39"/>
  <c r="B16" i="39"/>
  <c r="B23" i="39"/>
  <c r="I28" i="39"/>
  <c r="I36" i="39"/>
  <c r="I37" i="39"/>
  <c r="C45" i="39"/>
  <c r="E51" i="39"/>
  <c r="E66" i="39"/>
  <c r="B77" i="39"/>
  <c r="E86" i="39"/>
  <c r="B116" i="39"/>
  <c r="I21" i="39"/>
  <c r="I29" i="39"/>
  <c r="B40" i="39"/>
  <c r="B48" i="39"/>
  <c r="I53" i="39"/>
  <c r="C57" i="39"/>
  <c r="E67" i="39"/>
  <c r="C73" i="39"/>
  <c r="B10" i="39"/>
  <c r="E15" i="39"/>
  <c r="C21" i="39"/>
  <c r="C24" i="39"/>
  <c r="B32" i="39"/>
  <c r="B36" i="39"/>
  <c r="E39" i="39"/>
  <c r="C48" i="39"/>
  <c r="C49" i="39"/>
  <c r="E50" i="39"/>
  <c r="B56" i="39"/>
  <c r="B64" i="39"/>
  <c r="B76" i="39"/>
  <c r="E79" i="39"/>
  <c r="B84" i="39"/>
  <c r="B85" i="39"/>
  <c r="B93" i="39"/>
  <c r="E96" i="39"/>
  <c r="B108" i="39"/>
  <c r="E112" i="39"/>
  <c r="B39" i="39"/>
  <c r="C40" i="39"/>
  <c r="I52" i="39"/>
  <c r="E58" i="39"/>
  <c r="B63" i="39"/>
  <c r="B71" i="39"/>
  <c r="C72" i="39"/>
  <c r="E76" i="39"/>
  <c r="E77" i="39"/>
  <c r="E78" i="39"/>
  <c r="E81" i="39"/>
  <c r="E82" i="39"/>
  <c r="E83" i="39"/>
  <c r="E85" i="39"/>
  <c r="E87" i="39"/>
  <c r="E88" i="39"/>
  <c r="E89" i="39"/>
  <c r="E91" i="39"/>
  <c r="E92" i="39"/>
  <c r="E97" i="39"/>
  <c r="E100" i="39"/>
  <c r="E101" i="39"/>
  <c r="E102" i="39"/>
  <c r="E103" i="39"/>
  <c r="E104" i="39"/>
  <c r="E106" i="39"/>
  <c r="E109" i="39"/>
  <c r="E110" i="39"/>
  <c r="E111" i="39"/>
  <c r="E115" i="39"/>
  <c r="E116" i="39"/>
  <c r="E117" i="39"/>
  <c r="E118" i="39"/>
  <c r="E119" i="39"/>
  <c r="C5" i="39"/>
  <c r="I7" i="39"/>
  <c r="C17" i="39"/>
  <c r="E19" i="39"/>
  <c r="E21" i="39"/>
  <c r="E23" i="39"/>
  <c r="C29" i="39"/>
  <c r="C32" i="39"/>
  <c r="C35" i="39"/>
  <c r="E43" i="39"/>
  <c r="I45" i="39"/>
  <c r="B47" i="39"/>
  <c r="B55" i="39"/>
  <c r="C56" i="39"/>
  <c r="C64" i="39"/>
  <c r="C65" i="39"/>
  <c r="E99" i="39"/>
  <c r="E10" i="7"/>
  <c r="E16" i="7"/>
  <c r="E24" i="7"/>
  <c r="E68" i="7"/>
  <c r="E101" i="7"/>
  <c r="G156" i="39"/>
  <c r="G151" i="39"/>
  <c r="F152" i="39"/>
  <c r="L150" i="39"/>
  <c r="G154" i="39"/>
  <c r="F157" i="39"/>
  <c r="L158" i="39"/>
  <c r="G152" i="39"/>
  <c r="E85" i="7"/>
  <c r="G157" i="39"/>
  <c r="F160" i="39"/>
  <c r="G160" i="39"/>
  <c r="E65" i="7"/>
  <c r="G155" i="39"/>
  <c r="F158" i="39"/>
  <c r="L159" i="39"/>
  <c r="E20" i="7"/>
  <c r="E41" i="7"/>
  <c r="L154" i="39"/>
  <c r="F156" i="39"/>
  <c r="E36" i="7"/>
  <c r="E78" i="7"/>
  <c r="E94" i="7"/>
  <c r="E110" i="7"/>
  <c r="F154" i="39"/>
  <c r="B152" i="7"/>
  <c r="E26" i="7"/>
  <c r="B153" i="7"/>
  <c r="B151" i="7"/>
  <c r="H167" i="39" l="1"/>
  <c r="H179" i="39" s="1"/>
  <c r="J139" i="7" s="1"/>
  <c r="B163" i="39"/>
  <c r="B175" i="39" s="1"/>
  <c r="F123" i="7"/>
  <c r="F135" i="7" s="1"/>
  <c r="C164" i="39"/>
  <c r="C176" i="39" s="1"/>
  <c r="G124" i="7"/>
  <c r="G136" i="7" s="1"/>
  <c r="C165" i="39"/>
  <c r="C177" i="39" s="1"/>
  <c r="G125" i="7"/>
  <c r="G137" i="7" s="1"/>
  <c r="B164" i="39"/>
  <c r="B176" i="39" s="1"/>
  <c r="F124" i="7"/>
  <c r="F136" i="7" s="1"/>
  <c r="C163" i="39"/>
  <c r="C175" i="39" s="1"/>
  <c r="G123" i="7"/>
  <c r="G135" i="7" s="1"/>
  <c r="B165" i="39"/>
  <c r="B177" i="39" s="1"/>
  <c r="F125" i="7"/>
  <c r="F137" i="7" s="1"/>
  <c r="H173" i="39"/>
  <c r="H185" i="39" s="1"/>
  <c r="J145" i="7" s="1"/>
  <c r="H164" i="39"/>
  <c r="H176" i="39" s="1"/>
  <c r="J136" i="7" s="1"/>
  <c r="H171" i="39"/>
  <c r="H183" i="39" s="1"/>
  <c r="J143" i="7" s="1"/>
  <c r="H170" i="39"/>
  <c r="H182" i="39" s="1"/>
  <c r="J142" i="7" s="1"/>
  <c r="H166" i="39"/>
  <c r="H178" i="39" s="1"/>
  <c r="J138" i="7" s="1"/>
  <c r="H172" i="39"/>
  <c r="H184" i="39" s="1"/>
  <c r="J144" i="7" s="1"/>
  <c r="H169" i="39"/>
  <c r="H181" i="39" s="1"/>
  <c r="J141" i="7" s="1"/>
  <c r="H163" i="39"/>
  <c r="H168" i="39"/>
  <c r="H180" i="39" s="1"/>
  <c r="J140" i="7" s="1"/>
  <c r="C45" i="44"/>
  <c r="C152" i="39"/>
  <c r="C155" i="39"/>
  <c r="C154" i="39"/>
  <c r="C153" i="39"/>
  <c r="C158" i="39"/>
  <c r="C157" i="39"/>
  <c r="C159" i="39"/>
  <c r="C156" i="39"/>
  <c r="D45" i="44"/>
  <c r="P7" i="39"/>
  <c r="O36" i="7"/>
  <c r="O44" i="7"/>
  <c r="O69" i="7"/>
  <c r="O110" i="7"/>
  <c r="O102" i="7"/>
  <c r="O97" i="7"/>
  <c r="O37" i="7"/>
  <c r="O84" i="7"/>
  <c r="O64" i="7"/>
  <c r="O11" i="7"/>
  <c r="P11" i="7" s="1"/>
  <c r="Q11" i="7" s="1"/>
  <c r="R11" i="7" s="1"/>
  <c r="O7" i="7"/>
  <c r="P7" i="7" s="1"/>
  <c r="Q7" i="7" s="1"/>
  <c r="R7" i="7" s="1"/>
  <c r="O13" i="7"/>
  <c r="P13" i="7" s="1"/>
  <c r="Q13" i="7" s="1"/>
  <c r="R13" i="7" s="1"/>
  <c r="O18" i="7"/>
  <c r="O76" i="7"/>
  <c r="O19" i="7"/>
  <c r="O77" i="7"/>
  <c r="O60" i="7"/>
  <c r="O28" i="7"/>
  <c r="O105" i="7"/>
  <c r="O14" i="7"/>
  <c r="P14" i="7" s="1"/>
  <c r="Q14" i="7" s="1"/>
  <c r="R14" i="7" s="1"/>
  <c r="O9" i="7"/>
  <c r="P9" i="7" s="1"/>
  <c r="Q9" i="7" s="1"/>
  <c r="R9" i="7" s="1"/>
  <c r="O55" i="7"/>
  <c r="O51" i="7"/>
  <c r="O93" i="7"/>
  <c r="O121" i="7"/>
  <c r="O50" i="7"/>
  <c r="O71" i="7"/>
  <c r="O95" i="7"/>
  <c r="O99" i="7"/>
  <c r="O79" i="7"/>
  <c r="O53" i="7"/>
  <c r="O5" i="7"/>
  <c r="P5" i="7" s="1"/>
  <c r="Q5" i="7" s="1"/>
  <c r="R5" i="7" s="1"/>
  <c r="O92" i="7"/>
  <c r="O52" i="7"/>
  <c r="O103" i="7"/>
  <c r="O25" i="7"/>
  <c r="O66" i="7"/>
  <c r="O39" i="7"/>
  <c r="O57" i="7"/>
  <c r="O62" i="7"/>
  <c r="O35" i="7"/>
  <c r="O49" i="7"/>
  <c r="O27" i="7"/>
  <c r="O68" i="7"/>
  <c r="O58" i="7"/>
  <c r="O83" i="7"/>
  <c r="O10" i="7"/>
  <c r="P10" i="7" s="1"/>
  <c r="Q10" i="7" s="1"/>
  <c r="R10" i="7" s="1"/>
  <c r="O112" i="7"/>
  <c r="O96" i="7"/>
  <c r="O101" i="7"/>
  <c r="O15" i="7"/>
  <c r="O72" i="7"/>
  <c r="O40" i="7"/>
  <c r="O46" i="7"/>
  <c r="O67" i="7"/>
  <c r="O86" i="7"/>
  <c r="O12" i="7"/>
  <c r="P12" i="7" s="1"/>
  <c r="Q12" i="7" s="1"/>
  <c r="R12" i="7" s="1"/>
  <c r="O8" i="7"/>
  <c r="P8" i="7" s="1"/>
  <c r="Q8" i="7" s="1"/>
  <c r="R8" i="7" s="1"/>
  <c r="O33" i="7"/>
  <c r="O90" i="7"/>
  <c r="O26" i="7"/>
  <c r="O6" i="7"/>
  <c r="P6" i="7" s="1"/>
  <c r="Q6" i="7" s="1"/>
  <c r="R6" i="7" s="1"/>
  <c r="O73" i="7"/>
  <c r="O21" i="7"/>
  <c r="O74" i="7"/>
  <c r="O63" i="7"/>
  <c r="O107" i="7"/>
  <c r="O117" i="7"/>
  <c r="O47" i="7"/>
  <c r="O113" i="7"/>
  <c r="O65" i="7"/>
  <c r="O106" i="7"/>
  <c r="O32" i="7"/>
  <c r="O115" i="7"/>
  <c r="O81" i="7"/>
  <c r="O31" i="7"/>
  <c r="O94" i="7"/>
  <c r="O56" i="7"/>
  <c r="O3" i="7"/>
  <c r="O16" i="7"/>
  <c r="O45" i="7"/>
  <c r="O29" i="7"/>
  <c r="O91" i="7"/>
  <c r="O42" i="7"/>
  <c r="O82" i="7"/>
  <c r="O22" i="7"/>
  <c r="O118" i="7"/>
  <c r="O119" i="7"/>
  <c r="O41" i="7"/>
  <c r="O98" i="7"/>
  <c r="O54" i="7"/>
  <c r="O109" i="7"/>
  <c r="O120" i="7"/>
  <c r="O87" i="7"/>
  <c r="O108" i="7"/>
  <c r="O61" i="7"/>
  <c r="O111" i="7"/>
  <c r="O89" i="7"/>
  <c r="O100" i="7"/>
  <c r="O20" i="7"/>
  <c r="O80" i="7"/>
  <c r="O70" i="7"/>
  <c r="O38" i="7"/>
  <c r="O75" i="7"/>
  <c r="O43" i="7"/>
  <c r="O24" i="7"/>
  <c r="O88" i="7"/>
  <c r="O34" i="7"/>
  <c r="O104" i="7"/>
  <c r="O4" i="7"/>
  <c r="P4" i="7" s="1"/>
  <c r="Q4" i="7" s="1"/>
  <c r="R4" i="7" s="1"/>
  <c r="O23" i="7"/>
  <c r="O85" i="7"/>
  <c r="O48" i="7"/>
  <c r="O78" i="7"/>
  <c r="O17" i="7"/>
  <c r="O116" i="7"/>
  <c r="O114" i="7"/>
  <c r="C153" i="7"/>
  <c r="H122" i="7"/>
  <c r="J122" i="7"/>
  <c r="O30" i="7"/>
  <c r="O59" i="7"/>
  <c r="H154" i="39"/>
  <c r="C152" i="7"/>
  <c r="H153" i="39"/>
  <c r="C151" i="7"/>
  <c r="H159" i="39"/>
  <c r="H156" i="39"/>
  <c r="H152" i="39"/>
  <c r="H155" i="39"/>
  <c r="H157" i="39"/>
  <c r="H158" i="39"/>
  <c r="E122" i="7"/>
  <c r="E75" i="7"/>
  <c r="E39" i="7"/>
  <c r="E51" i="7"/>
  <c r="E64" i="7"/>
  <c r="C88" i="44"/>
  <c r="H121" i="39"/>
  <c r="H160" i="39" s="1"/>
  <c r="B155" i="7"/>
  <c r="C155" i="7" s="1"/>
  <c r="B160" i="7"/>
  <c r="C121" i="39"/>
  <c r="C160" i="39" s="1"/>
  <c r="E153" i="39"/>
  <c r="E173" i="39"/>
  <c r="B159" i="39"/>
  <c r="B154" i="39"/>
  <c r="E151" i="7"/>
  <c r="B154" i="7"/>
  <c r="N32" i="32"/>
  <c r="N59" i="32"/>
  <c r="B156" i="7"/>
  <c r="E158" i="39"/>
  <c r="E157" i="39"/>
  <c r="E155" i="39"/>
  <c r="E151" i="39"/>
  <c r="E172" i="39"/>
  <c r="I151" i="39"/>
  <c r="E153" i="7"/>
  <c r="U39" i="7"/>
  <c r="U38" i="7"/>
  <c r="E152" i="7"/>
  <c r="E154" i="39"/>
  <c r="E179" i="39"/>
  <c r="B158" i="39"/>
  <c r="B152" i="39"/>
  <c r="U37" i="7"/>
  <c r="U49" i="7" s="1"/>
  <c r="E168" i="39"/>
  <c r="E183" i="39"/>
  <c r="E166" i="39"/>
  <c r="E163" i="39"/>
  <c r="E176" i="39"/>
  <c r="E170" i="39"/>
  <c r="B153" i="39"/>
  <c r="B155" i="39"/>
  <c r="I160" i="39"/>
  <c r="I156" i="39"/>
  <c r="I152" i="39"/>
  <c r="I159" i="39"/>
  <c r="I155" i="39"/>
  <c r="I149" i="39"/>
  <c r="I158" i="39"/>
  <c r="E150" i="39"/>
  <c r="E156" i="39"/>
  <c r="E182" i="39"/>
  <c r="I157" i="39"/>
  <c r="B121" i="39"/>
  <c r="B160" i="39" s="1"/>
  <c r="E180" i="39"/>
  <c r="E159" i="39"/>
  <c r="E186" i="39"/>
  <c r="B159" i="7"/>
  <c r="C159" i="7" s="1"/>
  <c r="E99" i="7"/>
  <c r="B157" i="7"/>
  <c r="E171" i="39"/>
  <c r="E181" i="39"/>
  <c r="E149" i="39"/>
  <c r="N33" i="32"/>
  <c r="E185" i="39"/>
  <c r="C134" i="39"/>
  <c r="N62" i="32"/>
  <c r="E164" i="39"/>
  <c r="B156" i="39"/>
  <c r="I153" i="39"/>
  <c r="E167" i="39"/>
  <c r="E174" i="39"/>
  <c r="E165" i="39"/>
  <c r="E177" i="39"/>
  <c r="E87" i="7"/>
  <c r="E160" i="39"/>
  <c r="E175" i="39"/>
  <c r="E184" i="39"/>
  <c r="B122" i="39"/>
  <c r="N34" i="32"/>
  <c r="E169" i="39"/>
  <c r="B158" i="7"/>
  <c r="I154" i="39"/>
  <c r="E178" i="39"/>
  <c r="E152" i="39"/>
  <c r="N60" i="32"/>
  <c r="I150" i="39"/>
  <c r="B157" i="39"/>
  <c r="B134" i="39"/>
  <c r="N35" i="32"/>
  <c r="C122" i="39"/>
  <c r="N61" i="32"/>
  <c r="B170" i="39" l="1"/>
  <c r="B182" i="39" s="1"/>
  <c r="F130" i="7"/>
  <c r="F142" i="7" s="1"/>
  <c r="C171" i="39"/>
  <c r="C183" i="39" s="1"/>
  <c r="G131" i="7"/>
  <c r="G143" i="7" s="1"/>
  <c r="C172" i="39"/>
  <c r="C184" i="39" s="1"/>
  <c r="G132" i="7"/>
  <c r="G144" i="7" s="1"/>
  <c r="C166" i="39"/>
  <c r="C178" i="39" s="1"/>
  <c r="G126" i="7"/>
  <c r="G138" i="7" s="1"/>
  <c r="B168" i="39"/>
  <c r="B180" i="39" s="1"/>
  <c r="F128" i="7"/>
  <c r="F140" i="7" s="1"/>
  <c r="F10" i="43"/>
  <c r="F12" i="43" s="1"/>
  <c r="C167" i="39"/>
  <c r="C179" i="39" s="1"/>
  <c r="G127" i="7"/>
  <c r="G139" i="7" s="1"/>
  <c r="B171" i="39"/>
  <c r="B183" i="39" s="1"/>
  <c r="F131" i="7"/>
  <c r="F143" i="7" s="1"/>
  <c r="B169" i="39"/>
  <c r="B181" i="39" s="1"/>
  <c r="F129" i="7"/>
  <c r="F141" i="7" s="1"/>
  <c r="B173" i="39"/>
  <c r="B185" i="39" s="1"/>
  <c r="F133" i="7"/>
  <c r="F145" i="7" s="1"/>
  <c r="C168" i="39"/>
  <c r="C180" i="39" s="1"/>
  <c r="G128" i="7"/>
  <c r="G140" i="7" s="1"/>
  <c r="B167" i="39"/>
  <c r="B179" i="39" s="1"/>
  <c r="F127" i="7"/>
  <c r="F139" i="7" s="1"/>
  <c r="B166" i="39"/>
  <c r="B178" i="39" s="1"/>
  <c r="F126" i="7"/>
  <c r="F138" i="7" s="1"/>
  <c r="C174" i="39"/>
  <c r="C186" i="39" s="1"/>
  <c r="G134" i="7"/>
  <c r="G146" i="7" s="1"/>
  <c r="C169" i="39"/>
  <c r="C181" i="39" s="1"/>
  <c r="G129" i="7"/>
  <c r="G141" i="7" s="1"/>
  <c r="B174" i="39"/>
  <c r="B186" i="39" s="1"/>
  <c r="F134" i="7"/>
  <c r="F146" i="7" s="1"/>
  <c r="B172" i="39"/>
  <c r="B184" i="39" s="1"/>
  <c r="F132" i="7"/>
  <c r="F144" i="7" s="1"/>
  <c r="C170" i="39"/>
  <c r="C182" i="39" s="1"/>
  <c r="G130" i="7"/>
  <c r="G142" i="7" s="1"/>
  <c r="C173" i="39"/>
  <c r="C185" i="39" s="1"/>
  <c r="G133" i="7"/>
  <c r="G145" i="7" s="1"/>
  <c r="H175" i="39"/>
  <c r="J135" i="7" s="1"/>
  <c r="J123" i="7"/>
  <c r="Z49" i="7"/>
  <c r="H174" i="39"/>
  <c r="H186" i="39" s="1"/>
  <c r="J146" i="7" s="1"/>
  <c r="U41" i="7"/>
  <c r="U53" i="7" s="1"/>
  <c r="E154" i="7"/>
  <c r="E157" i="7"/>
  <c r="E156" i="7"/>
  <c r="B164" i="7"/>
  <c r="C164" i="7" s="1"/>
  <c r="U46" i="7"/>
  <c r="U58" i="7" s="1"/>
  <c r="E160" i="7"/>
  <c r="G6" i="43" s="1"/>
  <c r="P3" i="7"/>
  <c r="Q3" i="7" s="1"/>
  <c r="R3" i="7" s="1"/>
  <c r="O151" i="7"/>
  <c r="P8" i="39"/>
  <c r="C10" i="43"/>
  <c r="U42" i="7"/>
  <c r="U54" i="7" s="1"/>
  <c r="E155" i="7"/>
  <c r="O122" i="7"/>
  <c r="O160" i="7" s="1"/>
  <c r="C154" i="7"/>
  <c r="C160" i="7"/>
  <c r="C158" i="7"/>
  <c r="C157" i="7"/>
  <c r="C156" i="7"/>
  <c r="U43" i="7"/>
  <c r="U55" i="7" s="1"/>
  <c r="U40" i="7"/>
  <c r="V40" i="7" s="1"/>
  <c r="E10" i="43"/>
  <c r="V38" i="7"/>
  <c r="V39" i="7"/>
  <c r="U51" i="7"/>
  <c r="U45" i="7"/>
  <c r="U57" i="7" s="1"/>
  <c r="E159" i="7"/>
  <c r="U50" i="7"/>
  <c r="E158" i="7"/>
  <c r="U44" i="7"/>
  <c r="W37" i="7"/>
  <c r="V49" i="7" s="1"/>
  <c r="D10" i="43"/>
  <c r="J27" i="37"/>
  <c r="Z50" i="7" l="1"/>
  <c r="F6" i="43"/>
  <c r="Z54" i="7"/>
  <c r="E6" i="43"/>
  <c r="C6" i="43"/>
  <c r="Z55" i="7"/>
  <c r="Z53" i="7"/>
  <c r="Z57" i="7"/>
  <c r="Z51" i="7"/>
  <c r="Z58" i="7"/>
  <c r="D6" i="43"/>
  <c r="G7" i="43"/>
  <c r="D12" i="43"/>
  <c r="E12" i="43"/>
  <c r="C12" i="43"/>
  <c r="E164" i="7"/>
  <c r="P151" i="7"/>
  <c r="Q151" i="7" s="1"/>
  <c r="R151" i="7" s="1"/>
  <c r="P9" i="39"/>
  <c r="V42" i="7"/>
  <c r="V41" i="7"/>
  <c r="U52" i="7"/>
  <c r="V43" i="7"/>
  <c r="P15" i="7"/>
  <c r="Q15" i="7" s="1"/>
  <c r="V46" i="7"/>
  <c r="V45" i="7"/>
  <c r="V44" i="7"/>
  <c r="U56" i="7"/>
  <c r="Y37" i="7"/>
  <c r="G10" i="43"/>
  <c r="AA49" i="7"/>
  <c r="W49" i="7"/>
  <c r="J14" i="39"/>
  <c r="J28" i="37"/>
  <c r="C7" i="43" l="1"/>
  <c r="E7" i="43"/>
  <c r="E9" i="43" s="1"/>
  <c r="E13" i="43" s="1"/>
  <c r="E17" i="43" s="1"/>
  <c r="F7" i="43"/>
  <c r="D7" i="43"/>
  <c r="J6" i="43"/>
  <c r="H6" i="43"/>
  <c r="Z52" i="7"/>
  <c r="Z56" i="7"/>
  <c r="G12" i="43"/>
  <c r="H12" i="43" s="1"/>
  <c r="G9" i="43"/>
  <c r="J10" i="43"/>
  <c r="K10" i="43" s="1"/>
  <c r="H10" i="43"/>
  <c r="C29" i="43"/>
  <c r="P10" i="39"/>
  <c r="D88" i="44"/>
  <c r="J29" i="37"/>
  <c r="J15" i="39"/>
  <c r="R15" i="7"/>
  <c r="D9" i="43" l="1"/>
  <c r="D13" i="43" s="1"/>
  <c r="D17" i="43" s="1"/>
  <c r="F9" i="43"/>
  <c r="F13" i="43" s="1"/>
  <c r="F17" i="43" s="1"/>
  <c r="G13" i="43"/>
  <c r="G17" i="43" s="1"/>
  <c r="F88" i="44"/>
  <c r="E88" i="44"/>
  <c r="G125" i="44"/>
  <c r="P11" i="39"/>
  <c r="P16" i="7"/>
  <c r="Q16" i="7" s="1"/>
  <c r="R16" i="7" s="1"/>
  <c r="J30" i="37"/>
  <c r="P17" i="7"/>
  <c r="Q17" i="7" s="1"/>
  <c r="J16" i="39"/>
  <c r="C122" i="44" l="1"/>
  <c r="B122" i="44"/>
  <c r="D122" i="44"/>
  <c r="D125" i="44" s="1"/>
  <c r="E45" i="44"/>
  <c r="E119" i="44"/>
  <c r="E122" i="44"/>
  <c r="E125" i="44" s="1"/>
  <c r="F45" i="44"/>
  <c r="P12" i="39"/>
  <c r="J31" i="37"/>
  <c r="J17" i="39"/>
  <c r="R17" i="7"/>
  <c r="B125" i="44" l="1"/>
  <c r="C125" i="44"/>
  <c r="E120" i="44"/>
  <c r="G115" i="44"/>
  <c r="P13" i="39"/>
  <c r="P19" i="7"/>
  <c r="Q19" i="7" s="1"/>
  <c r="P18" i="7"/>
  <c r="Q18" i="7" s="1"/>
  <c r="R18" i="7" s="1"/>
  <c r="J32" i="37"/>
  <c r="J18" i="39"/>
  <c r="P14" i="39" l="1"/>
  <c r="P20" i="7"/>
  <c r="Q20" i="7" s="1"/>
  <c r="J19" i="39"/>
  <c r="R19" i="7"/>
  <c r="J33" i="37"/>
  <c r="P15" i="39" l="1"/>
  <c r="J34" i="37"/>
  <c r="R20" i="7"/>
  <c r="J20" i="39"/>
  <c r="P16" i="39" l="1"/>
  <c r="P22" i="7"/>
  <c r="Q22" i="7" s="1"/>
  <c r="P21" i="7"/>
  <c r="Q21" i="7" s="1"/>
  <c r="R21" i="7" s="1"/>
  <c r="J21" i="39"/>
  <c r="J35" i="37"/>
  <c r="P17" i="39" l="1"/>
  <c r="J36" i="37"/>
  <c r="J22" i="39"/>
  <c r="R22" i="7"/>
  <c r="P18" i="39" l="1"/>
  <c r="P23" i="7"/>
  <c r="Q23" i="7" s="1"/>
  <c r="R23" i="7" s="1"/>
  <c r="J37" i="37"/>
  <c r="J23" i="39"/>
  <c r="P19" i="39" l="1"/>
  <c r="P24" i="7"/>
  <c r="Q24" i="7" s="1"/>
  <c r="R24" i="7" s="1"/>
  <c r="J38" i="37"/>
  <c r="J24" i="39"/>
  <c r="P20" i="39" l="1"/>
  <c r="P26" i="7"/>
  <c r="Q26" i="7" s="1"/>
  <c r="P25" i="7"/>
  <c r="Q25" i="7" s="1"/>
  <c r="R25" i="7" s="1"/>
  <c r="J39" i="37"/>
  <c r="J25" i="39"/>
  <c r="P21" i="39" l="1"/>
  <c r="P27" i="7"/>
  <c r="Q27" i="7" s="1"/>
  <c r="J26" i="39"/>
  <c r="R26" i="7"/>
  <c r="O152" i="7"/>
  <c r="W38" i="7"/>
  <c r="J40" i="37"/>
  <c r="P152" i="7" l="1"/>
  <c r="Q152" i="7" s="1"/>
  <c r="R152" i="7" s="1"/>
  <c r="P22" i="39"/>
  <c r="V50" i="7"/>
  <c r="Y38" i="7"/>
  <c r="X38" i="7"/>
  <c r="R27" i="7"/>
  <c r="J41" i="37"/>
  <c r="J27" i="39"/>
  <c r="P23" i="39" l="1"/>
  <c r="P28" i="7"/>
  <c r="Q28" i="7" s="1"/>
  <c r="R28" i="7" s="1"/>
  <c r="J42" i="37"/>
  <c r="J28" i="39"/>
  <c r="AA50" i="7"/>
  <c r="W50" i="7"/>
  <c r="P24" i="39" l="1"/>
  <c r="P29" i="7"/>
  <c r="Q29" i="7" s="1"/>
  <c r="R29" i="7" s="1"/>
  <c r="J43" i="37"/>
  <c r="J29" i="39"/>
  <c r="P25" i="39" l="1"/>
  <c r="P31" i="7"/>
  <c r="Q31" i="7" s="1"/>
  <c r="P30" i="7"/>
  <c r="Q30" i="7" s="1"/>
  <c r="R30" i="7" s="1"/>
  <c r="J44" i="37"/>
  <c r="J30" i="39"/>
  <c r="P26" i="39" l="1"/>
  <c r="R31" i="7"/>
  <c r="J45" i="37"/>
  <c r="J31" i="39"/>
  <c r="P27" i="39" l="1"/>
  <c r="P32" i="7"/>
  <c r="Q32" i="7" s="1"/>
  <c r="R32" i="7" s="1"/>
  <c r="J46" i="37"/>
  <c r="J32" i="39"/>
  <c r="P28" i="39" l="1"/>
  <c r="P33" i="7"/>
  <c r="Q33" i="7" s="1"/>
  <c r="R33" i="7" s="1"/>
  <c r="J47" i="37"/>
  <c r="J33" i="39"/>
  <c r="P29" i="39" l="1"/>
  <c r="P34" i="7"/>
  <c r="Q34" i="7" s="1"/>
  <c r="R34" i="7" s="1"/>
  <c r="J48" i="37"/>
  <c r="J34" i="39"/>
  <c r="P30" i="39" l="1"/>
  <c r="P35" i="7"/>
  <c r="Q35" i="7" s="1"/>
  <c r="R35" i="7" s="1"/>
  <c r="J49" i="37"/>
  <c r="J35" i="39"/>
  <c r="P31" i="39" l="1"/>
  <c r="P36" i="7"/>
  <c r="Q36" i="7" s="1"/>
  <c r="R36" i="7" s="1"/>
  <c r="J36" i="39"/>
  <c r="J50" i="37"/>
  <c r="P32" i="39" l="1"/>
  <c r="P38" i="7"/>
  <c r="Q38" i="7" s="1"/>
  <c r="P37" i="7"/>
  <c r="Q37" i="7" s="1"/>
  <c r="R37" i="7" s="1"/>
  <c r="J51" i="37"/>
  <c r="J37" i="39"/>
  <c r="P33" i="39" l="1"/>
  <c r="P39" i="7"/>
  <c r="Q39" i="7" s="1"/>
  <c r="R38" i="7"/>
  <c r="W39" i="7"/>
  <c r="O153" i="7"/>
  <c r="J52" i="37"/>
  <c r="J38" i="39"/>
  <c r="P153" i="7" l="1"/>
  <c r="Q153" i="7" s="1"/>
  <c r="R153" i="7" s="1"/>
  <c r="P34" i="39"/>
  <c r="Y39" i="7"/>
  <c r="X39" i="7"/>
  <c r="V51" i="7"/>
  <c r="J53" i="37"/>
  <c r="R39" i="7"/>
  <c r="J39" i="39"/>
  <c r="P35" i="39" l="1"/>
  <c r="P41" i="7"/>
  <c r="Q41" i="7" s="1"/>
  <c r="P40" i="7"/>
  <c r="Q40" i="7" s="1"/>
  <c r="R40" i="7" s="1"/>
  <c r="J54" i="37"/>
  <c r="J40" i="39"/>
  <c r="AA51" i="7"/>
  <c r="W51" i="7"/>
  <c r="P36" i="39" l="1"/>
  <c r="P42" i="7"/>
  <c r="Q42" i="7" s="1"/>
  <c r="R41" i="7"/>
  <c r="J55" i="37"/>
  <c r="J41" i="39"/>
  <c r="P37" i="39" l="1"/>
  <c r="R42" i="7"/>
  <c r="J56" i="37"/>
  <c r="J42" i="39"/>
  <c r="P38" i="39" l="1"/>
  <c r="P43" i="7"/>
  <c r="Q43" i="7" s="1"/>
  <c r="R43" i="7" s="1"/>
  <c r="J43" i="39"/>
  <c r="J57" i="37"/>
  <c r="P39" i="39" l="1"/>
  <c r="P44" i="7"/>
  <c r="Q44" i="7" s="1"/>
  <c r="R44" i="7" s="1"/>
  <c r="J58" i="37"/>
  <c r="J44" i="39"/>
  <c r="P40" i="39" l="1"/>
  <c r="P41" i="39" s="1"/>
  <c r="P42" i="39" s="1"/>
  <c r="P43" i="39" s="1"/>
  <c r="P44" i="39" s="1"/>
  <c r="P45" i="39" s="1"/>
  <c r="P46" i="39" s="1"/>
  <c r="P47" i="39" s="1"/>
  <c r="P48" i="39" s="1"/>
  <c r="P49" i="39" s="1"/>
  <c r="P50" i="39" s="1"/>
  <c r="P51" i="39" s="1"/>
  <c r="P52" i="39" s="1"/>
  <c r="P53" i="39" s="1"/>
  <c r="P54" i="39" s="1"/>
  <c r="P55" i="39" s="1"/>
  <c r="P56" i="39" s="1"/>
  <c r="P57" i="39" s="1"/>
  <c r="P58" i="39" s="1"/>
  <c r="P59" i="39" s="1"/>
  <c r="P60" i="39" s="1"/>
  <c r="P61" i="39" s="1"/>
  <c r="P62" i="39" s="1"/>
  <c r="P63" i="39" s="1"/>
  <c r="P64" i="39" s="1"/>
  <c r="P65" i="39" s="1"/>
  <c r="P66" i="39" s="1"/>
  <c r="P67" i="39" s="1"/>
  <c r="P68" i="39" s="1"/>
  <c r="P69" i="39" s="1"/>
  <c r="P70" i="39" s="1"/>
  <c r="P71" i="39" s="1"/>
  <c r="P72" i="39" s="1"/>
  <c r="P73" i="39" s="1"/>
  <c r="P74" i="39" s="1"/>
  <c r="P75" i="39" s="1"/>
  <c r="P76" i="39" s="1"/>
  <c r="P77" i="39" s="1"/>
  <c r="P78" i="39" s="1"/>
  <c r="P79" i="39" s="1"/>
  <c r="P80" i="39" s="1"/>
  <c r="P81" i="39" s="1"/>
  <c r="P82" i="39" s="1"/>
  <c r="P83" i="39" s="1"/>
  <c r="P84" i="39" s="1"/>
  <c r="P85" i="39" s="1"/>
  <c r="P86" i="39" s="1"/>
  <c r="P87" i="39" s="1"/>
  <c r="P88" i="39" s="1"/>
  <c r="P89" i="39" s="1"/>
  <c r="P90" i="39" s="1"/>
  <c r="P91" i="39" s="1"/>
  <c r="P92" i="39" s="1"/>
  <c r="P93" i="39" s="1"/>
  <c r="P94" i="39" s="1"/>
  <c r="P95" i="39" s="1"/>
  <c r="P96" i="39" s="1"/>
  <c r="P97" i="39" s="1"/>
  <c r="P98" i="39" s="1"/>
  <c r="P99" i="39" s="1"/>
  <c r="P100" i="39" s="1"/>
  <c r="P101" i="39" s="1"/>
  <c r="P102" i="39" s="1"/>
  <c r="P103" i="39" s="1"/>
  <c r="P104" i="39" s="1"/>
  <c r="P105" i="39" s="1"/>
  <c r="P106" i="39" s="1"/>
  <c r="P107" i="39" s="1"/>
  <c r="P108" i="39" s="1"/>
  <c r="P109" i="39" s="1"/>
  <c r="P110" i="39" s="1"/>
  <c r="P111" i="39" s="1"/>
  <c r="P112" i="39" s="1"/>
  <c r="P113" i="39" s="1"/>
  <c r="P114" i="39" s="1"/>
  <c r="P115" i="39" s="1"/>
  <c r="P116" i="39" s="1"/>
  <c r="P117" i="39" s="1"/>
  <c r="P118" i="39" s="1"/>
  <c r="P119" i="39" s="1"/>
  <c r="P120" i="39" s="1"/>
  <c r="P121" i="39" s="1"/>
  <c r="P45" i="7"/>
  <c r="Q45" i="7" s="1"/>
  <c r="R45" i="7" s="1"/>
  <c r="J45" i="39"/>
  <c r="J59" i="37"/>
  <c r="D122" i="39" l="1"/>
  <c r="P122" i="39"/>
  <c r="K122" i="39"/>
  <c r="F122" i="39"/>
  <c r="G122" i="39"/>
  <c r="I122" i="39"/>
  <c r="I163" i="39" s="1"/>
  <c r="I175" i="39" s="1"/>
  <c r="E122" i="39"/>
  <c r="L122" i="39"/>
  <c r="H122" i="39"/>
  <c r="P46" i="7"/>
  <c r="Q46" i="7" s="1"/>
  <c r="R46" i="7" s="1"/>
  <c r="J60" i="37"/>
  <c r="J46" i="39"/>
  <c r="K123" i="7" l="1"/>
  <c r="O123" i="7" s="1"/>
  <c r="K135" i="7"/>
  <c r="K175" i="39"/>
  <c r="O135" i="7" s="1"/>
  <c r="D123" i="39"/>
  <c r="L123" i="39"/>
  <c r="P123" i="39"/>
  <c r="I123" i="39" s="1"/>
  <c r="I164" i="39" s="1"/>
  <c r="I176" i="39" s="1"/>
  <c r="K123" i="39"/>
  <c r="G123" i="39"/>
  <c r="F123" i="39"/>
  <c r="H123" i="39"/>
  <c r="J124" i="7" s="1"/>
  <c r="P47" i="7"/>
  <c r="Q47" i="7" s="1"/>
  <c r="R47" i="7" s="1"/>
  <c r="J61" i="37"/>
  <c r="J47" i="39"/>
  <c r="K136" i="7" l="1"/>
  <c r="K124" i="7"/>
  <c r="O124" i="7" s="1"/>
  <c r="K176" i="39"/>
  <c r="O136" i="7" s="1"/>
  <c r="D124" i="39"/>
  <c r="D163" i="39" s="1"/>
  <c r="E123" i="39"/>
  <c r="E124" i="39" s="1"/>
  <c r="P124" i="39"/>
  <c r="G124" i="39" s="1"/>
  <c r="I124" i="39"/>
  <c r="I165" i="39" s="1"/>
  <c r="I177" i="39" s="1"/>
  <c r="P48" i="7"/>
  <c r="Q48" i="7" s="1"/>
  <c r="R48" i="7" s="1"/>
  <c r="J48" i="39"/>
  <c r="J62" i="37"/>
  <c r="K124" i="39" l="1"/>
  <c r="F124" i="39"/>
  <c r="H124" i="39"/>
  <c r="E125" i="39"/>
  <c r="L124" i="39"/>
  <c r="L125" i="39" s="1"/>
  <c r="P125" i="39"/>
  <c r="I125" i="39" s="1"/>
  <c r="I166" i="39" s="1"/>
  <c r="I178" i="39" s="1"/>
  <c r="P50" i="7"/>
  <c r="Q50" i="7" s="1"/>
  <c r="P49" i="7"/>
  <c r="Q49" i="7" s="1"/>
  <c r="R49" i="7" s="1"/>
  <c r="J63" i="37"/>
  <c r="J49" i="39"/>
  <c r="K125" i="7" l="1"/>
  <c r="K137" i="7"/>
  <c r="J125" i="7"/>
  <c r="K177" i="39"/>
  <c r="K125" i="39"/>
  <c r="G125" i="39"/>
  <c r="G126" i="39" s="1"/>
  <c r="F125" i="39"/>
  <c r="F126" i="39" s="1"/>
  <c r="D125" i="39"/>
  <c r="D164" i="39" s="1"/>
  <c r="H125" i="39"/>
  <c r="J126" i="7" s="1"/>
  <c r="P126" i="39"/>
  <c r="E126" i="39" s="1"/>
  <c r="P51" i="7"/>
  <c r="Q51" i="7" s="1"/>
  <c r="J64" i="37"/>
  <c r="J50" i="39"/>
  <c r="R50" i="7"/>
  <c r="W40" i="7"/>
  <c r="O154" i="7"/>
  <c r="K126" i="7" l="1"/>
  <c r="O126" i="7" s="1"/>
  <c r="K138" i="7"/>
  <c r="O137" i="7"/>
  <c r="O125" i="7"/>
  <c r="K178" i="39"/>
  <c r="O138" i="7" s="1"/>
  <c r="K126" i="39"/>
  <c r="P154" i="7"/>
  <c r="Q154" i="7" s="1"/>
  <c r="R154" i="7" s="1"/>
  <c r="D126" i="39"/>
  <c r="L126" i="39"/>
  <c r="L127" i="39" s="1"/>
  <c r="I126" i="39"/>
  <c r="E127" i="39"/>
  <c r="H126" i="39"/>
  <c r="J127" i="7" s="1"/>
  <c r="P127" i="39"/>
  <c r="G127" i="39"/>
  <c r="F127" i="39"/>
  <c r="R51" i="7"/>
  <c r="J65" i="37"/>
  <c r="V52" i="7"/>
  <c r="Y40" i="7"/>
  <c r="X40" i="7"/>
  <c r="J51" i="39"/>
  <c r="K127" i="7" l="1"/>
  <c r="K139" i="7"/>
  <c r="D127" i="39"/>
  <c r="D166" i="39" s="1"/>
  <c r="D165" i="39"/>
  <c r="O127" i="7"/>
  <c r="K179" i="39"/>
  <c r="I127" i="39"/>
  <c r="I168" i="39" s="1"/>
  <c r="I180" i="39" s="1"/>
  <c r="I167" i="39"/>
  <c r="I179" i="39" s="1"/>
  <c r="K127" i="39"/>
  <c r="H127" i="39"/>
  <c r="J128" i="7" s="1"/>
  <c r="P128" i="39"/>
  <c r="L128" i="39" s="1"/>
  <c r="E128" i="39"/>
  <c r="G128" i="39"/>
  <c r="P52" i="7"/>
  <c r="Q52" i="7" s="1"/>
  <c r="R52" i="7" s="1"/>
  <c r="J52" i="39"/>
  <c r="J66" i="37"/>
  <c r="AA52" i="7"/>
  <c r="W52" i="7"/>
  <c r="O139" i="7" l="1"/>
  <c r="K140" i="7"/>
  <c r="K128" i="7"/>
  <c r="K180" i="39"/>
  <c r="O128" i="7"/>
  <c r="D128" i="39"/>
  <c r="D167" i="39" s="1"/>
  <c r="I128" i="39"/>
  <c r="I169" i="39" s="1"/>
  <c r="I181" i="39" s="1"/>
  <c r="K128" i="39"/>
  <c r="H128" i="39"/>
  <c r="J129" i="7" s="1"/>
  <c r="F128" i="39"/>
  <c r="F129" i="39" s="1"/>
  <c r="P129" i="39"/>
  <c r="G129" i="39"/>
  <c r="L129" i="39"/>
  <c r="E129" i="39"/>
  <c r="P53" i="7"/>
  <c r="Q53" i="7" s="1"/>
  <c r="R53" i="7" s="1"/>
  <c r="J53" i="39"/>
  <c r="J67" i="37"/>
  <c r="O140" i="7" l="1"/>
  <c r="K129" i="7"/>
  <c r="O129" i="7" s="1"/>
  <c r="K141" i="7"/>
  <c r="I129" i="39"/>
  <c r="I170" i="39" s="1"/>
  <c r="I182" i="39" s="1"/>
  <c r="K181" i="39"/>
  <c r="D129" i="39"/>
  <c r="D168" i="39" s="1"/>
  <c r="K129" i="39"/>
  <c r="H129" i="39"/>
  <c r="J130" i="7" s="1"/>
  <c r="G130" i="39"/>
  <c r="F130" i="39"/>
  <c r="P130" i="39"/>
  <c r="E130" i="39" s="1"/>
  <c r="P54" i="7"/>
  <c r="Q54" i="7" s="1"/>
  <c r="R54" i="7" s="1"/>
  <c r="J68" i="37"/>
  <c r="J54" i="39"/>
  <c r="O141" i="7" l="1"/>
  <c r="K142" i="7"/>
  <c r="K130" i="7"/>
  <c r="I130" i="39"/>
  <c r="I171" i="39" s="1"/>
  <c r="I183" i="39" s="1"/>
  <c r="O130" i="7"/>
  <c r="K182" i="39"/>
  <c r="K130" i="39"/>
  <c r="H130" i="39"/>
  <c r="J131" i="7" s="1"/>
  <c r="D130" i="39"/>
  <c r="D169" i="39" s="1"/>
  <c r="L130" i="39"/>
  <c r="L131" i="39" s="1"/>
  <c r="G131" i="39"/>
  <c r="P131" i="39"/>
  <c r="E131" i="39" s="1"/>
  <c r="P56" i="7"/>
  <c r="Q56" i="7" s="1"/>
  <c r="P55" i="7"/>
  <c r="Q55" i="7" s="1"/>
  <c r="R55" i="7" s="1"/>
  <c r="J69" i="37"/>
  <c r="J55" i="39"/>
  <c r="O142" i="7" l="1"/>
  <c r="K143" i="7"/>
  <c r="K131" i="7"/>
  <c r="I131" i="39"/>
  <c r="I172" i="39" s="1"/>
  <c r="I184" i="39" s="1"/>
  <c r="K183" i="39"/>
  <c r="O143" i="7" s="1"/>
  <c r="O131" i="7"/>
  <c r="K131" i="39"/>
  <c r="F131" i="39"/>
  <c r="F132" i="39" s="1"/>
  <c r="D131" i="39"/>
  <c r="H131" i="39"/>
  <c r="J132" i="7" s="1"/>
  <c r="L132" i="39"/>
  <c r="G132" i="39"/>
  <c r="P132" i="39"/>
  <c r="E132" i="39" s="1"/>
  <c r="J70" i="37"/>
  <c r="R56" i="7"/>
  <c r="J56" i="39"/>
  <c r="K144" i="7" l="1"/>
  <c r="K132" i="7"/>
  <c r="I132" i="39"/>
  <c r="I173" i="39" s="1"/>
  <c r="I185" i="39" s="1"/>
  <c r="D132" i="39"/>
  <c r="D171" i="39" s="1"/>
  <c r="D170" i="39"/>
  <c r="O132" i="7"/>
  <c r="K184" i="39"/>
  <c r="K132" i="39"/>
  <c r="H132" i="39"/>
  <c r="J133" i="7" s="1"/>
  <c r="E133" i="39"/>
  <c r="G133" i="39"/>
  <c r="P133" i="39"/>
  <c r="L133" i="39" s="1"/>
  <c r="P57" i="7"/>
  <c r="Q57" i="7" s="1"/>
  <c r="R57" i="7" s="1"/>
  <c r="J71" i="37"/>
  <c r="J57" i="39"/>
  <c r="O144" i="7" l="1"/>
  <c r="K133" i="7"/>
  <c r="K145" i="7"/>
  <c r="D133" i="39"/>
  <c r="D172" i="39" s="1"/>
  <c r="I133" i="39"/>
  <c r="I174" i="39" s="1"/>
  <c r="I186" i="39" s="1"/>
  <c r="O133" i="7"/>
  <c r="K185" i="39"/>
  <c r="O145" i="7" s="1"/>
  <c r="K133" i="39"/>
  <c r="H133" i="39"/>
  <c r="F133" i="39"/>
  <c r="F134" i="39" s="1"/>
  <c r="G134" i="39"/>
  <c r="P134" i="39"/>
  <c r="E134" i="39" s="1"/>
  <c r="P58" i="7"/>
  <c r="Q58" i="7" s="1"/>
  <c r="R58" i="7" s="1"/>
  <c r="J72" i="37"/>
  <c r="J58" i="39"/>
  <c r="K134" i="7" l="1"/>
  <c r="K146" i="7"/>
  <c r="J134" i="7"/>
  <c r="H134" i="39"/>
  <c r="H135" i="39" s="1"/>
  <c r="H136" i="39" s="1"/>
  <c r="H137" i="39" s="1"/>
  <c r="H138" i="39" s="1"/>
  <c r="H139" i="39" s="1"/>
  <c r="H140" i="39" s="1"/>
  <c r="H141" i="39" s="1"/>
  <c r="H142" i="39" s="1"/>
  <c r="H143" i="39" s="1"/>
  <c r="H144" i="39" s="1"/>
  <c r="H145" i="39" s="1"/>
  <c r="D134" i="39"/>
  <c r="D173" i="39" s="1"/>
  <c r="K186" i="39"/>
  <c r="K134" i="39"/>
  <c r="I134" i="39"/>
  <c r="I135" i="39" s="1"/>
  <c r="L134" i="39"/>
  <c r="E135" i="39"/>
  <c r="F135" i="39"/>
  <c r="P135" i="39"/>
  <c r="P59" i="7"/>
  <c r="Q59" i="7" s="1"/>
  <c r="R59" i="7" s="1"/>
  <c r="J59" i="39"/>
  <c r="J73" i="37"/>
  <c r="O146" i="7" l="1"/>
  <c r="P146" i="7" s="1"/>
  <c r="O134" i="7"/>
  <c r="O161" i="7" s="1"/>
  <c r="D135" i="39"/>
  <c r="D174" i="39" s="1"/>
  <c r="K135" i="39"/>
  <c r="L135" i="39"/>
  <c r="G135" i="39"/>
  <c r="G136" i="39" s="1"/>
  <c r="P136" i="39"/>
  <c r="E136" i="39" s="1"/>
  <c r="P60" i="7"/>
  <c r="Q60" i="7" s="1"/>
  <c r="R60" i="7" s="1"/>
  <c r="J60" i="39"/>
  <c r="J74" i="37"/>
  <c r="U66" i="7" l="1"/>
  <c r="V75" i="7" s="1"/>
  <c r="P134" i="7"/>
  <c r="D136" i="39"/>
  <c r="D175" i="39" s="1"/>
  <c r="K136" i="39"/>
  <c r="F136" i="39"/>
  <c r="F137" i="39" s="1"/>
  <c r="I136" i="39"/>
  <c r="I137" i="39" s="1"/>
  <c r="L136" i="39"/>
  <c r="P137" i="39"/>
  <c r="P62" i="7"/>
  <c r="Q62" i="7" s="1"/>
  <c r="P61" i="7"/>
  <c r="Q61" i="7" s="1"/>
  <c r="R61" i="7" s="1"/>
  <c r="J61" i="39"/>
  <c r="J75" i="37"/>
  <c r="D137" i="39" l="1"/>
  <c r="D176" i="39" s="1"/>
  <c r="K137" i="39"/>
  <c r="L137" i="39"/>
  <c r="L138" i="39" s="1"/>
  <c r="G137" i="39"/>
  <c r="G138" i="39" s="1"/>
  <c r="E137" i="39"/>
  <c r="F138" i="39"/>
  <c r="P138" i="39"/>
  <c r="I138" i="39"/>
  <c r="P63" i="7"/>
  <c r="Q63" i="7" s="1"/>
  <c r="J76" i="37"/>
  <c r="J62" i="39"/>
  <c r="R62" i="7"/>
  <c r="W41" i="7"/>
  <c r="O155" i="7"/>
  <c r="D138" i="39" l="1"/>
  <c r="D177" i="39" s="1"/>
  <c r="P155" i="7"/>
  <c r="Q155" i="7" s="1"/>
  <c r="R155" i="7" s="1"/>
  <c r="E138" i="39"/>
  <c r="K138" i="39"/>
  <c r="F139" i="39"/>
  <c r="P139" i="39"/>
  <c r="L139" i="39" s="1"/>
  <c r="J63" i="39"/>
  <c r="V53" i="7"/>
  <c r="X41" i="7"/>
  <c r="Y41" i="7"/>
  <c r="R63" i="7"/>
  <c r="J77" i="37"/>
  <c r="D139" i="39" l="1"/>
  <c r="D178" i="39" s="1"/>
  <c r="K139" i="39"/>
  <c r="G139" i="39"/>
  <c r="G140" i="39" s="1"/>
  <c r="E139" i="39"/>
  <c r="E140" i="39" s="1"/>
  <c r="I139" i="39"/>
  <c r="F140" i="39"/>
  <c r="P140" i="39"/>
  <c r="P65" i="7"/>
  <c r="Q65" i="7" s="1"/>
  <c r="P64" i="7"/>
  <c r="Q64" i="7" s="1"/>
  <c r="R64" i="7" s="1"/>
  <c r="J78" i="37"/>
  <c r="AA53" i="7"/>
  <c r="W53" i="7"/>
  <c r="J64" i="39"/>
  <c r="D140" i="39" l="1"/>
  <c r="D179" i="39" s="1"/>
  <c r="K140" i="39"/>
  <c r="L140" i="39"/>
  <c r="I140" i="39"/>
  <c r="F141" i="39"/>
  <c r="P141" i="39"/>
  <c r="J79" i="37"/>
  <c r="R65" i="7"/>
  <c r="J65" i="39"/>
  <c r="L141" i="39" l="1"/>
  <c r="I141" i="39"/>
  <c r="G141" i="39"/>
  <c r="E141" i="39"/>
  <c r="E142" i="39" s="1"/>
  <c r="D141" i="39"/>
  <c r="K141" i="39"/>
  <c r="P142" i="39"/>
  <c r="P66" i="7"/>
  <c r="Q66" i="7" s="1"/>
  <c r="R66" i="7" s="1"/>
  <c r="J80" i="37"/>
  <c r="J66" i="39"/>
  <c r="D142" i="39" l="1"/>
  <c r="D181" i="39" s="1"/>
  <c r="D180" i="39"/>
  <c r="I142" i="39"/>
  <c r="G142" i="39"/>
  <c r="F142" i="39"/>
  <c r="F143" i="39" s="1"/>
  <c r="L142" i="39"/>
  <c r="K142" i="39"/>
  <c r="E143" i="39"/>
  <c r="P143" i="39"/>
  <c r="P68" i="7"/>
  <c r="Q68" i="7" s="1"/>
  <c r="P67" i="7"/>
  <c r="Q67" i="7" s="1"/>
  <c r="R67" i="7" s="1"/>
  <c r="J81" i="37"/>
  <c r="J67" i="39"/>
  <c r="D143" i="39" l="1"/>
  <c r="D182" i="39" s="1"/>
  <c r="K143" i="39"/>
  <c r="L143" i="39"/>
  <c r="G143" i="39"/>
  <c r="G144" i="39" s="1"/>
  <c r="I143" i="39"/>
  <c r="F144" i="39"/>
  <c r="P144" i="39"/>
  <c r="P69" i="7"/>
  <c r="Q69" i="7" s="1"/>
  <c r="R68" i="7"/>
  <c r="J82" i="37"/>
  <c r="J68" i="39"/>
  <c r="K144" i="39" l="1"/>
  <c r="L144" i="39"/>
  <c r="E144" i="39"/>
  <c r="E145" i="39" s="1"/>
  <c r="D144" i="39"/>
  <c r="I144" i="39"/>
  <c r="I145" i="39" s="1"/>
  <c r="P145" i="39"/>
  <c r="R69" i="7"/>
  <c r="J83" i="37"/>
  <c r="J69" i="39"/>
  <c r="D145" i="39" l="1"/>
  <c r="D184" i="39" s="1"/>
  <c r="D183" i="39"/>
  <c r="L145" i="39"/>
  <c r="K145" i="39"/>
  <c r="G145" i="39"/>
  <c r="F145" i="39"/>
  <c r="P70" i="7"/>
  <c r="Q70" i="7" s="1"/>
  <c r="R70" i="7" s="1"/>
  <c r="J70" i="39"/>
  <c r="J84" i="37"/>
  <c r="P71" i="7" l="1"/>
  <c r="Q71" i="7" s="1"/>
  <c r="R71" i="7" s="1"/>
  <c r="J85" i="37"/>
  <c r="J71" i="39"/>
  <c r="O148" i="7" l="1"/>
  <c r="O162" i="7"/>
  <c r="P72" i="7"/>
  <c r="Q72" i="7" s="1"/>
  <c r="R72" i="7" s="1"/>
  <c r="J72" i="39"/>
  <c r="J86" i="37"/>
  <c r="P74" i="7" l="1"/>
  <c r="Q74" i="7" s="1"/>
  <c r="P73" i="7"/>
  <c r="Q73" i="7" s="1"/>
  <c r="R73" i="7" s="1"/>
  <c r="J73" i="39"/>
  <c r="J87" i="37"/>
  <c r="P75" i="7" l="1"/>
  <c r="Q75" i="7" s="1"/>
  <c r="J88" i="37"/>
  <c r="J74" i="39"/>
  <c r="R74" i="7"/>
  <c r="W42" i="7"/>
  <c r="O156" i="7"/>
  <c r="P156" i="7" l="1"/>
  <c r="Q156" i="7" s="1"/>
  <c r="R156" i="7" s="1"/>
  <c r="V54" i="7"/>
  <c r="Y42" i="7"/>
  <c r="X42" i="7"/>
  <c r="J89" i="37"/>
  <c r="J75" i="39"/>
  <c r="R75" i="7"/>
  <c r="P76" i="7" l="1"/>
  <c r="Q76" i="7" s="1"/>
  <c r="R76" i="7" s="1"/>
  <c r="J76" i="39"/>
  <c r="J90" i="37"/>
  <c r="AA54" i="7"/>
  <c r="W54" i="7"/>
  <c r="P77" i="7" l="1"/>
  <c r="Q77" i="7" s="1"/>
  <c r="R77" i="7" s="1"/>
  <c r="J77" i="39"/>
  <c r="J91" i="37"/>
  <c r="P78" i="7" l="1"/>
  <c r="Q78" i="7" s="1"/>
  <c r="R78" i="7" s="1"/>
  <c r="J78" i="39"/>
  <c r="J92" i="37"/>
  <c r="P79" i="7" l="1"/>
  <c r="Q79" i="7" s="1"/>
  <c r="R79" i="7" s="1"/>
  <c r="J79" i="39"/>
  <c r="J93" i="37"/>
  <c r="P80" i="7" l="1"/>
  <c r="Q80" i="7" s="1"/>
  <c r="R80" i="7" s="1"/>
  <c r="J80" i="39"/>
  <c r="J94" i="37"/>
  <c r="P81" i="7" l="1"/>
  <c r="Q81" i="7" s="1"/>
  <c r="R81" i="7" s="1"/>
  <c r="J81" i="39"/>
  <c r="J95" i="37"/>
  <c r="P82" i="7" l="1"/>
  <c r="Q82" i="7" s="1"/>
  <c r="R82" i="7" s="1"/>
  <c r="J82" i="39"/>
  <c r="J96" i="37"/>
  <c r="P83" i="7" l="1"/>
  <c r="Q83" i="7" s="1"/>
  <c r="R83" i="7" s="1"/>
  <c r="J83" i="39"/>
  <c r="J97" i="37"/>
  <c r="P84" i="7" l="1"/>
  <c r="Q84" i="7" s="1"/>
  <c r="R84" i="7" s="1"/>
  <c r="J84" i="39"/>
  <c r="J98" i="37"/>
  <c r="P86" i="7" l="1"/>
  <c r="Q86" i="7" s="1"/>
  <c r="P85" i="7"/>
  <c r="Q85" i="7" s="1"/>
  <c r="R85" i="7" s="1"/>
  <c r="J99" i="37"/>
  <c r="J85" i="39"/>
  <c r="P87" i="7" l="1"/>
  <c r="Q87" i="7" s="1"/>
  <c r="J100" i="37"/>
  <c r="R86" i="7"/>
  <c r="W43" i="7"/>
  <c r="O157" i="7"/>
  <c r="J86" i="39"/>
  <c r="P157" i="7" l="1"/>
  <c r="Q157" i="7" s="1"/>
  <c r="R157" i="7" s="1"/>
  <c r="R87" i="7"/>
  <c r="J87" i="39"/>
  <c r="J101" i="37"/>
  <c r="X43" i="7"/>
  <c r="V55" i="7"/>
  <c r="Y43" i="7"/>
  <c r="P89" i="7" l="1"/>
  <c r="Q89" i="7" s="1"/>
  <c r="P88" i="7"/>
  <c r="Q88" i="7" s="1"/>
  <c r="R88" i="7" s="1"/>
  <c r="J88" i="39"/>
  <c r="AA55" i="7"/>
  <c r="W55" i="7"/>
  <c r="J102" i="37"/>
  <c r="R89" i="7" l="1"/>
  <c r="J89" i="39"/>
  <c r="J103" i="37"/>
  <c r="P90" i="7" l="1"/>
  <c r="Q90" i="7" s="1"/>
  <c r="R90" i="7" s="1"/>
  <c r="J90" i="39"/>
  <c r="J104" i="37"/>
  <c r="P91" i="7" l="1"/>
  <c r="Q91" i="7" s="1"/>
  <c r="R91" i="7" s="1"/>
  <c r="J91" i="39"/>
  <c r="J105" i="37"/>
  <c r="P92" i="7" l="1"/>
  <c r="Q92" i="7" s="1"/>
  <c r="R92" i="7" s="1"/>
  <c r="J92" i="39"/>
  <c r="J106" i="37"/>
  <c r="P93" i="7" l="1"/>
  <c r="Q93" i="7" s="1"/>
  <c r="R93" i="7" s="1"/>
  <c r="J93" i="39"/>
  <c r="J107" i="37"/>
  <c r="P94" i="7" l="1"/>
  <c r="Q94" i="7" s="1"/>
  <c r="R94" i="7" s="1"/>
  <c r="J94" i="39"/>
  <c r="J108" i="37"/>
  <c r="P95" i="7" l="1"/>
  <c r="Q95" i="7" s="1"/>
  <c r="R95" i="7" s="1"/>
  <c r="J95" i="39"/>
  <c r="J109" i="37"/>
  <c r="P96" i="7" l="1"/>
  <c r="Q96" i="7" s="1"/>
  <c r="R96" i="7" s="1"/>
  <c r="J96" i="39"/>
  <c r="J110" i="37"/>
  <c r="P98" i="7" l="1"/>
  <c r="Q98" i="7" s="1"/>
  <c r="P97" i="7"/>
  <c r="Q97" i="7" s="1"/>
  <c r="R97" i="7" s="1"/>
  <c r="J97" i="39"/>
  <c r="J111" i="37"/>
  <c r="P99" i="7" l="1"/>
  <c r="Q99" i="7" s="1"/>
  <c r="J98" i="39"/>
  <c r="J112" i="37"/>
  <c r="R98" i="7"/>
  <c r="O158" i="7"/>
  <c r="W44" i="7"/>
  <c r="P158" i="7" l="1"/>
  <c r="Q158" i="7" s="1"/>
  <c r="R158" i="7" s="1"/>
  <c r="V56" i="7"/>
  <c r="Y44" i="7"/>
  <c r="X44" i="7"/>
  <c r="J99" i="39"/>
  <c r="J113" i="37"/>
  <c r="R99" i="7"/>
  <c r="P100" i="7" l="1"/>
  <c r="Q100" i="7" s="1"/>
  <c r="R100" i="7" s="1"/>
  <c r="J114" i="37"/>
  <c r="J100" i="39"/>
  <c r="AA56" i="7"/>
  <c r="W56" i="7"/>
  <c r="P101" i="7" l="1"/>
  <c r="Q101" i="7" s="1"/>
  <c r="R101" i="7" s="1"/>
  <c r="J101" i="39"/>
  <c r="J115" i="37"/>
  <c r="P102" i="7" l="1"/>
  <c r="Q102" i="7" s="1"/>
  <c r="R102" i="7" s="1"/>
  <c r="J102" i="39"/>
  <c r="J116" i="37"/>
  <c r="P103" i="7" l="1"/>
  <c r="Q103" i="7" s="1"/>
  <c r="R103" i="7" s="1"/>
  <c r="J103" i="39"/>
  <c r="J117" i="37"/>
  <c r="P104" i="7" l="1"/>
  <c r="Q104" i="7" s="1"/>
  <c r="R104" i="7" s="1"/>
  <c r="J104" i="39"/>
  <c r="J118" i="37"/>
  <c r="P105" i="7" l="1"/>
  <c r="Q105" i="7" s="1"/>
  <c r="R105" i="7" s="1"/>
  <c r="J105" i="39"/>
  <c r="J119" i="37"/>
  <c r="P106" i="7" l="1"/>
  <c r="Q106" i="7" s="1"/>
  <c r="R106" i="7" s="1"/>
  <c r="J106" i="39"/>
  <c r="J120" i="37"/>
  <c r="P107" i="7" l="1"/>
  <c r="Q107" i="7" s="1"/>
  <c r="R107" i="7" s="1"/>
  <c r="J107" i="39"/>
  <c r="J121" i="37"/>
  <c r="P108" i="7" l="1"/>
  <c r="Q108" i="7" s="1"/>
  <c r="R108" i="7" s="1"/>
  <c r="J108" i="39"/>
  <c r="J122" i="37"/>
  <c r="P110" i="7" l="1"/>
  <c r="Q110" i="7" s="1"/>
  <c r="P109" i="7"/>
  <c r="Q109" i="7" s="1"/>
  <c r="R109" i="7" s="1"/>
  <c r="J109" i="39"/>
  <c r="R110" i="7" l="1"/>
  <c r="O159" i="7"/>
  <c r="W45" i="7"/>
  <c r="O164" i="7" l="1"/>
  <c r="P159" i="7"/>
  <c r="Q159" i="7" s="1"/>
  <c r="R159" i="7" s="1"/>
  <c r="X45" i="7"/>
  <c r="V57" i="7"/>
  <c r="Y45" i="7"/>
  <c r="AA57" i="7" l="1"/>
  <c r="W57" i="7"/>
  <c r="J123" i="37" l="1"/>
  <c r="J135" i="37" s="1"/>
  <c r="P111" i="7" l="1"/>
  <c r="Q111" i="7" s="1"/>
  <c r="J110" i="39"/>
  <c r="J124" i="37"/>
  <c r="J136" i="37" s="1"/>
  <c r="J149" i="39" l="1"/>
  <c r="J125" i="37"/>
  <c r="J137" i="37" s="1"/>
  <c r="R111" i="7"/>
  <c r="J111" i="39"/>
  <c r="J150" i="39" s="1"/>
  <c r="P113" i="7" l="1"/>
  <c r="Q113" i="7" s="1"/>
  <c r="P112" i="7"/>
  <c r="Q112" i="7" s="1"/>
  <c r="R112" i="7" s="1"/>
  <c r="J126" i="37"/>
  <c r="J138" i="37" s="1"/>
  <c r="J112" i="39"/>
  <c r="J127" i="37" l="1"/>
  <c r="J139" i="37" s="1"/>
  <c r="R113" i="7"/>
  <c r="J113" i="39"/>
  <c r="J151" i="39"/>
  <c r="P115" i="7" l="1"/>
  <c r="Q115" i="7" s="1"/>
  <c r="P114" i="7"/>
  <c r="Q114" i="7" s="1"/>
  <c r="R114" i="7" s="1"/>
  <c r="J152" i="39"/>
  <c r="J128" i="37"/>
  <c r="J140" i="37" s="1"/>
  <c r="J114" i="39"/>
  <c r="P116" i="7" l="1"/>
  <c r="Q116" i="7" s="1"/>
  <c r="J115" i="39"/>
  <c r="J129" i="37"/>
  <c r="J141" i="37" s="1"/>
  <c r="R115" i="7"/>
  <c r="J153" i="39"/>
  <c r="P117" i="7" l="1"/>
  <c r="Q117" i="7" s="1"/>
  <c r="J116" i="39"/>
  <c r="J154" i="39"/>
  <c r="J130" i="37"/>
  <c r="J142" i="37" s="1"/>
  <c r="R116" i="7"/>
  <c r="P118" i="7" l="1"/>
  <c r="Q118" i="7" s="1"/>
  <c r="J117" i="39"/>
  <c r="R117" i="7"/>
  <c r="J155" i="39"/>
  <c r="J131" i="37"/>
  <c r="J143" i="37" s="1"/>
  <c r="J132" i="37" l="1"/>
  <c r="J144" i="37" s="1"/>
  <c r="J118" i="39"/>
  <c r="J157" i="39" s="1"/>
  <c r="J156" i="39"/>
  <c r="R118" i="7"/>
  <c r="P119" i="7" l="1"/>
  <c r="Q119" i="7" s="1"/>
  <c r="R119" i="7" s="1"/>
  <c r="J119" i="39"/>
  <c r="J158" i="39" s="1"/>
  <c r="J133" i="37"/>
  <c r="J145" i="37" s="1"/>
  <c r="P120" i="7" l="1"/>
  <c r="Q120" i="7" s="1"/>
  <c r="R120" i="7" s="1"/>
  <c r="J134" i="37"/>
  <c r="J146" i="37" s="1"/>
  <c r="J120" i="39"/>
  <c r="J159" i="39" s="1"/>
  <c r="P122" i="7" l="1"/>
  <c r="Q122" i="7" s="1"/>
  <c r="P121" i="7"/>
  <c r="Q121" i="7" s="1"/>
  <c r="R121" i="7" s="1"/>
  <c r="J121" i="39"/>
  <c r="J160" i="39" l="1"/>
  <c r="J122" i="39"/>
  <c r="R122" i="7"/>
  <c r="R123" i="7" s="1"/>
  <c r="W46" i="7"/>
  <c r="J123" i="39" l="1"/>
  <c r="J163" i="39"/>
  <c r="J175" i="39" s="1"/>
  <c r="P160" i="7"/>
  <c r="P164" i="7"/>
  <c r="X46" i="7"/>
  <c r="Y46" i="7"/>
  <c r="V58" i="7"/>
  <c r="J124" i="39" l="1"/>
  <c r="J164" i="39"/>
  <c r="J176" i="39" s="1"/>
  <c r="Q160" i="7"/>
  <c r="R160" i="7" s="1"/>
  <c r="AB59" i="7"/>
  <c r="P161" i="7"/>
  <c r="W58" i="7"/>
  <c r="AA58" i="7"/>
  <c r="J125" i="39" l="1"/>
  <c r="J165" i="39"/>
  <c r="J177" i="39" s="1"/>
  <c r="V66" i="7"/>
  <c r="W59" i="7"/>
  <c r="W60" i="7"/>
  <c r="J126" i="39" l="1"/>
  <c r="J166" i="39"/>
  <c r="J178" i="39" s="1"/>
  <c r="J127" i="39" l="1"/>
  <c r="J167" i="39"/>
  <c r="J179" i="39" s="1"/>
  <c r="J128" i="39" l="1"/>
  <c r="J168" i="39"/>
  <c r="J180" i="39" s="1"/>
  <c r="J129" i="39" l="1"/>
  <c r="J169" i="39"/>
  <c r="J181" i="39" s="1"/>
  <c r="J130" i="39" l="1"/>
  <c r="J170" i="39"/>
  <c r="J182" i="39" s="1"/>
  <c r="J131" i="39" l="1"/>
  <c r="J171" i="39"/>
  <c r="J183" i="39" s="1"/>
  <c r="J132" i="39" l="1"/>
  <c r="J172" i="39"/>
  <c r="J184" i="39" s="1"/>
  <c r="J133" i="39" l="1"/>
  <c r="J173" i="39"/>
  <c r="J185" i="39" s="1"/>
  <c r="J134" i="39" l="1"/>
  <c r="J135" i="39" s="1"/>
  <c r="J136" i="39" s="1"/>
  <c r="J137" i="39" s="1"/>
  <c r="J138" i="39" s="1"/>
  <c r="J139" i="39" s="1"/>
  <c r="J140" i="39" s="1"/>
  <c r="J141" i="39" s="1"/>
  <c r="J142" i="39" s="1"/>
  <c r="J143" i="39" s="1"/>
  <c r="J144" i="39" s="1"/>
  <c r="J145" i="39" s="1"/>
  <c r="J174" i="39"/>
  <c r="J186" i="39" s="1"/>
  <c r="O166" i="7" l="1"/>
  <c r="P166" i="7" s="1"/>
  <c r="P162" i="7" l="1"/>
  <c r="U67" i="7"/>
  <c r="V76" i="7" s="1"/>
  <c r="V77" i="7" s="1"/>
  <c r="V67" i="7" l="1"/>
  <c r="AB60" i="7"/>
  <c r="H55" i="44" l="1"/>
  <c r="B61" i="44"/>
  <c r="H61" i="44"/>
  <c r="B63" i="44"/>
  <c r="B69" i="44" s="1"/>
  <c r="F119" i="44" l="1"/>
  <c r="H63" i="44"/>
  <c r="H69" i="44" s="1"/>
  <c r="F122" i="44" l="1"/>
  <c r="H119" i="44"/>
  <c r="F120" i="44"/>
  <c r="G120" i="44" s="1"/>
  <c r="S161" i="7" l="1"/>
  <c r="T161" i="7" s="1"/>
  <c r="F125" i="44"/>
  <c r="H122" i="44"/>
  <c r="S162" i="7" l="1"/>
  <c r="T162" i="7" s="1"/>
  <c r="H125" i="44"/>
  <c r="C9" i="43" l="1"/>
  <c r="C13" i="43" l="1"/>
  <c r="C17" i="43" s="1"/>
  <c r="J9" i="43"/>
  <c r="H9" i="43"/>
  <c r="H7" i="43"/>
</calcChain>
</file>

<file path=xl/comments1.xml><?xml version="1.0" encoding="utf-8"?>
<comments xmlns="http://schemas.openxmlformats.org/spreadsheetml/2006/main">
  <authors>
    <author>Author</author>
    <author>rbucknall</author>
  </authors>
  <commentList>
    <comment ref="C42" authorId="0">
      <text>
        <r>
          <rPr>
            <b/>
            <sz val="9"/>
            <color indexed="81"/>
            <rFont val="Tahoma"/>
            <family val="2"/>
          </rPr>
          <t>Author:</t>
        </r>
        <r>
          <rPr>
            <sz val="9"/>
            <color indexed="81"/>
            <rFont val="Tahoma"/>
            <family val="2"/>
          </rPr>
          <t xml:space="preserve">
plus 2011 Adjustment</t>
        </r>
      </text>
    </comment>
    <comment ref="D43" authorId="0">
      <text>
        <r>
          <rPr>
            <b/>
            <sz val="9"/>
            <color indexed="81"/>
            <rFont val="Tahoma"/>
            <family val="2"/>
          </rPr>
          <t>Author:</t>
        </r>
        <r>
          <rPr>
            <sz val="9"/>
            <color indexed="81"/>
            <rFont val="Tahoma"/>
            <family val="2"/>
          </rPr>
          <t xml:space="preserve">
plus 2012 Adjustment</t>
        </r>
      </text>
    </comment>
    <comment ref="H55" authorId="1">
      <text>
        <r>
          <rPr>
            <b/>
            <sz val="9"/>
            <color indexed="81"/>
            <rFont val="Tahoma"/>
            <family val="2"/>
          </rPr>
          <t>rbucknall:</t>
        </r>
        <r>
          <rPr>
            <sz val="9"/>
            <color indexed="81"/>
            <rFont val="Tahoma"/>
            <family val="2"/>
          </rPr>
          <t xml:space="preserve">
Applied a % of total CDM kWh savings based upon WNP's CDM strategy for 2015-2020.
Programs not available to mid-2015
CDM opportunity is limited due to market saturation and high percentage of Residential customers in service area - only 45 interval customers (who have already completed CDM initiatives during 2011-2014)</t>
        </r>
      </text>
    </comment>
    <comment ref="B115" authorId="1">
      <text>
        <r>
          <rPr>
            <b/>
            <sz val="9"/>
            <color indexed="81"/>
            <rFont val="Tahoma"/>
            <family val="2"/>
          </rPr>
          <t>rbucknall:</t>
        </r>
        <r>
          <rPr>
            <sz val="9"/>
            <color indexed="81"/>
            <rFont val="Tahoma"/>
            <family val="2"/>
          </rPr>
          <t xml:space="preserve">
Originally populated from cell E41. Not requred for 2011 - 2013 as per Bruce Bacon based on North Bay CoS application 2016</t>
        </r>
      </text>
    </comment>
    <comment ref="H119" authorId="1">
      <text>
        <r>
          <rPr>
            <b/>
            <sz val="9"/>
            <color indexed="81"/>
            <rFont val="Tahoma"/>
            <family val="2"/>
          </rPr>
          <t>rbucknall:</t>
        </r>
        <r>
          <rPr>
            <sz val="9"/>
            <color indexed="81"/>
            <rFont val="Tahoma"/>
            <family val="2"/>
          </rPr>
          <t xml:space="preserve">
2016 LRAMVA is full year 2011 plus full year 2012 plus full year 2013 plus full year 2014 plus full year 2015 plus full year 2016</t>
        </r>
      </text>
    </comment>
    <comment ref="G120" authorId="1">
      <text>
        <r>
          <rPr>
            <b/>
            <sz val="9"/>
            <color indexed="81"/>
            <rFont val="Tahoma"/>
            <family val="2"/>
          </rPr>
          <t>rbucknall:</t>
        </r>
        <r>
          <rPr>
            <sz val="9"/>
            <color indexed="81"/>
            <rFont val="Tahoma"/>
            <family val="2"/>
          </rPr>
          <t xml:space="preserve">
Adjustment for 2015
2015 CDM manual adjustment is 1/2 of 2014 plus 1/2 of 2015 </t>
        </r>
      </text>
    </comment>
    <comment ref="H122" authorId="1">
      <text>
        <r>
          <rPr>
            <b/>
            <sz val="9"/>
            <color indexed="81"/>
            <rFont val="Tahoma"/>
            <family val="2"/>
          </rPr>
          <t>rbucknall:</t>
        </r>
        <r>
          <rPr>
            <sz val="9"/>
            <color indexed="81"/>
            <rFont val="Tahoma"/>
            <family val="2"/>
          </rPr>
          <t xml:space="preserve">
Adjustment for 2016
2016 CDM manual adjustment is 1/2 of 2014 plus full year 2015 plus 1/2 2016</t>
        </r>
      </text>
    </comment>
  </commentList>
</comments>
</file>

<file path=xl/sharedStrings.xml><?xml version="1.0" encoding="utf-8"?>
<sst xmlns="http://schemas.openxmlformats.org/spreadsheetml/2006/main" count="852" uniqueCount="339">
  <si>
    <t xml:space="preserve">Residential </t>
  </si>
  <si>
    <t xml:space="preserve">Unmetered Loads </t>
  </si>
  <si>
    <t>Number of Days in Month</t>
  </si>
  <si>
    <t>% Difference</t>
  </si>
  <si>
    <t>Total</t>
  </si>
  <si>
    <t xml:space="preserve">Predicted Purchases </t>
  </si>
  <si>
    <t>Variances (kWh)</t>
  </si>
  <si>
    <t>% Variance</t>
  </si>
  <si>
    <t>Check</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</si>
  <si>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</si>
  <si>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</si>
  <si>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</si>
  <si>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</si>
  <si>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</si>
  <si>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</si>
  <si>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</si>
  <si>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</si>
  <si>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</si>
  <si>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</si>
  <si>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</si>
  <si>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</si>
  <si>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</si>
  <si>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</si>
  <si>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</si>
  <si>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</si>
  <si>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</si>
  <si>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</si>
  <si>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</si>
  <si>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</si>
  <si>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</si>
  <si>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</si>
  <si>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  Customers</t>
  </si>
  <si>
    <t xml:space="preserve">  kWh</t>
  </si>
  <si>
    <t xml:space="preserve">  kW</t>
  </si>
  <si>
    <t xml:space="preserve">  Connections</t>
  </si>
  <si>
    <t xml:space="preserve">  kW from applicable classes</t>
  </si>
  <si>
    <t xml:space="preserve">  Customer/Connections</t>
  </si>
  <si>
    <t>Actual kWh Purchases</t>
  </si>
  <si>
    <t>Predicted kWh Purchases</t>
  </si>
  <si>
    <t>By Class</t>
  </si>
  <si>
    <t>Check totals above sould be zero</t>
  </si>
  <si>
    <t>Street Lights</t>
  </si>
  <si>
    <t>Jan</t>
  </si>
  <si>
    <t>Feb</t>
  </si>
  <si>
    <t>Mar</t>
  </si>
  <si>
    <t>Apr</t>
  </si>
  <si>
    <t>May</t>
  </si>
  <si>
    <t>Jun</t>
  </si>
  <si>
    <t>Jul</t>
  </si>
  <si>
    <t>Aug</t>
  </si>
  <si>
    <t>Sep</t>
  </si>
  <si>
    <t>Oct</t>
  </si>
  <si>
    <t>Nov</t>
  </si>
  <si>
    <t>Dec</t>
  </si>
  <si>
    <t>kWh</t>
  </si>
  <si>
    <t>Mean Average Percent Error</t>
  </si>
  <si>
    <t>CDM</t>
  </si>
  <si>
    <t>CDM Purchase Adjustment</t>
  </si>
  <si>
    <t>Predicted kWh Purchases after CDM</t>
  </si>
  <si>
    <t xml:space="preserve">Billed kWh </t>
  </si>
  <si>
    <t>Month</t>
  </si>
  <si>
    <t>20 Year Trend</t>
  </si>
  <si>
    <t>10 Year Average</t>
  </si>
  <si>
    <t>2016 Weather Normal</t>
  </si>
  <si>
    <t>2015 Weather Normal</t>
  </si>
  <si>
    <t>Total to 2014</t>
  </si>
  <si>
    <t>Lower 95.0%</t>
  </si>
  <si>
    <t>Upper 95.0%</t>
  </si>
  <si>
    <t>4 Year (2011-2014) kWh Target:</t>
  </si>
  <si>
    <t>2011 CDM Programs</t>
  </si>
  <si>
    <t>2012 CDM Programs</t>
  </si>
  <si>
    <t>2013 CDM Programs</t>
  </si>
  <si>
    <t>2014 CDM Programs</t>
  </si>
  <si>
    <t>Total in Year</t>
  </si>
  <si>
    <t>6 Year (2015-2020) kWh Target:</t>
  </si>
  <si>
    <t>%</t>
  </si>
  <si>
    <t>2015 CDM Programs</t>
  </si>
  <si>
    <t>2016 CDM Programs</t>
  </si>
  <si>
    <t>2017 CDM Programs</t>
  </si>
  <si>
    <t>2018 CDM Programs</t>
  </si>
  <si>
    <t>2019 CDM Programs</t>
  </si>
  <si>
    <t>2020 CDM Programs</t>
  </si>
  <si>
    <t>Total for 2015</t>
  </si>
  <si>
    <t>Total for 2016</t>
  </si>
  <si>
    <t>Manual Adjustment for 2016 Load Forecast (billed basis)</t>
  </si>
  <si>
    <t xml:space="preserve"> Format: X.XX%</t>
  </si>
  <si>
    <t>Manual Adjustment for 2016 Load Forecast (system purchased basis)</t>
  </si>
  <si>
    <t>Sentinel Lights</t>
  </si>
  <si>
    <t>Residential</t>
  </si>
  <si>
    <t>USL</t>
  </si>
  <si>
    <t>Consumption Month</t>
  </si>
  <si>
    <t>Wholesale kWh with Losses</t>
  </si>
  <si>
    <t>kWh Consumed (Metered) without Losses</t>
  </si>
  <si>
    <t>kWh Billed without Losses</t>
  </si>
  <si>
    <t>Customer Count</t>
  </si>
  <si>
    <t>Consumption Year</t>
  </si>
  <si>
    <t>AnnualWholesale kWh with Losses</t>
  </si>
  <si>
    <t>Annual kWh Billed without Losses</t>
  </si>
  <si>
    <t>Average Customer Count</t>
  </si>
  <si>
    <t>General Service &lt;50kW</t>
  </si>
  <si>
    <t>kW Billed</t>
  </si>
  <si>
    <t>General Service 50 - 999 kW</t>
  </si>
  <si>
    <t>General Service 50 - 999kW</t>
  </si>
  <si>
    <t>General Service 1000 - 4999 kW</t>
  </si>
  <si>
    <t>General Service 1000 - 4999kW</t>
  </si>
  <si>
    <t>Customer Connections</t>
  </si>
  <si>
    <t>Unmetered Scattered Load (USL)</t>
  </si>
  <si>
    <t>Generation (MicroFIT/FIT)</t>
  </si>
  <si>
    <t>Generated kWh</t>
  </si>
  <si>
    <t>MicroFIT / FIT Accounts</t>
  </si>
  <si>
    <t>Generation</t>
  </si>
  <si>
    <t>Station Name</t>
  </si>
  <si>
    <t>MOUNT FOREST (AUT)</t>
  </si>
  <si>
    <t>Province</t>
  </si>
  <si>
    <t>ONTARIO</t>
  </si>
  <si>
    <t>Source:</t>
  </si>
  <si>
    <t>Latitude</t>
  </si>
  <si>
    <t>http://climate.weather.gc.ca/climateData/dailydata_e.html?timeframe=2&amp;Prov=&amp;StationID=7844&amp;dlyRange=1992-12-02%7C2014-11-06&amp;Year=2014&amp;Month=10&amp;cmdB2=Go</t>
  </si>
  <si>
    <t>Longitude</t>
  </si>
  <si>
    <t>Elevation</t>
  </si>
  <si>
    <t>Climate Identifier</t>
  </si>
  <si>
    <t>WMO Identifier</t>
  </si>
  <si>
    <t>TC Identifier</t>
  </si>
  <si>
    <t>WLS</t>
  </si>
  <si>
    <t>Grand Total</t>
  </si>
  <si>
    <t>Summary of Heating Deg Days (°C)</t>
  </si>
  <si>
    <t>Summary of Cooling Deg Days (°C)</t>
  </si>
  <si>
    <t>20 Year Average</t>
  </si>
  <si>
    <t>HDD</t>
  </si>
  <si>
    <t>CDD</t>
  </si>
  <si>
    <t>All-items CPI (2002=100)</t>
  </si>
  <si>
    <t>Recession</t>
  </si>
  <si>
    <t>Number of Peak Hours</t>
  </si>
  <si>
    <t>http://www5.statcan.gc.ca/cansim/pick-choisir</t>
  </si>
  <si>
    <t>Employment</t>
  </si>
  <si>
    <t>Geography: Kitchener-Waterloo-Barrie, Ontario</t>
  </si>
  <si>
    <t>http://www5.statcan.gc.ca/access_acces/alternative_alternatif?l=eng&amp;keng=147</t>
  </si>
  <si>
    <t>http://www5.statcan.gc.ca/cansim/a47</t>
  </si>
  <si>
    <t>http://www5.statcan.gc.ca/cansim/a26?lang=eng&amp;retrLang=eng&amp;id=3260020&amp;pattern=CPI&amp;tabMode=dataTable&amp;srchLan=-1&amp;p1=1&amp;p2=1</t>
  </si>
  <si>
    <t>MOUNT FOREST</t>
  </si>
  <si>
    <t>43°59'00.000" N</t>
  </si>
  <si>
    <t>414.50 m</t>
  </si>
  <si>
    <t>80°45'00.000" W</t>
  </si>
  <si>
    <t>http://climate.weather.gc.ca/</t>
  </si>
  <si>
    <t>Weather data from Mount Forest station</t>
  </si>
  <si>
    <r>
      <t xml:space="preserve">Consumer Price Index data is based on </t>
    </r>
    <r>
      <rPr>
        <b/>
        <sz val="10"/>
        <rFont val="Arial"/>
        <family val="2"/>
      </rPr>
      <t xml:space="preserve">Ontario, All Items </t>
    </r>
    <r>
      <rPr>
        <sz val="10"/>
        <rFont val="Arial"/>
        <family val="2"/>
      </rPr>
      <t>with base (100) set at 2002</t>
    </r>
  </si>
  <si>
    <t>Included to account for recession period 2008-2009</t>
  </si>
  <si>
    <t>Assume non-recession month is constant at "1.000"</t>
  </si>
  <si>
    <t>Divided "recession" month by same month to prior year to give a percentage.</t>
  </si>
  <si>
    <t>September 2008 as start recession period - when US declared recession (Lehrman Bros)</t>
  </si>
  <si>
    <t>Employment Rate</t>
  </si>
  <si>
    <t>GDP</t>
  </si>
  <si>
    <r>
      <t>Sources:</t>
    </r>
    <r>
      <rPr>
        <sz val="8"/>
        <color rgb="FF000000"/>
        <rFont val="Verdana"/>
        <family val="2"/>
      </rPr>
      <t> Statistics Canada and Ontario Ministry of Finance.</t>
    </r>
  </si>
  <si>
    <t>1988 to 2006: 2003 and 2008 Ontario Economic Outlook and Fiscal Review, Ontario Ministry of Finance</t>
  </si>
  <si>
    <t>2007 to 2012: 2010 Ontario Economic Outlook and Fiscal Review - 2010 Fall Update</t>
  </si>
  <si>
    <t xml:space="preserve">http://www.fin.gov.on.ca/en/budget/ontariobudgets/2014/bk5.html
</t>
  </si>
  <si>
    <t>2014 is Ontario Ministry of Finance planning projection.</t>
  </si>
  <si>
    <t>Customer / Connection Count</t>
  </si>
  <si>
    <t>Heating Degree Day</t>
  </si>
  <si>
    <t>Cooling Degree Day</t>
  </si>
  <si>
    <t>Year</t>
  </si>
  <si>
    <t>kWh Purchased</t>
  </si>
  <si>
    <t>year over year</t>
  </si>
  <si>
    <t>Adjusted</t>
  </si>
  <si>
    <t>Purch. VS Adj.</t>
  </si>
  <si>
    <t>Mean Average Percentage Error (Mape) :</t>
  </si>
  <si>
    <t>Median</t>
  </si>
  <si>
    <t>Note: Statistically, MAPE is defined as the average of percentage errors</t>
  </si>
  <si>
    <t>Note: the median is the numerical value separating the higher half of a data sample, from the lower half</t>
  </si>
  <si>
    <t>kWh Forecasted Purchases</t>
  </si>
  <si>
    <t>10 Year Trend</t>
  </si>
  <si>
    <t>2015 Averaging Method</t>
  </si>
  <si>
    <t>2016 Averaging Method</t>
  </si>
  <si>
    <t>10 yr average</t>
  </si>
  <si>
    <t>% Variance
(Absolute)</t>
  </si>
  <si>
    <t>Wellington North Power Inc. Weather Normal Load Forecast for 2016 Rate Application</t>
  </si>
  <si>
    <t>General Service 
&lt; 50 kW</t>
  </si>
  <si>
    <t>General Service 
50 to 999 kW</t>
  </si>
  <si>
    <t>General Service 
1000 to 4,999 kW</t>
  </si>
  <si>
    <t xml:space="preserve">2005 
Actual </t>
  </si>
  <si>
    <t xml:space="preserve">2006 
Actual </t>
  </si>
  <si>
    <t xml:space="preserve">2007 
Actual </t>
  </si>
  <si>
    <t xml:space="preserve">2008 
Actual </t>
  </si>
  <si>
    <t xml:space="preserve">2009 
Actual </t>
  </si>
  <si>
    <t xml:space="preserve">2010 
Actual </t>
  </si>
  <si>
    <t xml:space="preserve">2011 
Actual </t>
  </si>
  <si>
    <t xml:space="preserve">2012 
Actual </t>
  </si>
  <si>
    <t xml:space="preserve">2013 
Actual </t>
  </si>
  <si>
    <t xml:space="preserve">2014 
Actual </t>
  </si>
  <si>
    <t>Month Count</t>
  </si>
  <si>
    <t>TREND</t>
  </si>
  <si>
    <t>AVERAGE</t>
  </si>
  <si>
    <t>List of Variables Tested</t>
  </si>
  <si>
    <t>FORECAST</t>
  </si>
  <si>
    <t>Scenario 1</t>
  </si>
  <si>
    <t>Scenario 2</t>
  </si>
  <si>
    <t>Forecast</t>
  </si>
  <si>
    <t>Scenario 3</t>
  </si>
  <si>
    <t>Scenario 4</t>
  </si>
  <si>
    <t>Scenario 5</t>
  </si>
  <si>
    <t>Scenario 6</t>
  </si>
  <si>
    <t>Scenario 7</t>
  </si>
  <si>
    <t>MicroFIT/FIT Generation</t>
  </si>
  <si>
    <t>Spring Fall Flag</t>
  </si>
  <si>
    <t>Revised Wholesale Purchases kWh</t>
  </si>
  <si>
    <t>Generation
(MicroFIT and FIT) kWh</t>
  </si>
  <si>
    <t>Unadjusted Wholesale Purchases (kWh)</t>
  </si>
  <si>
    <t>% Variance (Abs)</t>
  </si>
  <si>
    <t>CDM Adjustment</t>
  </si>
  <si>
    <t>CDM Adjusted Predicted Purchase</t>
  </si>
  <si>
    <t>Regional Employment</t>
  </si>
  <si>
    <r>
      <t xml:space="preserve">Amount used for CDM threshold for </t>
    </r>
    <r>
      <rPr>
        <b/>
        <sz val="11"/>
        <color theme="1"/>
        <rFont val="Calibri"/>
        <family val="2"/>
        <scheme val="minor"/>
      </rPr>
      <t>LRAMVA</t>
    </r>
    <r>
      <rPr>
        <b/>
        <sz val="11"/>
        <color rgb="FFFF0000"/>
        <rFont val="Calibri"/>
        <family val="2"/>
        <scheme val="minor"/>
      </rPr>
      <t xml:space="preserve"> (2016)</t>
    </r>
  </si>
  <si>
    <t>Sensitive Customers (Purchased kWh)</t>
  </si>
  <si>
    <t>These are for customers that were affetced by the 2008/2009 recession</t>
  </si>
  <si>
    <t>In WNP's 2012 CoS these customers purchaeed kWh's were removed from  the Load forecast and regression analysis and then added back in</t>
  </si>
  <si>
    <t>2015 Total</t>
  </si>
  <si>
    <t>2016 Total</t>
  </si>
  <si>
    <t>Total Loss Factor</t>
  </si>
  <si>
    <t>kWh Purchased and Loss Adjusted (applied Total Loss Factor)</t>
  </si>
  <si>
    <t>Scenario 8</t>
  </si>
  <si>
    <t>Wellington North Power Inc</t>
  </si>
  <si>
    <t>5 Year Total</t>
  </si>
  <si>
    <t>B</t>
  </si>
  <si>
    <t>C</t>
  </si>
  <si>
    <t>D</t>
  </si>
  <si>
    <t>E</t>
  </si>
  <si>
    <t>G</t>
  </si>
  <si>
    <t>H</t>
  </si>
  <si>
    <t>Supply Facility Loss Factor</t>
  </si>
  <si>
    <t>Distribution Loss Factor</t>
  </si>
  <si>
    <t>Secondary Metered Customer</t>
  </si>
  <si>
    <t xml:space="preserve">Total Loss Factor - Secondary Metered Customer &lt; 5,000kW     </t>
  </si>
  <si>
    <t xml:space="preserve">Total Loss Factor - Secondary Metered Customer &gt; 5,000kW    </t>
  </si>
  <si>
    <t>n/a</t>
  </si>
  <si>
    <t>Primary Metered Customer</t>
  </si>
  <si>
    <t xml:space="preserve">Total Loss Factor - Primary Metered Customer &lt; 5,000kW    </t>
  </si>
  <si>
    <t xml:space="preserve">Total Loss Factor - Primary Metered Customer &gt; 5,000kW    </t>
  </si>
  <si>
    <t>Supply Loss Factor:</t>
  </si>
  <si>
    <t>Wholesale Purchased kWh (with Losses)</t>
  </si>
  <si>
    <t>average of 2010-2014 years</t>
  </si>
  <si>
    <r>
      <t xml:space="preserve">“Wholesale" kWh (IESO) </t>
    </r>
    <r>
      <rPr>
        <b/>
        <sz val="10"/>
        <rFont val="Arial"/>
        <family val="2"/>
      </rPr>
      <t>Qty at the Meter</t>
    </r>
  </si>
  <si>
    <t>5 Year Average</t>
  </si>
  <si>
    <t>Total to Date</t>
  </si>
  <si>
    <t>File Number:</t>
  </si>
  <si>
    <t>Exhibit:</t>
  </si>
  <si>
    <t>Tab:</t>
  </si>
  <si>
    <t>Schedule:</t>
  </si>
  <si>
    <t>Page:</t>
  </si>
  <si>
    <t>Date:</t>
  </si>
  <si>
    <t>Appendix 2-I</t>
  </si>
  <si>
    <t>Load Forecast CDM Adjustment Work Form (2015)</t>
  </si>
  <si>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</si>
  <si>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</si>
  <si>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</si>
  <si>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2011-2014 CDM Program - 2014, last year of the current CDM plan</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</si>
  <si>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</si>
  <si>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</si>
  <si>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</si>
  <si>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</si>
  <si>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</si>
  <si>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(16.67%)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</si>
  <si>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</si>
  <si>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2014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</si>
  <si>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</si>
  <si>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Net-to-Gross Conversion</t>
  </si>
  <si>
    <t>Is CDM adjustment being done on a "net" or "gross" basis?</t>
  </si>
  <si>
    <t>net</t>
  </si>
  <si>
    <t>"Gross"</t>
  </si>
  <si>
    <t>"Net"</t>
  </si>
  <si>
    <t>"Net-to-Gross" Conversion Factor</t>
  </si>
  <si>
    <t>Persistence of Historical CDM programs to 2014</t>
  </si>
  <si>
    <t>('g')</t>
  </si>
  <si>
    <t>2006-2010 CDM programs</t>
  </si>
  <si>
    <t>2011 CDM program</t>
  </si>
  <si>
    <t>2012 CDM program</t>
  </si>
  <si>
    <t>2013 CDM program</t>
  </si>
  <si>
    <t>2006 to 2013 OPA CDM programs:  Persistence to 2015</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</si>
  <si>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</si>
  <si>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</si>
  <si>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</si>
  <si>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</si>
  <si>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Distributor can select "0", "0.5", or "1" from drop-down list</t>
  </si>
  <si>
    <t xml:space="preserve">Default Value selection rationale.  </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</si>
  <si>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</si>
  <si>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</si>
  <si>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Default is 0, but one option is for 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</si>
  <si>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</si>
  <si>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</si>
  <si>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</si>
  <si>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</si>
  <si>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</si>
  <si>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</si>
  <si>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2015 Load Forecast is the amount manually subtracted from the load forecast derived from the base forecast from historical data, and is intended to reflect the further CDM savings that the distributor needs to achieve assuming that they meet 100% of the 2011-2014 CDM target that is a condition of their target.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</si>
  <si>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</si>
  <si>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</si>
  <si>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r>
      <t xml:space="preserve">Amount used for CDM threshold for </t>
    </r>
    <r>
      <rPr>
        <sz val="11"/>
        <color rgb="FF0000FF"/>
        <rFont val="Calibri"/>
        <family val="2"/>
        <scheme val="minor"/>
      </rPr>
      <t>LRAMVA</t>
    </r>
    <r>
      <rPr>
        <b/>
        <sz val="11"/>
        <color rgb="FFFF0000"/>
        <rFont val="Calibri"/>
        <family val="2"/>
        <scheme val="minor"/>
      </rPr>
      <t xml:space="preserve"> (2014)</t>
    </r>
  </si>
  <si>
    <t>2011 CDM adjustment (per Board Decision in 2011 Cost of Service Application) (enter as negative)</t>
  </si>
  <si>
    <t>Manual Adjustment for 2015 Load Forecast (system purchased basis)</t>
  </si>
  <si>
    <t>Proposed Loss Factor (TLF)</t>
  </si>
  <si>
    <t>Manual adjustment uses "gross" versus "net" (i.e. numbers multiplied by (1 + g).  The Weight factor is also used calculate the impact of each year's program on the CDM adjustment to the 2014 load forecast.</t>
  </si>
  <si>
    <t>Current Total Utility Supply Loss Adjustment Factor</t>
  </si>
  <si>
    <t>2012 CoS (EB-2011-0249)</t>
  </si>
  <si>
    <r>
      <t>The 2014 bridge year is the last year of the current four year (2011-2014) CDM program, and 2015 is the first year of a new six year (2015-2020) CDM program, per the Ministerial directives of March 31</t>
    </r>
    <r>
      <rPr>
        <sz val="10"/>
        <rFont val="Arial"/>
        <family val="2"/>
      </rPr>
      <t xml:space="preserve">, 2014.  Thus, with 2015, there is a need to recognize the final year of the current 2011-2014 CDM program, as well as to estimate reasonable impacts each year for the new 2015-2020 CDM program.  These are combined to estimate the adjustment for CDM program impacts on the 2015 load forecast.  </t>
    </r>
  </si>
  <si>
    <t xml:space="preserve">	Based on these inputs, the residual kWh to achieve the 4 year CDM target calculated for 2014 CDM under the assumption that the distributor will at least  achieve the 2011-2014 CDM target that is currently a condition of the utility's Distribution Licence.   If the distributor has met its cumulative kWh savings target by the end of 2013, the incremental savings for 2014 are assumed to be zero.  Any further savings for 2014 CDM savings and any further compensation for meeting or exceeding the four-year (2011-2014) targets will be dealt with through the disposition of the 2011-2014 LRAMVA balance, which will occur in the next cost of service application filed after the final 2014 CDM Reports issued by the OPA in the fall of 2015._x000D_
</t>
  </si>
  <si>
    <t>Actual</t>
  </si>
  <si>
    <t>Estimate</t>
  </si>
  <si>
    <t>Key</t>
  </si>
  <si>
    <t>2016 Cost of Service Rate Apllication</t>
  </si>
  <si>
    <t>EB-2015-0110</t>
  </si>
  <si>
    <t>Wellington North Power Inc.</t>
  </si>
  <si>
    <t>10-year average</t>
  </si>
  <si>
    <t>10-year trend</t>
  </si>
  <si>
    <t>10-year Trend</t>
  </si>
  <si>
    <t>10 yr Trend</t>
  </si>
  <si>
    <t>2014 CDM program</t>
  </si>
  <si>
    <t>2-year trend</t>
  </si>
  <si>
    <t>(used average of 2013 and 2014)</t>
  </si>
  <si>
    <t>2 yr Average</t>
  </si>
  <si>
    <t>"Wholesale" kWh delivered to distributor (higher value)</t>
  </si>
  <si>
    <t>"Wholesale" kWh delivered to distributor (lower value)</t>
  </si>
  <si>
    <t>A(1)</t>
  </si>
  <si>
    <t>A(2)</t>
  </si>
  <si>
    <t>Losses Within Distributor's System</t>
  </si>
  <si>
    <t>Portion of "Wholesale" kWh delivered to distributor for its Large Use Customer(s)</t>
  </si>
  <si>
    <r>
      <t xml:space="preserve">Net "Wholesale" kWh delivered to distributor  = </t>
    </r>
    <r>
      <rPr>
        <b/>
        <sz val="10"/>
        <rFont val="Arial"/>
        <family val="2"/>
      </rPr>
      <t>A(2) - B</t>
    </r>
  </si>
  <si>
    <t>"Retail" kWh delivered by distributor</t>
  </si>
  <si>
    <t>Portion of "Retail" kWh delivered by distributor to its Large Use Customer(s)</t>
  </si>
  <si>
    <r>
      <t xml:space="preserve">Net "Retail" kWh delivered by distributor = </t>
    </r>
    <r>
      <rPr>
        <b/>
        <sz val="10"/>
        <rFont val="Arial"/>
        <family val="2"/>
      </rPr>
      <t>D - E</t>
    </r>
  </si>
  <si>
    <r>
      <t xml:space="preserve">Loss Factor in Distributor's system = </t>
    </r>
    <r>
      <rPr>
        <b/>
        <sz val="10"/>
        <rFont val="Arial"/>
        <family val="2"/>
      </rPr>
      <t>C / F</t>
    </r>
  </si>
  <si>
    <t>Losses Upstream of Distributor's System</t>
  </si>
  <si>
    <t>Supply Facilities Loss Factor</t>
  </si>
  <si>
    <t>Total Losses</t>
  </si>
  <si>
    <t>I</t>
  </si>
  <si>
    <r>
      <t xml:space="preserve">Total Loss Factor = </t>
    </r>
    <r>
      <rPr>
        <b/>
        <sz val="10"/>
        <rFont val="Arial"/>
        <family val="2"/>
      </rPr>
      <t>G x H</t>
    </r>
  </si>
  <si>
    <t>Predicted</t>
  </si>
  <si>
    <t>2016 Weather Normal - 10 year average</t>
  </si>
  <si>
    <t>2016 Weather Normal - 20 year average</t>
  </si>
  <si>
    <t>2016 Weather Normal - 20 year trend</t>
  </si>
  <si>
    <t>OK</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</si>
</sst>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5" formatCode="&quot;$&quot;#,##0_);\(&quot;$&quot;#,##0\)"/>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0.0"/>
    <numFmt numFmtId="168" formatCode="0.0000"/>
    <numFmt numFmtId="169" formatCode="#,##0.0000"/>
    <numFmt numFmtId="170" formatCode="0.0000%"/>
    <numFmt numFmtId="172" formatCode="_(* #,##0_);_(* \(#,##0\);_(* &quot;-&quot;??_);_(@_)"/>
    <numFmt numFmtId="173" formatCode="_(* #,##0.0_);_(* \(#,##0.0\);_(* &quot;-&quot;??_);_(@_)"/>
    <numFmt numFmtId="174" formatCode="_(* #,##0.0000_);_(* \(#,##0.0000\);_(* &quot;-&quot;??_);_(@_)"/>
    <numFmt numFmtId="175" formatCode="_-* #,##0_-;\-* #,##0_-;_-* &quot;-&quot;??_-;_-@_-"/>
    <numFmt numFmtId="179" formatCode="#,##0_ ;\-#,##0\ "/>
    <numFmt numFmtId="180" formatCode="#,##0.0"/>
    <numFmt numFmtId="181" formatCode="#,##0.00000"/>
    <numFmt numFmtId="183" formatCode="_(* #,##0.000_);_(* \(#,##0.000\);_(* &quot;-&quot;??_);_(@_)"/>
    <numFmt numFmtId="184" formatCode="mm/dd/yyyy"/>
    <numFmt numFmtId="185" formatCode="0\-0"/>
    <numFmt numFmtId="186" formatCode="##\-#"/>
    <numFmt numFmtId="187" formatCode="&quot;£ &quot;#,##0.00;[Red]\-&quot;£ &quot;#,##0.00"/>
    <numFmt numFmtId="188" formatCode="0.00_);[Red]\(0.00\)"/>
  </numFmts>
  <fonts count="1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b/>
      <sz val="12"/>
      <name val="Arial"/>
      <family val="2"/>
    </font>
    <font>
      <i/>
      <sz val="10"/>
      <name val="Arial"/>
      <family val="2"/>
    </font>
    <font>
      <sz val="8"/>
      <name val="Arial"/>
      <family val="2"/>
    </font>
    <font>
      <sz val="10"/>
      <name val="Arial"/>
      <family val="2"/>
    </font>
    <font>
      <sz val="10"/>
      <color rgb="FFFF0000"/>
      <name val="Arial"/>
      <family val="2"/>
    </font>
    <font>
      <sz val="10"/>
      <name val="Arial"/>
      <family val="2"/>
    </font>
    <font>
      <b/>
      <sz val="8"/>
      <name val="Arial"/>
      <family val="2"/>
    </font>
    <font>
      <sz val="11"/>
      <color rgb="FFFF0000"/>
      <name val="Calibri"/>
      <family val="2"/>
      <scheme val="minor"/>
    </font>
    <font>
      <b/>
      <sz val="11"/>
      <color theme="1"/>
      <name val="Calibri"/>
      <family val="2"/>
      <scheme val="minor"/>
    </font>
    <font>
      <sz val="9"/>
      <color indexed="81"/>
      <name val="Tahoma"/>
      <family val="2"/>
    </font>
    <font>
      <b/>
      <sz val="9"/>
      <color indexed="81"/>
      <name val="Tahoma"/>
      <family val="2"/>
    </font>
    <font>
      <b/>
      <sz val="14"/>
      <name val="Arial"/>
      <family val="2"/>
    </font>
    <font>
      <sz val="11"/>
      <name val="Calibri"/>
      <family val="2"/>
      <scheme val="minor"/>
    </font>
    <font>
      <sz val="10"/>
      <name val="Calibri"/>
      <family val="2"/>
      <scheme val="minor"/>
    </font>
    <font>
      <b/>
      <sz val="1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0"/>
      <color rgb="FFFF0000"/>
      <name val="Arial"/>
      <family val="2"/>
    </font>
    <font>
      <sz val="12"/>
      <color theme="1"/>
      <name val="Calibri"/>
      <family val="2"/>
      <scheme val="minor"/>
    </font>
    <font>
      <b/>
      <sz val="10"/>
      <color rgb="FF0033CC"/>
      <name val="Arial"/>
      <family val="2"/>
    </font>
    <font>
      <sz val="10"/>
      <color rgb="FF0000FF"/>
      <name val="Arial"/>
      <family val="2"/>
    </font>
    <font>
      <sz val="8"/>
      <color rgb="FF0000FF"/>
      <name val="Arial"/>
      <family val="2"/>
    </font>
    <font>
      <i/>
      <sz val="10"/>
      <color rgb="FFFF0000"/>
      <name val="Arial"/>
      <family val="2"/>
    </font>
    <font>
      <u/>
      <sz val="11"/>
      <color theme="10"/>
      <name val="Calibri"/>
      <family val="2"/>
      <scheme val="minor"/>
    </font>
    <font>
      <b/>
      <sz val="10"/>
      <color rgb="FF0000FF"/>
      <name val="Arial"/>
      <family val="2"/>
    </font>
    <font>
      <sz val="10"/>
      <name val="Times New Roman"/>
      <family val="1"/>
    </font>
    <font>
      <sz val="10"/>
      <color indexed="8"/>
      <name val="Arial"/>
      <family val="2"/>
    </font>
    <font>
      <sz val="6"/>
      <name val="Arial"/>
      <family val="2"/>
    </font>
    <font>
      <sz val="11"/>
      <color indexed="8"/>
      <name val="Calibri"/>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theme="0" tint="-0.499984740745262"/>
      <name val="Arial"/>
      <family val="2"/>
    </font>
    <font>
      <u/>
      <sz val="10"/>
      <color theme="10"/>
      <name val="Times New Roman"/>
      <family val="1"/>
    </font>
    <font>
      <u/>
      <sz val="10"/>
      <color indexed="12"/>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color theme="10"/>
      <name val="Arial"/>
      <family val="2"/>
    </font>
    <font>
      <sz val="10"/>
      <name val="Arial Narrow"/>
      <family val="2"/>
    </font>
    <font>
      <sz val="8"/>
      <color rgb="FF0033CC"/>
      <name val="Arial"/>
      <family val="2"/>
    </font>
    <font>
      <i/>
      <sz val="8"/>
      <color rgb="FF000000"/>
      <name val="Verdana"/>
      <family val="2"/>
    </font>
    <font>
      <sz val="8"/>
      <color rgb="FF000000"/>
      <name val="Verdana"/>
      <family val="2"/>
    </font>
    <font>
      <sz val="8"/>
      <color rgb="FF0033CC"/>
      <name val="Verdana"/>
      <family val="2"/>
    </font>
    <font>
      <sz val="10"/>
      <color theme="3" tint="0.39997558519241921"/>
      <name val="Arial"/>
      <family val="2"/>
    </font>
    <font>
      <sz val="8"/>
      <color rgb="FFFF0000"/>
      <name val="Arial"/>
      <family val="2"/>
    </font>
    <font>
      <b/>
      <sz val="8"/>
      <color rgb="FFFF0000"/>
      <name val="Arial"/>
      <family val="2"/>
    </font>
    <font>
      <sz val="8"/>
      <color theme="0" tint="-0.249977111117893"/>
      <name val="Arial"/>
      <family val="2"/>
    </font>
    <font>
      <sz val="10"/>
      <color rgb="FF0033CC"/>
      <name val="Arial"/>
      <family val="2"/>
    </font>
    <font>
      <b/>
      <sz val="11"/>
      <color rgb="FFFF0000"/>
      <name val="Calibri"/>
      <family val="2"/>
      <scheme val="minor"/>
    </font>
    <font>
      <b/>
      <sz val="10"/>
      <color theme="0" tint="-0.499984740745262"/>
      <name val="Arial"/>
      <family val="2"/>
    </font>
    <font>
      <sz val="11"/>
      <color rgb="FF0000FF"/>
      <name val="Calibri"/>
      <family val="2"/>
      <scheme val="minor"/>
    </font>
    <font>
      <b/>
      <sz val="11"/>
      <color rgb="FF0000FF"/>
      <name val="Arial"/>
      <family val="2"/>
    </font>
    <font>
      <sz val="9"/>
      <name val="Arial"/>
      <family val="2"/>
    </font>
    <font>
      <b/>
      <sz val="11"/>
      <name val="Arial"/>
      <family val="2"/>
    </font>
    <font>
      <b/>
      <sz val="9"/>
      <name val="Arial"/>
      <family val="2"/>
    </font>
    <font>
      <b/>
      <u/>
      <sz val="9"/>
      <name val="Arial"/>
      <family val="2"/>
    </font>
    <font>
      <sz val="7"/>
      <name val="Arial"/>
      <family val="2"/>
    </font>
    <font>
      <b/>
      <sz val="9"/>
      <color rgb="FF0033CC"/>
      <name val="Arial"/>
      <family val="2"/>
    </font>
    <font>
      <i/>
      <sz val="9"/>
      <name val="Arial"/>
      <family val="2"/>
    </font>
    <font>
      <sz val="9"/>
      <color rgb="FFFF0000"/>
      <name val="Arial"/>
      <family val="2"/>
    </font>
    <font>
      <b/>
      <sz val="14"/>
      <color theme="1"/>
      <name val="Calibri"/>
      <family val="2"/>
      <scheme val="minor"/>
    </font>
    <font>
      <b/>
      <i/>
      <sz val="14"/>
      <color theme="1"/>
      <name val="Calibri"/>
      <family val="2"/>
      <scheme val="minor"/>
    </font>
    <font>
      <b/>
      <i/>
      <sz val="11"/>
      <color theme="1"/>
      <name val="Calibri"/>
      <family val="2"/>
      <scheme val="minor"/>
    </font>
    <font>
      <i/>
      <sz val="11"/>
      <color theme="1"/>
      <name val="Calibri"/>
      <family val="2"/>
      <scheme val="minor"/>
    </font>
    <font>
      <b/>
      <i/>
      <sz val="10"/>
      <name val="Arial"/>
      <family val="2"/>
    </font>
  </fonts>
  <fills count="78">
    <fill>
      <patternFill patternType="none"/>
    </fill>
    <fill>
      <patternFill patternType="gray125"/>
    </fill>
    <fill>
      <patternFill patternType="solid">
        <fgColor indexed="11"/>
        <bgColor indexed="64"/>
      </patternFill>
    </fill>
    <fill>
      <patternFill patternType="solid">
        <fgColor rgb="FFFFFF00"/>
        <bgColor indexed="64"/>
      </patternFill>
    </fill>
    <fill>
      <patternFill patternType="solid">
        <fgColor rgb="FF00B0F0"/>
        <bgColor indexed="64"/>
      </patternFill>
    </fill>
    <fill>
      <patternFill patternType="solid">
        <fgColor indexed="9"/>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rgb="FFFF6600"/>
        <bgColor indexed="64"/>
      </patternFill>
    </fill>
    <fill>
      <patternFill patternType="solid">
        <fgColor rgb="FF66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26"/>
        <bgColor indexed="64"/>
      </patternFill>
    </fill>
    <fill>
      <patternFill patternType="solid">
        <fgColor rgb="FFFFC000"/>
        <bgColor indexed="64"/>
      </patternFill>
    </fill>
    <fill>
      <patternFill patternType="solid">
        <fgColor rgb="FF66FF66"/>
        <bgColor indexed="64"/>
      </patternFill>
    </fill>
    <fill>
      <patternFill patternType="solid">
        <fgColor theme="5" tint="0.59999389629810485"/>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double">
        <color indexed="64"/>
      </right>
      <top/>
      <bottom/>
      <diagonal/>
    </border>
    <border>
      <left style="medium">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right/>
      <top style="thin">
        <color theme="0"/>
      </top>
      <bottom/>
      <diagonal/>
    </border>
    <border>
      <left style="medium">
        <color indexed="64"/>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theme="0"/>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medium">
        <color indexed="64"/>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33CC"/>
      </bottom>
      <diagonal/>
    </border>
    <border>
      <left/>
      <right/>
      <top/>
      <bottom style="medium">
        <color rgb="FF0033CC"/>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0033CC"/>
      </left>
      <right style="thin">
        <color rgb="FF0033CC"/>
      </right>
      <top style="thin">
        <color rgb="FF0033CC"/>
      </top>
      <bottom style="thin">
        <color rgb="FF0033CC"/>
      </bottom>
      <diagonal/>
    </border>
    <border>
      <left/>
      <right/>
      <top style="thin">
        <color rgb="FF0033CC"/>
      </top>
      <bottom style="thin">
        <color rgb="FF0033CC"/>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dashed">
        <color indexed="64"/>
      </bottom>
      <diagonal/>
    </border>
    <border>
      <left/>
      <right/>
      <top/>
      <bottom style="thin">
        <color theme="0"/>
      </bottom>
      <diagonal/>
    </border>
    <border>
      <left/>
      <right style="thin">
        <color indexed="64"/>
      </right>
      <top style="thin">
        <color theme="0"/>
      </top>
      <bottom style="thin">
        <color theme="0"/>
      </bottom>
      <diagonal/>
    </border>
    <border>
      <left/>
      <right style="thin">
        <color indexed="64"/>
      </right>
      <top style="thin">
        <color theme="0"/>
      </top>
      <bottom/>
      <diagonal/>
    </border>
    <border>
      <left/>
      <right/>
      <top style="thin">
        <color theme="0"/>
      </top>
      <bottom style="thin">
        <color theme="0"/>
      </bottom>
      <diagonal/>
    </border>
    <border>
      <left style="medium">
        <color indexed="64"/>
      </left>
      <right style="thin">
        <color indexed="64"/>
      </right>
      <top/>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right style="thin">
        <color indexed="64"/>
      </right>
      <top/>
      <bottom style="medium">
        <color indexed="64"/>
      </bottom>
      <diagonal/>
    </border>
  </borders>
  <cellStyleXfs count="6642">
    <xf numFmtId="0" fontId="0" fillId="0" borderId="0"/>
    <xf numFmtId="43" fontId="10" fillId="0" borderId="0" applyFont="0" applyFill="0" applyBorder="0" applyAlignment="0" applyProtection="0"/>
    <xf numFmtId="9" fontId="10" fillId="0" borderId="0" applyFont="0" applyFill="0" applyBorder="0" applyAlignment="0" applyProtection="0"/>
    <xf numFmtId="0" fontId="18" fillId="5" borderId="1" applyNumberFormat="0" applyProtection="0">
      <alignment horizontal="left" vertical="center"/>
    </xf>
    <xf numFmtId="0" fontId="10" fillId="0" borderId="0"/>
    <xf numFmtId="43" fontId="10" fillId="0" borderId="0" applyFont="0" applyFill="0" applyBorder="0" applyAlignment="0" applyProtection="0"/>
    <xf numFmtId="43" fontId="10" fillId="0" borderId="0" applyFont="0" applyFill="0" applyBorder="0" applyAlignment="0" applyProtection="0"/>
    <xf numFmtId="3" fontId="10" fillId="0" borderId="0" applyFont="0" applyFill="0" applyBorder="0" applyAlignment="0" applyProtection="0"/>
    <xf numFmtId="5"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43" fontId="10" fillId="0" borderId="0" applyFont="0" applyFill="0" applyBorder="0" applyAlignment="0" applyProtection="0"/>
    <xf numFmtId="0" fontId="10" fillId="0" borderId="0"/>
    <xf numFmtId="0" fontId="9" fillId="0" borderId="0"/>
    <xf numFmtId="165"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165" fontId="10" fillId="0" borderId="0" applyFont="0" applyFill="0" applyBorder="0" applyAlignment="0" applyProtection="0"/>
    <xf numFmtId="0" fontId="28" fillId="0" borderId="0" applyNumberFormat="0" applyFill="0" applyBorder="0" applyAlignment="0" applyProtection="0"/>
    <xf numFmtId="0" fontId="10" fillId="0" borderId="0"/>
    <xf numFmtId="9" fontId="8" fillId="0" borderId="0" applyFont="0" applyFill="0" applyBorder="0" applyAlignment="0" applyProtection="0"/>
    <xf numFmtId="43" fontId="43" fillId="0" borderId="0" applyFont="0" applyFill="0" applyBorder="0" applyAlignment="0" applyProtection="0"/>
    <xf numFmtId="0" fontId="43" fillId="0" borderId="0"/>
    <xf numFmtId="44" fontId="10" fillId="0" borderId="0" applyFont="0" applyFill="0" applyBorder="0" applyAlignment="0" applyProtection="0"/>
    <xf numFmtId="9" fontId="8" fillId="0" borderId="0" applyFont="0" applyFill="0" applyBorder="0" applyAlignment="0" applyProtection="0"/>
    <xf numFmtId="44" fontId="10" fillId="0" borderId="0" applyFont="0" applyFill="0" applyBorder="0" applyAlignment="0" applyProtection="0"/>
    <xf numFmtId="0" fontId="48" fillId="0" borderId="0" applyNumberFormat="0" applyFill="0" applyBorder="0" applyAlignment="0" applyProtection="0"/>
    <xf numFmtId="0" fontId="50" fillId="0" borderId="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4"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28"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2"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36"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1"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29"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3"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37"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2"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26"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0"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4"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38"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42"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19"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3"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27"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1"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5"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6" fillId="13" borderId="0" applyNumberFormat="0" applyBorder="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7" fillId="16" borderId="56"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0" fontId="58" fillId="17" borderId="59" applyNumberFormat="0" applyAlignment="0" applyProtection="0"/>
    <xf numFmtId="165" fontId="50" fillId="0" borderId="0" applyFont="0" applyFill="0" applyBorder="0" applyAlignment="0" applyProtection="0"/>
    <xf numFmtId="43" fontId="5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0" fillId="12" borderId="0" applyNumberFormat="0" applyBorder="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1" fillId="0" borderId="53"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2" fillId="0" borderId="54"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5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4" fillId="15" borderId="56" applyNumberFormat="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5" fillId="0" borderId="58" applyNumberFormat="0" applyFill="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66" fillId="14" borderId="0" applyNumberFormat="0" applyBorder="0" applyAlignment="0" applyProtection="0"/>
    <xf numFmtId="0" fontId="54" fillId="0" borderId="0"/>
    <xf numFmtId="0" fontId="54" fillId="0" borderId="0"/>
    <xf numFmtId="0" fontId="54" fillId="0" borderId="0"/>
    <xf numFmtId="0" fontId="54" fillId="0" borderId="0"/>
    <xf numFmtId="0" fontId="54" fillId="0" borderId="0"/>
    <xf numFmtId="0" fontId="54" fillId="0" borderId="0"/>
    <xf numFmtId="0" fontId="8" fillId="0" borderId="0"/>
    <xf numFmtId="0" fontId="8" fillId="0" borderId="0"/>
    <xf numFmtId="0" fontId="10" fillId="0" borderId="0"/>
    <xf numFmtId="0" fontId="10" fillId="0" borderId="0"/>
    <xf numFmtId="0" fontId="54" fillId="0" borderId="0"/>
    <xf numFmtId="0" fontId="50"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51" fillId="18" borderId="60" applyNumberFormat="0" applyFon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0" fontId="67" fillId="16" borderId="57" applyNumberFormat="0" applyAlignment="0" applyProtection="0"/>
    <xf numFmtId="9" fontId="50" fillId="0" borderId="0" applyFont="0" applyFill="0" applyBorder="0" applyAlignment="0" applyProtection="0"/>
    <xf numFmtId="9" fontId="50" fillId="0" borderId="0" applyFont="0" applyFill="0" applyBorder="0" applyAlignment="0" applyProtection="0"/>
    <xf numFmtId="9" fontId="53" fillId="0" borderId="0" applyFont="0" applyFill="0" applyBorder="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68" fillId="0" borderId="61"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8" fillId="0" borderId="0"/>
    <xf numFmtId="0" fontId="8" fillId="0" borderId="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5" fontId="8" fillId="0" borderId="0" applyFont="0" applyFill="0" applyBorder="0" applyAlignment="0" applyProtection="0"/>
    <xf numFmtId="164" fontId="10" fillId="0" borderId="0" applyFont="0" applyFill="0" applyBorder="0" applyAlignment="0" applyProtection="0"/>
    <xf numFmtId="44" fontId="10" fillId="0" borderId="0" applyFont="0" applyFill="0" applyBorder="0" applyAlignment="0" applyProtection="0"/>
    <xf numFmtId="0" fontId="10" fillId="0" borderId="0"/>
    <xf numFmtId="0" fontId="8" fillId="0" borderId="0"/>
    <xf numFmtId="0" fontId="8" fillId="0" borderId="0"/>
    <xf numFmtId="0" fontId="10" fillId="0" borderId="0"/>
    <xf numFmtId="0" fontId="8"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0" fontId="10" fillId="5" borderId="1" applyNumberFormat="0" applyProtection="0">
      <alignment horizontal="left" vertical="center"/>
    </xf>
    <xf numFmtId="0" fontId="10" fillId="5" borderId="1" applyNumberFormat="0" applyProtection="0">
      <alignment horizontal="left" vertical="center"/>
    </xf>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50" fillId="0" borderId="0"/>
    <xf numFmtId="43" fontId="50" fillId="0" borderId="0" applyFont="0" applyFill="0" applyBorder="0" applyAlignment="0" applyProtection="0"/>
    <xf numFmtId="9" fontId="50" fillId="0" borderId="0" applyFont="0" applyFill="0" applyBorder="0" applyAlignment="0" applyProtection="0"/>
    <xf numFmtId="0" fontId="50"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50" fillId="0" borderId="0"/>
    <xf numFmtId="165" fontId="50" fillId="0" borderId="0" applyFont="0" applyFill="0" applyBorder="0" applyAlignment="0" applyProtection="0"/>
    <xf numFmtId="0" fontId="8" fillId="0" borderId="0"/>
    <xf numFmtId="0" fontId="8" fillId="0" borderId="0"/>
    <xf numFmtId="9" fontId="50"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53" fillId="51" borderId="0" applyNumberFormat="0" applyBorder="0" applyAlignment="0" applyProtection="0"/>
    <xf numFmtId="0" fontId="53" fillId="52" borderId="0" applyNumberFormat="0" applyBorder="0" applyAlignment="0" applyProtection="0"/>
    <xf numFmtId="0" fontId="53" fillId="53" borderId="0" applyNumberFormat="0" applyBorder="0" applyAlignment="0" applyProtection="0"/>
    <xf numFmtId="0" fontId="53" fillId="54" borderId="0" applyNumberFormat="0" applyBorder="0" applyAlignment="0" applyProtection="0"/>
    <xf numFmtId="0" fontId="53" fillId="55" borderId="0" applyNumberFormat="0" applyBorder="0" applyAlignment="0" applyProtection="0"/>
    <xf numFmtId="0" fontId="53" fillId="56" borderId="0" applyNumberFormat="0" applyBorder="0" applyAlignment="0" applyProtection="0"/>
    <xf numFmtId="0" fontId="53" fillId="57" borderId="0" applyNumberFormat="0" applyBorder="0" applyAlignment="0" applyProtection="0"/>
    <xf numFmtId="0" fontId="53" fillId="58" borderId="0" applyNumberFormat="0" applyBorder="0" applyAlignment="0" applyProtection="0"/>
    <xf numFmtId="0" fontId="53" fillId="59" borderId="0" applyNumberFormat="0" applyBorder="0" applyAlignment="0" applyProtection="0"/>
    <xf numFmtId="0" fontId="53" fillId="54" borderId="0" applyNumberFormat="0" applyBorder="0" applyAlignment="0" applyProtection="0"/>
    <xf numFmtId="0" fontId="53" fillId="57" borderId="0" applyNumberFormat="0" applyBorder="0" applyAlignment="0" applyProtection="0"/>
    <xf numFmtId="0" fontId="53" fillId="60" borderId="0" applyNumberFormat="0" applyBorder="0" applyAlignment="0" applyProtection="0"/>
    <xf numFmtId="0" fontId="72" fillId="61" borderId="0" applyNumberFormat="0" applyBorder="0" applyAlignment="0" applyProtection="0"/>
    <xf numFmtId="0" fontId="72" fillId="58" borderId="0" applyNumberFormat="0" applyBorder="0" applyAlignment="0" applyProtection="0"/>
    <xf numFmtId="0" fontId="72" fillId="59" borderId="0" applyNumberFormat="0" applyBorder="0" applyAlignment="0" applyProtection="0"/>
    <xf numFmtId="0" fontId="72" fillId="62" borderId="0" applyNumberFormat="0" applyBorder="0" applyAlignment="0" applyProtection="0"/>
    <xf numFmtId="0" fontId="72" fillId="63" borderId="0" applyNumberFormat="0" applyBorder="0" applyAlignment="0" applyProtection="0"/>
    <xf numFmtId="0" fontId="72" fillId="64" borderId="0" applyNumberFormat="0" applyBorder="0" applyAlignment="0" applyProtection="0"/>
    <xf numFmtId="0" fontId="72" fillId="65" borderId="0" applyNumberFormat="0" applyBorder="0" applyAlignment="0" applyProtection="0"/>
    <xf numFmtId="0" fontId="72" fillId="66" borderId="0" applyNumberFormat="0" applyBorder="0" applyAlignment="0" applyProtection="0"/>
    <xf numFmtId="0" fontId="72" fillId="67" borderId="0" applyNumberFormat="0" applyBorder="0" applyAlignment="0" applyProtection="0"/>
    <xf numFmtId="0" fontId="74" fillId="69" borderId="64" applyNumberFormat="0" applyAlignment="0" applyProtection="0"/>
    <xf numFmtId="0" fontId="71" fillId="0" borderId="0" applyNumberFormat="0" applyFill="0" applyBorder="0" applyAlignment="0" applyProtection="0">
      <alignment vertical="top"/>
      <protection locked="0"/>
    </xf>
    <xf numFmtId="0" fontId="83" fillId="71" borderId="0" applyNumberFormat="0" applyBorder="0" applyAlignment="0" applyProtection="0"/>
    <xf numFmtId="0" fontId="85" fillId="0" borderId="0" applyNumberFormat="0" applyFill="0" applyBorder="0" applyAlignment="0" applyProtection="0"/>
    <xf numFmtId="0" fontId="86" fillId="0" borderId="72" applyNumberFormat="0" applyFill="0" applyAlignment="0" applyProtection="0"/>
    <xf numFmtId="0" fontId="87" fillId="0" borderId="0" applyNumberFormat="0" applyFill="0" applyBorder="0" applyAlignment="0" applyProtection="0"/>
    <xf numFmtId="0" fontId="28" fillId="0" borderId="0" applyNumberFormat="0" applyFill="0" applyBorder="0" applyAlignment="0" applyProtection="0"/>
    <xf numFmtId="0" fontId="30" fillId="0" borderId="54" applyNumberFormat="0" applyFill="0" applyAlignment="0" applyProtection="0"/>
    <xf numFmtId="0" fontId="29" fillId="0" borderId="53" applyNumberFormat="0" applyFill="0" applyAlignment="0" applyProtection="0"/>
    <xf numFmtId="0" fontId="8" fillId="0" borderId="0"/>
    <xf numFmtId="0" fontId="31" fillId="0" borderId="55" applyNumberFormat="0" applyFill="0" applyAlignment="0" applyProtection="0"/>
    <xf numFmtId="0" fontId="31" fillId="0" borderId="0" applyNumberFormat="0" applyFill="0" applyBorder="0" applyAlignment="0" applyProtection="0"/>
    <xf numFmtId="0" fontId="32" fillId="12" borderId="0" applyNumberFormat="0" applyBorder="0" applyAlignment="0" applyProtection="0"/>
    <xf numFmtId="0" fontId="33" fillId="13" borderId="0" applyNumberFormat="0" applyBorder="0" applyAlignment="0" applyProtection="0"/>
    <xf numFmtId="0" fontId="34" fillId="14" borderId="0" applyNumberFormat="0" applyBorder="0" applyAlignment="0" applyProtection="0"/>
    <xf numFmtId="0" fontId="35" fillId="15" borderId="56" applyNumberFormat="0" applyAlignment="0" applyProtection="0"/>
    <xf numFmtId="0" fontId="36" fillId="16" borderId="57" applyNumberFormat="0" applyAlignment="0" applyProtection="0"/>
    <xf numFmtId="0" fontId="37" fillId="16" borderId="56" applyNumberFormat="0" applyAlignment="0" applyProtection="0"/>
    <xf numFmtId="0" fontId="38" fillId="0" borderId="58" applyNumberFormat="0" applyFill="0" applyAlignment="0" applyProtection="0"/>
    <xf numFmtId="0" fontId="39" fillId="17" borderId="59" applyNumberFormat="0" applyAlignment="0" applyProtection="0"/>
    <xf numFmtId="0" fontId="20" fillId="0" borderId="0" applyNumberFormat="0" applyFill="0" applyBorder="0" applyAlignment="0" applyProtection="0"/>
    <xf numFmtId="0" fontId="8" fillId="18" borderId="60" applyNumberFormat="0" applyFont="0" applyAlignment="0" applyProtection="0"/>
    <xf numFmtId="0" fontId="40" fillId="0" borderId="0" applyNumberFormat="0" applyFill="0" applyBorder="0" applyAlignment="0" applyProtection="0"/>
    <xf numFmtId="0" fontId="21" fillId="0" borderId="61" applyNumberFormat="0" applyFill="0" applyAlignment="0" applyProtection="0"/>
    <xf numFmtId="0" fontId="41"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41" fillId="26" borderId="0" applyNumberFormat="0" applyBorder="0" applyAlignment="0" applyProtection="0"/>
    <xf numFmtId="0" fontId="41"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41" fillId="30" borderId="0" applyNumberFormat="0" applyBorder="0" applyAlignment="0" applyProtection="0"/>
    <xf numFmtId="0" fontId="41"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41" fillId="42" borderId="0" applyNumberFormat="0" applyBorder="0" applyAlignment="0" applyProtection="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173" fontId="10" fillId="0" borderId="0"/>
    <xf numFmtId="180" fontId="10" fillId="0" borderId="0"/>
    <xf numFmtId="173" fontId="10" fillId="0" borderId="0"/>
    <xf numFmtId="173" fontId="10" fillId="0" borderId="0"/>
    <xf numFmtId="173" fontId="10" fillId="0" borderId="0"/>
    <xf numFmtId="173" fontId="10" fillId="0" borderId="0"/>
    <xf numFmtId="184" fontId="10" fillId="0" borderId="0"/>
    <xf numFmtId="185" fontId="10" fillId="0" borderId="0"/>
    <xf numFmtId="184" fontId="10" fillId="0" borderId="0"/>
    <xf numFmtId="38" fontId="15" fillId="73" borderId="0" applyNumberFormat="0" applyBorder="0" applyAlignment="0" applyProtection="0"/>
    <xf numFmtId="10" fontId="15" fillId="74" borderId="1" applyNumberFormat="0" applyBorder="0" applyAlignment="0" applyProtection="0"/>
    <xf numFmtId="186" fontId="10" fillId="0" borderId="0"/>
    <xf numFmtId="186" fontId="10" fillId="0" borderId="0"/>
    <xf numFmtId="186" fontId="10" fillId="0" borderId="0"/>
    <xf numFmtId="186" fontId="10" fillId="0" borderId="0"/>
    <xf numFmtId="186" fontId="10" fillId="0" borderId="0"/>
    <xf numFmtId="187" fontId="10" fillId="0" borderId="0"/>
    <xf numFmtId="10" fontId="10" fillId="0" borderId="0" applyFont="0" applyFill="0" applyBorder="0" applyAlignment="0" applyProtection="0"/>
    <xf numFmtId="0" fontId="8" fillId="0" borderId="0"/>
    <xf numFmtId="165" fontId="8" fillId="0" borderId="0" applyFont="0" applyFill="0" applyBorder="0" applyAlignment="0" applyProtection="0"/>
    <xf numFmtId="9" fontId="8" fillId="0" borderId="0" applyFont="0" applyFill="0" applyBorder="0" applyAlignment="0" applyProtection="0"/>
    <xf numFmtId="164" fontId="10" fillId="0" borderId="0" applyFont="0" applyFill="0" applyBorder="0" applyAlignment="0" applyProtection="0"/>
    <xf numFmtId="0" fontId="8" fillId="0" borderId="0"/>
    <xf numFmtId="0" fontId="8" fillId="0" borderId="0"/>
    <xf numFmtId="172" fontId="10" fillId="0" borderId="0"/>
    <xf numFmtId="0" fontId="84" fillId="69" borderId="71" applyNumberFormat="0" applyAlignment="0" applyProtection="0"/>
    <xf numFmtId="0" fontId="75" fillId="70" borderId="65" applyNumberFormat="0" applyAlignment="0" applyProtection="0"/>
    <xf numFmtId="0" fontId="81" fillId="56" borderId="64" applyNumberFormat="0" applyAlignment="0" applyProtection="0"/>
    <xf numFmtId="0" fontId="10" fillId="72" borderId="70" applyNumberFormat="0" applyFont="0" applyAlignment="0" applyProtection="0"/>
    <xf numFmtId="0" fontId="77" fillId="53" borderId="0" applyNumberFormat="0" applyBorder="0" applyAlignment="0" applyProtection="0"/>
    <xf numFmtId="0" fontId="73" fillId="52" borderId="0" applyNumberFormat="0" applyBorder="0" applyAlignment="0" applyProtection="0"/>
    <xf numFmtId="0" fontId="80" fillId="0" borderId="68" applyNumberFormat="0" applyFill="0" applyAlignment="0" applyProtection="0"/>
    <xf numFmtId="0" fontId="79" fillId="0" borderId="67" applyNumberFormat="0" applyFill="0" applyAlignment="0" applyProtection="0"/>
    <xf numFmtId="0" fontId="76" fillId="0" borderId="0" applyNumberFormat="0" applyFill="0" applyBorder="0" applyAlignment="0" applyProtection="0"/>
    <xf numFmtId="0" fontId="78" fillId="0" borderId="66" applyNumberFormat="0" applyFill="0" applyAlignment="0" applyProtection="0"/>
    <xf numFmtId="0" fontId="70" fillId="0" borderId="0" applyNumberForma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72" fillId="63" borderId="0" applyNumberFormat="0" applyBorder="0" applyAlignment="0" applyProtection="0"/>
    <xf numFmtId="0" fontId="8" fillId="0" borderId="0"/>
    <xf numFmtId="0" fontId="8" fillId="0" borderId="0"/>
    <xf numFmtId="0" fontId="8" fillId="0" borderId="0"/>
    <xf numFmtId="0" fontId="72" fillId="68" borderId="0" applyNumberFormat="0" applyBorder="0" applyAlignment="0" applyProtection="0"/>
    <xf numFmtId="0" fontId="72" fillId="62" borderId="0" applyNumberFormat="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50" fillId="0" borderId="0"/>
    <xf numFmtId="0" fontId="82" fillId="0" borderId="69" applyNumberFormat="0" applyFill="0" applyAlignment="0" applyProtection="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0" fillId="0" borderId="0" applyNumberForma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10" fillId="0" borderId="0"/>
    <xf numFmtId="0" fontId="10" fillId="0" borderId="0"/>
    <xf numFmtId="0" fontId="81" fillId="56" borderId="64" applyNumberFormat="0" applyAlignment="0" applyProtection="0"/>
    <xf numFmtId="0" fontId="81" fillId="56" borderId="64" applyNumberFormat="0" applyAlignment="0" applyProtection="0"/>
    <xf numFmtId="0" fontId="81" fillId="56" borderId="64"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81" fillId="56" borderId="64" applyNumberFormat="0" applyAlignment="0" applyProtection="0"/>
    <xf numFmtId="0" fontId="10" fillId="0" borderId="0"/>
    <xf numFmtId="0" fontId="50" fillId="0" borderId="0"/>
    <xf numFmtId="0" fontId="8" fillId="0" borderId="0"/>
    <xf numFmtId="0" fontId="8" fillId="0" borderId="0"/>
    <xf numFmtId="9" fontId="50"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8" fillId="0" borderId="0"/>
    <xf numFmtId="0" fontId="10" fillId="0" borderId="0"/>
    <xf numFmtId="9" fontId="50" fillId="0" borderId="0" applyFont="0" applyFill="0" applyBorder="0" applyAlignment="0" applyProtection="0"/>
    <xf numFmtId="0" fontId="50" fillId="0" borderId="0"/>
    <xf numFmtId="9" fontId="10" fillId="0" borderId="0" applyFont="0" applyFill="0" applyBorder="0" applyAlignment="0" applyProtection="0"/>
    <xf numFmtId="0" fontId="10" fillId="0" borderId="0"/>
    <xf numFmtId="9" fontId="50" fillId="0" borderId="0" applyFont="0" applyFill="0" applyBorder="0" applyAlignment="0" applyProtection="0"/>
    <xf numFmtId="0" fontId="50"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44" fontId="10" fillId="0" borderId="0" applyFont="0" applyFill="0" applyBorder="0" applyAlignment="0" applyProtection="0"/>
    <xf numFmtId="43" fontId="8" fillId="0" borderId="0" applyFont="0" applyFill="0" applyBorder="0" applyAlignment="0" applyProtection="0"/>
    <xf numFmtId="0" fontId="10" fillId="0" borderId="0"/>
    <xf numFmtId="0" fontId="8" fillId="0" borderId="0"/>
    <xf numFmtId="0" fontId="8"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85" fillId="0" borderId="0" applyNumberFormat="0" applyFill="0" applyBorder="0" applyAlignment="0" applyProtection="0"/>
    <xf numFmtId="0" fontId="8" fillId="0" borderId="0"/>
    <xf numFmtId="164" fontId="5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8" fillId="0" borderId="0" applyNumberForma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50" fillId="0" borderId="0"/>
    <xf numFmtId="165" fontId="50" fillId="0" borderId="0" applyFont="0" applyFill="0" applyBorder="0" applyAlignment="0" applyProtection="0"/>
    <xf numFmtId="0" fontId="8" fillId="0" borderId="0"/>
    <xf numFmtId="0" fontId="8" fillId="0" borderId="0"/>
    <xf numFmtId="9" fontId="50"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50" fillId="0" borderId="0"/>
    <xf numFmtId="9" fontId="50" fillId="0" borderId="0" applyFont="0" applyFill="0" applyBorder="0" applyAlignment="0" applyProtection="0"/>
    <xf numFmtId="9" fontId="10" fillId="0" borderId="0" applyFont="0" applyFill="0" applyBorder="0" applyAlignment="0" applyProtection="0"/>
    <xf numFmtId="9" fontId="50" fillId="0" borderId="0" applyFont="0" applyFill="0" applyBorder="0" applyAlignment="0" applyProtection="0"/>
    <xf numFmtId="9" fontId="1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70" fillId="0" borderId="0" applyNumberForma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50" fillId="0" borderId="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0" fontId="8" fillId="0" borderId="0"/>
    <xf numFmtId="0" fontId="8" fillId="0" borderId="0"/>
    <xf numFmtId="0" fontId="50" fillId="0" borderId="0"/>
    <xf numFmtId="9" fontId="50"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50"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18" borderId="60" applyNumberFormat="0" applyFont="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9" fontId="50" fillId="0" borderId="0" applyFont="0" applyFill="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8" fillId="0" borderId="0"/>
    <xf numFmtId="165" fontId="8" fillId="0" borderId="0" applyFont="0" applyFill="0" applyBorder="0" applyAlignment="0" applyProtection="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9" fontId="50" fillId="0" borderId="0" applyFont="0" applyFill="0" applyBorder="0" applyAlignment="0" applyProtection="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50"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165" fontId="8" fillId="0" borderId="0" applyFont="0" applyFill="0" applyBorder="0" applyAlignment="0" applyProtection="0"/>
    <xf numFmtId="0" fontId="50" fillId="0" borderId="0"/>
    <xf numFmtId="9" fontId="50" fillId="0" borderId="0" applyFont="0" applyFill="0" applyBorder="0" applyAlignment="0" applyProtection="0"/>
    <xf numFmtId="0" fontId="8" fillId="0" borderId="0"/>
    <xf numFmtId="0" fontId="8" fillId="0" borderId="0"/>
    <xf numFmtId="9" fontId="50" fillId="0" borderId="0" applyFont="0" applyFill="0" applyBorder="0" applyAlignment="0" applyProtection="0"/>
    <xf numFmtId="0" fontId="5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50" fillId="0" borderId="0"/>
    <xf numFmtId="0" fontId="8" fillId="0" borderId="0"/>
    <xf numFmtId="0" fontId="8" fillId="0" borderId="0"/>
    <xf numFmtId="9" fontId="5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165"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50" fillId="0" borderId="0" applyFont="0" applyFill="0" applyBorder="0" applyAlignment="0" applyProtection="0"/>
    <xf numFmtId="0" fontId="50" fillId="0" borderId="0"/>
    <xf numFmtId="9" fontId="50" fillId="0" borderId="0" applyFont="0" applyFill="0" applyBorder="0" applyAlignment="0" applyProtection="0"/>
    <xf numFmtId="0" fontId="50" fillId="0" borderId="0"/>
    <xf numFmtId="9" fontId="50" fillId="0" borderId="0" applyFont="0" applyFill="0" applyBorder="0" applyAlignment="0" applyProtection="0"/>
    <xf numFmtId="0" fontId="50" fillId="0" borderId="0"/>
    <xf numFmtId="0" fontId="50" fillId="0" borderId="0"/>
    <xf numFmtId="9" fontId="50" fillId="0" borderId="0" applyFont="0" applyFill="0" applyBorder="0" applyAlignment="0" applyProtection="0"/>
    <xf numFmtId="0" fontId="50" fillId="0" borderId="0"/>
    <xf numFmtId="0" fontId="50" fillId="0" borderId="0"/>
    <xf numFmtId="9" fontId="50" fillId="0" borderId="0" applyFont="0" applyFill="0" applyBorder="0" applyAlignment="0" applyProtection="0"/>
    <xf numFmtId="0" fontId="50" fillId="0" borderId="0"/>
    <xf numFmtId="9" fontId="50" fillId="0" borderId="0" applyFont="0" applyFill="0" applyBorder="0" applyAlignment="0" applyProtection="0"/>
    <xf numFmtId="9" fontId="50" fillId="0" borderId="0" applyFont="0" applyFill="0" applyBorder="0" applyAlignment="0" applyProtection="0"/>
    <xf numFmtId="0" fontId="7" fillId="0" borderId="0"/>
    <xf numFmtId="0" fontId="10" fillId="0" borderId="0"/>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0" fillId="0" borderId="0"/>
    <xf numFmtId="0" fontId="10" fillId="0" borderId="0"/>
    <xf numFmtId="0" fontId="10" fillId="0" borderId="0"/>
    <xf numFmtId="0" fontId="10"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10"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0" fillId="0" borderId="0"/>
    <xf numFmtId="0" fontId="5" fillId="0" borderId="0"/>
    <xf numFmtId="0" fontId="5" fillId="18" borderId="60" applyNumberFormat="0" applyFont="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0"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10"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5" fillId="0" borderId="0"/>
    <xf numFmtId="0" fontId="10"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18" borderId="60" applyNumberFormat="0" applyFont="0" applyAlignment="0" applyProtection="0"/>
    <xf numFmtId="0" fontId="5" fillId="20" borderId="0" applyNumberFormat="0" applyBorder="0" applyAlignment="0" applyProtection="0"/>
    <xf numFmtId="0" fontId="5" fillId="21"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40" borderId="0" applyNumberFormat="0" applyBorder="0" applyAlignment="0" applyProtection="0"/>
    <xf numFmtId="0" fontId="5" fillId="41" borderId="0" applyNumberFormat="0" applyBorder="0" applyAlignment="0" applyProtection="0"/>
    <xf numFmtId="0" fontId="5" fillId="0" borderId="0"/>
    <xf numFmtId="165"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165"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10"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0" fillId="0" borderId="0"/>
    <xf numFmtId="0" fontId="2" fillId="0" borderId="0"/>
    <xf numFmtId="0" fontId="2" fillId="0" borderId="0"/>
    <xf numFmtId="0" fontId="10"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18" borderId="60" applyNumberFormat="0" applyFont="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18" borderId="60" applyNumberFormat="0" applyFont="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18" borderId="60" applyNumberFormat="0" applyFont="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18" borderId="60" applyNumberFormat="0" applyFont="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10" fillId="0" borderId="0"/>
    <xf numFmtId="0" fontId="1" fillId="0" borderId="0"/>
  </cellStyleXfs>
  <cellXfs count="824">
    <xf numFmtId="0" fontId="0" fillId="0" borderId="0" xfId="0"/>
    <xf numFmtId="0" fontId="0" fillId="0" borderId="0" xfId="0" applyAlignment="1">
      <alignment horizontal="center"/>
    </xf>
    <xf numFmtId="17" fontId="0" fillId="0" borderId="0" xfId="0" applyNumberFormat="1"/>
    <xf numFmtId="0" fontId="0" fillId="0" borderId="0" xfId="0" applyAlignment="1">
      <alignment horizontal="right"/>
    </xf>
    <xf numFmtId="166" fontId="0" fillId="0" borderId="0" xfId="0" applyNumberFormat="1" applyAlignment="1">
      <alignment horizontal="center"/>
    </xf>
    <xf numFmtId="3" fontId="0" fillId="0" borderId="0" xfId="0" applyNumberFormat="1" applyAlignment="1">
      <alignment horizontal="center"/>
    </xf>
    <xf numFmtId="37" fontId="11" fillId="0" borderId="0" xfId="0" applyNumberFormat="1" applyFont="1" applyAlignment="1">
      <alignment horizontal="center"/>
    </xf>
    <xf numFmtId="166" fontId="11" fillId="0" borderId="0" xfId="0" applyNumberFormat="1" applyFont="1" applyAlignment="1">
      <alignment horizontal="center"/>
    </xf>
    <xf numFmtId="0" fontId="0" fillId="2" borderId="0" xfId="0" applyFill="1" applyAlignment="1">
      <alignment horizontal="center"/>
    </xf>
    <xf numFmtId="0" fontId="12" fillId="0" borderId="0" xfId="0" applyFont="1"/>
    <xf numFmtId="0" fontId="0" fillId="0" borderId="0" xfId="0" applyFill="1" applyAlignment="1">
      <alignment horizontal="center"/>
    </xf>
    <xf numFmtId="3" fontId="0" fillId="0" borderId="0" xfId="0" applyNumberFormat="1" applyFill="1" applyAlignment="1">
      <alignment horizontal="center"/>
    </xf>
    <xf numFmtId="3" fontId="0" fillId="0" borderId="0" xfId="0" applyNumberFormat="1" applyAlignment="1">
      <alignment horizontal="center" wrapText="1"/>
    </xf>
    <xf numFmtId="0" fontId="0" fillId="0" borderId="0" xfId="0" applyFill="1"/>
    <xf numFmtId="4" fontId="0" fillId="0" borderId="0" xfId="0" applyNumberFormat="1" applyAlignment="1">
      <alignment horizontal="center"/>
    </xf>
    <xf numFmtId="0" fontId="0" fillId="0" borderId="0" xfId="0" applyFill="1" applyBorder="1" applyAlignment="1"/>
    <xf numFmtId="0" fontId="0" fillId="0" borderId="2" xfId="0" applyFill="1" applyBorder="1" applyAlignment="1"/>
    <xf numFmtId="0" fontId="14" fillId="0" borderId="3" xfId="0" applyFont="1" applyFill="1" applyBorder="1" applyAlignment="1">
      <alignment horizontal="center"/>
    </xf>
    <xf numFmtId="0" fontId="14" fillId="0" borderId="3" xfId="0" applyFont="1" applyFill="1" applyBorder="1" applyAlignment="1">
      <alignment horizontal="centerContinuous"/>
    </xf>
    <xf numFmtId="0" fontId="0" fillId="0" borderId="0" xfId="0" applyAlignment="1">
      <alignment horizontal="left"/>
    </xf>
    <xf numFmtId="0" fontId="0" fillId="0" borderId="0" xfId="0" applyAlignment="1">
      <alignment horizontal="center" wrapText="1"/>
    </xf>
    <xf numFmtId="166" fontId="0" fillId="0" borderId="0" xfId="0" applyNumberFormat="1" applyAlignment="1">
      <alignment horizontal="center" wrapText="1"/>
    </xf>
    <xf numFmtId="37" fontId="0" fillId="0" borderId="0" xfId="0" applyNumberFormat="1" applyAlignment="1">
      <alignment horizontal="center"/>
    </xf>
    <xf numFmtId="17" fontId="0" fillId="0" borderId="0" xfId="0" applyNumberFormat="1" applyAlignment="1">
      <alignment horizontal="left"/>
    </xf>
    <xf numFmtId="172" fontId="0" fillId="0" borderId="0" xfId="1" applyNumberFormat="1" applyFont="1" applyAlignment="1">
      <alignment horizontal="center"/>
    </xf>
    <xf numFmtId="3" fontId="0" fillId="0" borderId="0" xfId="0" applyNumberFormat="1"/>
    <xf numFmtId="0" fontId="0" fillId="0" borderId="0" xfId="0" applyBorder="1"/>
    <xf numFmtId="0" fontId="0" fillId="4" borderId="0" xfId="0" applyFill="1" applyAlignment="1">
      <alignment horizontal="center"/>
    </xf>
    <xf numFmtId="0" fontId="0" fillId="4" borderId="0" xfId="0" applyFill="1"/>
    <xf numFmtId="3" fontId="0" fillId="0" borderId="0" xfId="0" applyNumberFormat="1" applyFill="1" applyAlignment="1">
      <alignment horizontal="center" wrapText="1"/>
    </xf>
    <xf numFmtId="0" fontId="0" fillId="0" borderId="0" xfId="0" applyFill="1" applyAlignment="1">
      <alignment horizontal="center" wrapText="1"/>
    </xf>
    <xf numFmtId="1" fontId="0" fillId="0" borderId="0" xfId="0" applyNumberFormat="1" applyAlignment="1">
      <alignment horizontal="center"/>
    </xf>
    <xf numFmtId="38" fontId="0" fillId="0" borderId="0" xfId="0" applyNumberFormat="1" applyAlignment="1">
      <alignment horizontal="center"/>
    </xf>
    <xf numFmtId="167" fontId="0" fillId="0" borderId="0" xfId="0" applyNumberFormat="1" applyFill="1" applyAlignment="1">
      <alignment horizontal="center"/>
    </xf>
    <xf numFmtId="0" fontId="10" fillId="0" borderId="0" xfId="0" applyFont="1"/>
    <xf numFmtId="166" fontId="0" fillId="0" borderId="0" xfId="0" applyNumberFormat="1" applyFill="1" applyAlignment="1">
      <alignment horizontal="center" wrapText="1"/>
    </xf>
    <xf numFmtId="174" fontId="16" fillId="0" borderId="0" xfId="1" applyNumberFormat="1" applyFont="1" applyFill="1" applyAlignment="1">
      <alignment horizontal="center"/>
    </xf>
    <xf numFmtId="38" fontId="0" fillId="0" borderId="0" xfId="0" applyNumberFormat="1" applyFill="1" applyAlignment="1">
      <alignment horizontal="center"/>
    </xf>
    <xf numFmtId="0" fontId="0" fillId="0" borderId="0" xfId="0" applyAlignment="1">
      <alignment horizontal="center"/>
    </xf>
    <xf numFmtId="0" fontId="10" fillId="0" borderId="0" xfId="4"/>
    <xf numFmtId="3" fontId="0" fillId="0" borderId="0" xfId="0" applyNumberFormat="1" applyFill="1"/>
    <xf numFmtId="43" fontId="10" fillId="0" borderId="0" xfId="11" applyFont="1"/>
    <xf numFmtId="0" fontId="19" fillId="0" borderId="13" xfId="4" applyFont="1" applyBorder="1" applyAlignment="1">
      <alignment horizontal="right"/>
    </xf>
    <xf numFmtId="43" fontId="15" fillId="0" borderId="0" xfId="4" applyNumberFormat="1" applyFont="1" applyAlignment="1">
      <alignment horizontal="right"/>
    </xf>
    <xf numFmtId="2" fontId="0" fillId="0" borderId="0" xfId="0" applyNumberFormat="1" applyAlignment="1">
      <alignment horizontal="center"/>
    </xf>
    <xf numFmtId="37" fontId="0" fillId="3" borderId="0" xfId="0" applyNumberFormat="1" applyFill="1" applyAlignment="1">
      <alignment horizontal="center"/>
    </xf>
    <xf numFmtId="0" fontId="0" fillId="0" borderId="0" xfId="0" applyAlignment="1">
      <alignment horizontal="center"/>
    </xf>
    <xf numFmtId="0" fontId="0" fillId="0" borderId="0" xfId="0" applyBorder="1" applyAlignment="1">
      <alignment horizontal="center"/>
    </xf>
    <xf numFmtId="0" fontId="0" fillId="0" borderId="0" xfId="0" applyAlignment="1">
      <alignment horizontal="center"/>
    </xf>
    <xf numFmtId="0" fontId="10" fillId="0" borderId="0" xfId="4"/>
    <xf numFmtId="0" fontId="10" fillId="0" borderId="0" xfId="4" applyFont="1"/>
    <xf numFmtId="37" fontId="10" fillId="0" borderId="0" xfId="4" applyNumberFormat="1" applyFont="1" applyFill="1" applyAlignment="1">
      <alignment horizontal="center"/>
    </xf>
    <xf numFmtId="3" fontId="10" fillId="0" borderId="0" xfId="4" applyNumberFormat="1" applyFill="1" applyAlignment="1">
      <alignment horizontal="center"/>
    </xf>
    <xf numFmtId="0" fontId="10" fillId="0" borderId="0" xfId="4" applyFill="1"/>
    <xf numFmtId="0" fontId="10" fillId="0" borderId="0" xfId="4" applyFont="1" applyAlignment="1">
      <alignment horizontal="center"/>
    </xf>
    <xf numFmtId="0" fontId="12" fillId="0" borderId="0" xfId="4" applyFont="1" applyAlignment="1">
      <alignment horizontal="center"/>
    </xf>
    <xf numFmtId="3" fontId="10" fillId="0" borderId="0" xfId="4" applyNumberFormat="1"/>
    <xf numFmtId="172" fontId="10" fillId="0" borderId="0" xfId="4" applyNumberFormat="1"/>
    <xf numFmtId="3" fontId="10" fillId="0" borderId="0" xfId="4" applyNumberFormat="1" applyFont="1" applyFill="1"/>
    <xf numFmtId="0" fontId="10" fillId="0" borderId="0" xfId="4" applyFont="1" applyFill="1" applyAlignment="1">
      <alignment horizontal="center"/>
    </xf>
    <xf numFmtId="0" fontId="10" fillId="0" borderId="0" xfId="4" applyFont="1" applyAlignment="1">
      <alignment horizontal="center" vertical="center"/>
    </xf>
    <xf numFmtId="172" fontId="10" fillId="0" borderId="0" xfId="4" applyNumberFormat="1" applyFont="1" applyAlignment="1"/>
    <xf numFmtId="0" fontId="10" fillId="0" borderId="0" xfId="4" applyFont="1" applyAlignment="1">
      <alignment vertical="center"/>
    </xf>
    <xf numFmtId="0" fontId="10" fillId="0" borderId="0" xfId="4" applyFont="1" applyFill="1"/>
    <xf numFmtId="4" fontId="10" fillId="0" borderId="0" xfId="4" applyNumberFormat="1" applyFont="1"/>
    <xf numFmtId="0" fontId="12" fillId="0" borderId="0" xfId="4" applyFont="1" applyFill="1" applyAlignment="1">
      <alignment horizontal="center"/>
    </xf>
    <xf numFmtId="3" fontId="10" fillId="0" borderId="0" xfId="1" applyNumberFormat="1" applyFill="1" applyAlignment="1"/>
    <xf numFmtId="3" fontId="10" fillId="0" borderId="0" xfId="4" applyNumberFormat="1" applyFont="1" applyFill="1" applyAlignment="1">
      <alignment horizontal="center" vertical="center"/>
    </xf>
    <xf numFmtId="37" fontId="10" fillId="0" borderId="0" xfId="4" applyNumberFormat="1" applyFont="1" applyFill="1" applyAlignment="1"/>
    <xf numFmtId="172" fontId="10" fillId="0" borderId="0" xfId="1" applyNumberFormat="1" applyFont="1" applyFill="1"/>
    <xf numFmtId="3" fontId="10" fillId="0" borderId="0" xfId="4" applyNumberFormat="1" applyFill="1" applyAlignment="1"/>
    <xf numFmtId="3" fontId="10" fillId="0" borderId="0" xfId="4" applyNumberFormat="1" applyFont="1" applyFill="1" applyBorder="1"/>
    <xf numFmtId="37" fontId="10" fillId="0" borderId="0" xfId="1" applyNumberFormat="1" applyFont="1" applyFill="1" applyAlignment="1"/>
    <xf numFmtId="37" fontId="10" fillId="0" borderId="0" xfId="4" applyNumberFormat="1"/>
    <xf numFmtId="181" fontId="10" fillId="0" borderId="0" xfId="4" applyNumberFormat="1" applyFont="1" applyFill="1"/>
    <xf numFmtId="17" fontId="10" fillId="44" borderId="0" xfId="4" applyNumberFormat="1" applyFill="1"/>
    <xf numFmtId="0" fontId="10" fillId="44" borderId="0" xfId="4" applyFill="1"/>
    <xf numFmtId="37" fontId="10" fillId="44" borderId="0" xfId="4" applyNumberFormat="1" applyFont="1" applyFill="1" applyAlignment="1">
      <alignment horizontal="center"/>
    </xf>
    <xf numFmtId="3" fontId="10" fillId="44" borderId="0" xfId="4" applyNumberFormat="1" applyFont="1" applyFill="1" applyAlignment="1">
      <alignment horizontal="center" vertical="center"/>
    </xf>
    <xf numFmtId="0" fontId="10" fillId="0" borderId="0" xfId="4" applyFont="1" applyAlignment="1"/>
    <xf numFmtId="172" fontId="10" fillId="0" borderId="0" xfId="4" applyNumberFormat="1" applyFont="1" applyAlignment="1">
      <alignment horizontal="center" vertical="center"/>
    </xf>
    <xf numFmtId="172" fontId="10" fillId="44" borderId="0" xfId="1" applyNumberFormat="1" applyFont="1" applyFill="1" applyAlignment="1">
      <alignment horizontal="center"/>
    </xf>
    <xf numFmtId="172" fontId="10" fillId="0" borderId="0" xfId="1" applyNumberFormat="1" applyFont="1" applyFill="1" applyAlignment="1">
      <alignment horizontal="center"/>
    </xf>
    <xf numFmtId="172" fontId="10" fillId="44" borderId="0" xfId="1" applyNumberFormat="1" applyFont="1" applyFill="1" applyAlignment="1"/>
    <xf numFmtId="172" fontId="10" fillId="0" borderId="0" xfId="1" applyNumberFormat="1" applyFont="1" applyFill="1" applyAlignment="1"/>
    <xf numFmtId="0" fontId="12" fillId="0" borderId="0" xfId="4" applyFont="1" applyAlignment="1">
      <alignment wrapText="1"/>
    </xf>
    <xf numFmtId="0" fontId="45" fillId="0" borderId="13" xfId="4" applyFont="1" applyBorder="1" applyAlignment="1">
      <alignment horizontal="center" vertical="center" wrapText="1"/>
    </xf>
    <xf numFmtId="0" fontId="45" fillId="0" borderId="7" xfId="4" applyFont="1" applyBorder="1" applyAlignment="1">
      <alignment horizontal="center" vertical="center" wrapText="1"/>
    </xf>
    <xf numFmtId="0" fontId="45" fillId="0" borderId="14" xfId="4" applyFont="1" applyBorder="1" applyAlignment="1">
      <alignment horizontal="center" vertical="center" wrapText="1"/>
    </xf>
    <xf numFmtId="172" fontId="10" fillId="0" borderId="0" xfId="4" applyNumberFormat="1" applyAlignment="1">
      <alignment horizontal="center"/>
    </xf>
    <xf numFmtId="0" fontId="45" fillId="0" borderId="4" xfId="4" applyFont="1" applyBorder="1" applyAlignment="1">
      <alignment horizontal="center" vertical="center" wrapText="1"/>
    </xf>
    <xf numFmtId="0" fontId="45" fillId="0" borderId="4" xfId="4" applyFont="1" applyFill="1" applyBorder="1" applyAlignment="1">
      <alignment horizontal="center" vertical="center" wrapText="1"/>
    </xf>
    <xf numFmtId="0" fontId="45" fillId="0" borderId="9" xfId="4" applyFont="1" applyBorder="1" applyAlignment="1">
      <alignment horizontal="center" vertical="center" wrapText="1"/>
    </xf>
    <xf numFmtId="173" fontId="10" fillId="44" borderId="0" xfId="1" applyNumberFormat="1" applyFill="1" applyAlignment="1">
      <alignment horizontal="center"/>
    </xf>
    <xf numFmtId="173" fontId="10" fillId="0" borderId="0" xfId="1" applyNumberFormat="1" applyFill="1" applyAlignment="1">
      <alignment horizontal="center"/>
    </xf>
    <xf numFmtId="0" fontId="45" fillId="0" borderId="13" xfId="4" applyFont="1" applyFill="1" applyBorder="1" applyAlignment="1">
      <alignment horizontal="center" vertical="center" wrapText="1"/>
    </xf>
    <xf numFmtId="0" fontId="46" fillId="0" borderId="8" xfId="4" applyFont="1" applyBorder="1" applyAlignment="1">
      <alignment horizontal="center" vertical="center" wrapText="1"/>
    </xf>
    <xf numFmtId="43" fontId="0" fillId="0" borderId="0" xfId="0" applyNumberFormat="1"/>
    <xf numFmtId="0" fontId="10" fillId="0" borderId="0" xfId="4" applyFill="1" applyBorder="1"/>
    <xf numFmtId="172" fontId="0" fillId="0" borderId="0" xfId="0" applyNumberFormat="1"/>
    <xf numFmtId="0" fontId="0" fillId="9" borderId="0" xfId="0" applyFill="1"/>
    <xf numFmtId="0" fontId="0" fillId="44" borderId="0" xfId="0" applyFill="1"/>
    <xf numFmtId="3" fontId="47" fillId="0" borderId="0" xfId="0" applyNumberFormat="1" applyFont="1" applyAlignment="1">
      <alignment horizontal="center"/>
    </xf>
    <xf numFmtId="17" fontId="45" fillId="0" borderId="0" xfId="0" applyNumberFormat="1" applyFont="1" applyAlignment="1">
      <alignment horizontal="left"/>
    </xf>
    <xf numFmtId="0" fontId="48" fillId="0" borderId="0" xfId="26"/>
    <xf numFmtId="0" fontId="46" fillId="0" borderId="0" xfId="4" applyFont="1" applyAlignment="1">
      <alignment horizontal="center"/>
    </xf>
    <xf numFmtId="0" fontId="46" fillId="0" borderId="0" xfId="4" applyFont="1" applyAlignment="1">
      <alignment horizontal="right"/>
    </xf>
    <xf numFmtId="0" fontId="46" fillId="0" borderId="10" xfId="4" applyFont="1" applyBorder="1" applyAlignment="1">
      <alignment horizontal="center"/>
    </xf>
    <xf numFmtId="43" fontId="15" fillId="0" borderId="5" xfId="4" applyNumberFormat="1" applyFont="1" applyBorder="1" applyAlignment="1">
      <alignment horizontal="right"/>
    </xf>
    <xf numFmtId="0" fontId="19" fillId="49" borderId="1" xfId="4" applyFont="1" applyFill="1" applyBorder="1" applyAlignment="1">
      <alignment horizontal="left"/>
    </xf>
    <xf numFmtId="0" fontId="19" fillId="50" borderId="1" xfId="4" applyFont="1" applyFill="1" applyBorder="1" applyAlignment="1">
      <alignment horizontal="left"/>
    </xf>
    <xf numFmtId="0" fontId="19" fillId="49" borderId="0" xfId="4" applyFont="1" applyFill="1" applyAlignment="1">
      <alignment horizontal="right"/>
    </xf>
    <xf numFmtId="43" fontId="15" fillId="0" borderId="13" xfId="4" applyNumberFormat="1" applyFont="1" applyBorder="1" applyAlignment="1">
      <alignment horizontal="right"/>
    </xf>
    <xf numFmtId="43" fontId="15" fillId="0" borderId="7" xfId="4" applyNumberFormat="1" applyFont="1" applyBorder="1" applyAlignment="1">
      <alignment horizontal="right"/>
    </xf>
    <xf numFmtId="0" fontId="46" fillId="0" borderId="13" xfId="4" applyFont="1" applyBorder="1" applyAlignment="1">
      <alignment horizontal="right"/>
    </xf>
    <xf numFmtId="0" fontId="0" fillId="0" borderId="0" xfId="0" applyFill="1" applyBorder="1"/>
    <xf numFmtId="0" fontId="19" fillId="0" borderId="0" xfId="4" applyFont="1" applyFill="1" applyBorder="1"/>
    <xf numFmtId="2" fontId="15" fillId="0" borderId="0" xfId="4" applyNumberFormat="1" applyFont="1" applyFill="1" applyBorder="1"/>
    <xf numFmtId="4" fontId="15" fillId="0" borderId="0" xfId="4" applyNumberFormat="1" applyFont="1" applyFill="1" applyBorder="1"/>
    <xf numFmtId="2" fontId="10" fillId="0" borderId="0" xfId="4" applyNumberFormat="1" applyFill="1" applyBorder="1"/>
    <xf numFmtId="43" fontId="15" fillId="0" borderId="12" xfId="4" applyNumberFormat="1" applyFont="1" applyBorder="1" applyAlignment="1">
      <alignment horizontal="right"/>
    </xf>
    <xf numFmtId="43" fontId="15" fillId="0" borderId="6" xfId="4" applyNumberFormat="1" applyFont="1" applyBorder="1" applyAlignment="1">
      <alignment horizontal="right"/>
    </xf>
    <xf numFmtId="0" fontId="48" fillId="0" borderId="0" xfId="26" applyAlignment="1">
      <alignment horizontal="left"/>
    </xf>
    <xf numFmtId="0" fontId="50" fillId="0" borderId="0" xfId="27"/>
    <xf numFmtId="0" fontId="10" fillId="0" borderId="0" xfId="27" applyFont="1"/>
    <xf numFmtId="0" fontId="10" fillId="0" borderId="0" xfId="27" applyFont="1" applyAlignment="1">
      <alignment horizontal="center"/>
    </xf>
    <xf numFmtId="0" fontId="55" fillId="0" borderId="0" xfId="27" applyFont="1" applyFill="1" applyBorder="1"/>
    <xf numFmtId="0" fontId="10" fillId="0" borderId="0" xfId="27" applyFont="1" applyProtection="1">
      <protection locked="0"/>
    </xf>
    <xf numFmtId="0" fontId="10" fillId="0" borderId="0" xfId="27" applyFont="1" applyAlignment="1" applyProtection="1">
      <alignment horizontal="center"/>
      <protection locked="0"/>
    </xf>
    <xf numFmtId="0" fontId="50" fillId="0" borderId="0" xfId="27" applyFont="1"/>
    <xf numFmtId="0" fontId="12" fillId="75" borderId="1" xfId="27" applyFont="1" applyFill="1" applyBorder="1" applyAlignment="1" applyProtection="1">
      <alignment horizontal="center" wrapText="1"/>
      <protection locked="0"/>
    </xf>
    <xf numFmtId="165" fontId="90" fillId="0" borderId="0" xfId="27" applyNumberFormat="1" applyFont="1" applyProtection="1">
      <protection locked="0"/>
    </xf>
    <xf numFmtId="0" fontId="70" fillId="0" borderId="0" xfId="1463" applyAlignment="1" applyProtection="1">
      <alignment horizontal="left"/>
      <protection locked="0"/>
    </xf>
    <xf numFmtId="166" fontId="12" fillId="0" borderId="0" xfId="0" applyNumberFormat="1" applyFont="1" applyAlignment="1">
      <alignment horizontal="center"/>
    </xf>
    <xf numFmtId="0" fontId="42" fillId="2" borderId="0" xfId="0" applyFont="1" applyFill="1" applyAlignment="1">
      <alignment horizontal="center"/>
    </xf>
    <xf numFmtId="0" fontId="0" fillId="0" borderId="0" xfId="0" applyAlignment="1">
      <alignment horizontal="center" vertical="center"/>
    </xf>
    <xf numFmtId="37" fontId="12" fillId="0" borderId="74" xfId="0" applyNumberFormat="1" applyFont="1" applyBorder="1" applyAlignment="1">
      <alignment horizontal="center"/>
    </xf>
    <xf numFmtId="4" fontId="10" fillId="0" borderId="0" xfId="0" applyNumberFormat="1" applyFont="1" applyAlignment="1">
      <alignment horizontal="center"/>
    </xf>
    <xf numFmtId="0" fontId="44" fillId="0" borderId="73" xfId="1430" applyFont="1" applyBorder="1" applyAlignment="1">
      <alignment horizontal="center" vertical="center"/>
    </xf>
    <xf numFmtId="43" fontId="94" fillId="0" borderId="0" xfId="1" applyFont="1"/>
    <xf numFmtId="10" fontId="10" fillId="0" borderId="73" xfId="2" applyNumberFormat="1" applyFont="1" applyBorder="1" applyAlignment="1" applyProtection="1">
      <alignment horizontal="center"/>
      <protection locked="0"/>
    </xf>
    <xf numFmtId="3" fontId="95" fillId="0" borderId="0" xfId="0" applyNumberFormat="1" applyFont="1" applyAlignment="1">
      <alignment horizontal="center"/>
    </xf>
    <xf numFmtId="0" fontId="46" fillId="0" borderId="14" xfId="4" applyFont="1" applyBorder="1" applyAlignment="1">
      <alignment horizontal="center"/>
    </xf>
    <xf numFmtId="0" fontId="12" fillId="0" borderId="0" xfId="0" applyFont="1" applyAlignment="1">
      <alignment horizontal="left"/>
    </xf>
    <xf numFmtId="0" fontId="12" fillId="75" borderId="1" xfId="27" applyFont="1" applyFill="1" applyBorder="1" applyAlignment="1" applyProtection="1">
      <alignment horizontal="center" vertical="center" wrapText="1"/>
      <protection locked="0"/>
    </xf>
    <xf numFmtId="10" fontId="10" fillId="0" borderId="73" xfId="950" applyNumberFormat="1" applyFont="1" applyBorder="1" applyAlignment="1">
      <alignment horizontal="center"/>
    </xf>
    <xf numFmtId="0" fontId="19" fillId="50" borderId="0" xfId="4" applyFont="1" applyFill="1" applyAlignment="1">
      <alignment horizontal="right"/>
    </xf>
    <xf numFmtId="0" fontId="44" fillId="0" borderId="8" xfId="0" applyFont="1" applyFill="1" applyBorder="1" applyAlignment="1">
      <alignment horizontal="center" vertical="center"/>
    </xf>
    <xf numFmtId="0" fontId="44" fillId="0" borderId="0" xfId="0" applyFont="1" applyFill="1" applyAlignment="1">
      <alignment horizontal="center" vertical="center"/>
    </xf>
    <xf numFmtId="3" fontId="49" fillId="0" borderId="0" xfId="0" applyNumberFormat="1" applyFont="1"/>
    <xf numFmtId="183" fontId="10" fillId="3" borderId="1" xfId="954" applyNumberFormat="1" applyFont="1" applyFill="1" applyBorder="1" applyAlignment="1">
      <alignment horizontal="center"/>
    </xf>
    <xf numFmtId="183" fontId="10" fillId="7" borderId="1" xfId="954" applyNumberFormat="1" applyFont="1" applyFill="1" applyBorder="1" applyAlignment="1">
      <alignment horizontal="center"/>
    </xf>
    <xf numFmtId="0" fontId="10" fillId="0" borderId="0" xfId="27" applyFont="1" applyFill="1" applyBorder="1" applyAlignment="1" applyProtection="1">
      <alignment horizontal="left"/>
      <protection locked="0"/>
    </xf>
    <xf numFmtId="2" fontId="10" fillId="7" borderId="17" xfId="657" applyNumberFormat="1" applyFont="1" applyFill="1" applyBorder="1" applyAlignment="1">
      <alignment horizontal="center" vertical="center"/>
    </xf>
    <xf numFmtId="167" fontId="11" fillId="0" borderId="0" xfId="0" applyNumberFormat="1" applyFont="1" applyFill="1" applyBorder="1" applyAlignment="1">
      <alignment horizontal="center"/>
    </xf>
    <xf numFmtId="169" fontId="10" fillId="0" borderId="0" xfId="4" applyNumberFormat="1" applyFont="1" applyFill="1"/>
    <xf numFmtId="165" fontId="10" fillId="0" borderId="73" xfId="406" applyFont="1" applyBorder="1" applyAlignment="1">
      <alignment horizontal="center"/>
    </xf>
    <xf numFmtId="0" fontId="95" fillId="0" borderId="0" xfId="0" applyFont="1" applyAlignment="1">
      <alignment horizontal="right"/>
    </xf>
    <xf numFmtId="0" fontId="88" fillId="0" borderId="0" xfId="1020" applyAlignment="1">
      <alignment vertical="center" wrapText="1"/>
    </xf>
    <xf numFmtId="0" fontId="42" fillId="0" borderId="0" xfId="0" applyFont="1" applyAlignment="1">
      <alignment horizontal="right"/>
    </xf>
    <xf numFmtId="0" fontId="12" fillId="2" borderId="0" xfId="0" applyFont="1" applyFill="1" applyAlignment="1">
      <alignment horizontal="center"/>
    </xf>
    <xf numFmtId="0" fontId="96" fillId="0" borderId="62" xfId="0" applyFont="1" applyBorder="1" applyAlignment="1">
      <alignment horizontal="right"/>
    </xf>
    <xf numFmtId="165" fontId="10" fillId="0" borderId="73" xfId="406" applyFont="1" applyBorder="1" applyAlignment="1" applyProtection="1">
      <alignment horizontal="center"/>
      <protection locked="0"/>
    </xf>
    <xf numFmtId="0" fontId="12" fillId="0" borderId="0" xfId="0" applyFont="1" applyAlignment="1">
      <alignment horizontal="center" vertical="center" wrapText="1"/>
    </xf>
    <xf numFmtId="0" fontId="94" fillId="0" borderId="0" xfId="0" applyFont="1"/>
    <xf numFmtId="0" fontId="46" fillId="0" borderId="7" xfId="4" applyFont="1" applyBorder="1" applyAlignment="1">
      <alignment horizontal="center"/>
    </xf>
    <xf numFmtId="0" fontId="42" fillId="0" borderId="1" xfId="0" applyFont="1" applyFill="1" applyBorder="1" applyAlignment="1">
      <alignment horizontal="center" vertical="center" wrapText="1"/>
    </xf>
    <xf numFmtId="0" fontId="12" fillId="0" borderId="13" xfId="0" applyFont="1" applyBorder="1"/>
    <xf numFmtId="0" fontId="94" fillId="0" borderId="0" xfId="2263" applyFont="1" applyProtection="1">
      <protection locked="0"/>
    </xf>
    <xf numFmtId="0" fontId="44" fillId="0" borderId="1" xfId="0" applyFont="1" applyFill="1" applyBorder="1" applyAlignment="1">
      <alignment horizontal="center" vertical="center" wrapText="1"/>
    </xf>
    <xf numFmtId="0" fontId="10" fillId="0" borderId="0" xfId="544" applyAlignment="1">
      <alignment vertical="center"/>
    </xf>
    <xf numFmtId="43" fontId="94" fillId="0" borderId="0" xfId="1" applyFont="1" applyProtection="1">
      <protection locked="0"/>
    </xf>
    <xf numFmtId="0" fontId="91" fillId="0" borderId="0" xfId="544" applyFont="1"/>
    <xf numFmtId="3" fontId="0" fillId="0" borderId="62" xfId="0" applyNumberFormat="1" applyBorder="1" applyAlignment="1">
      <alignment horizontal="center"/>
    </xf>
    <xf numFmtId="3" fontId="49" fillId="0" borderId="62" xfId="0" applyNumberFormat="1" applyFont="1" applyBorder="1"/>
    <xf numFmtId="3" fontId="17" fillId="0" borderId="0" xfId="0" applyNumberFormat="1" applyFont="1" applyAlignment="1">
      <alignment horizontal="center"/>
    </xf>
    <xf numFmtId="17" fontId="45" fillId="44" borderId="63" xfId="0" applyNumberFormat="1" applyFont="1" applyFill="1" applyBorder="1" applyAlignment="1">
      <alignment horizontal="left"/>
    </xf>
    <xf numFmtId="49" fontId="94" fillId="0" borderId="0" xfId="2263" applyNumberFormat="1" applyFont="1" applyAlignment="1" applyProtection="1">
      <alignment horizontal="right"/>
      <protection locked="0"/>
    </xf>
    <xf numFmtId="10" fontId="10" fillId="0" borderId="73" xfId="2266" applyNumberFormat="1" applyFont="1" applyBorder="1" applyAlignment="1" applyProtection="1">
      <alignment horizontal="center"/>
      <protection locked="0"/>
    </xf>
    <xf numFmtId="37" fontId="11" fillId="44" borderId="0" xfId="0" applyNumberFormat="1" applyFont="1" applyFill="1" applyAlignment="1">
      <alignment horizontal="center"/>
    </xf>
    <xf numFmtId="3" fontId="0" fillId="0" borderId="0" xfId="0" applyNumberFormat="1" applyBorder="1" applyAlignment="1">
      <alignment horizontal="center"/>
    </xf>
    <xf numFmtId="3" fontId="69" fillId="0" borderId="0" xfId="0" applyNumberFormat="1" applyFont="1" applyFill="1" applyAlignment="1">
      <alignment horizontal="center"/>
    </xf>
    <xf numFmtId="0" fontId="46" fillId="0" borderId="13" xfId="4" applyFont="1" applyBorder="1" applyAlignment="1">
      <alignment horizontal="center"/>
    </xf>
    <xf numFmtId="3" fontId="12" fillId="0" borderId="0" xfId="0" applyNumberFormat="1" applyFont="1" applyAlignment="1">
      <alignment horizontal="center"/>
    </xf>
    <xf numFmtId="0" fontId="93" fillId="0" borderId="0" xfId="544" applyFont="1" applyAlignment="1">
      <alignment horizontal="left"/>
    </xf>
    <xf numFmtId="17" fontId="45" fillId="0" borderId="62" xfId="0" applyNumberFormat="1" applyFont="1" applyBorder="1" applyAlignment="1">
      <alignment horizontal="left"/>
    </xf>
    <xf numFmtId="17" fontId="45" fillId="0" borderId="0" xfId="0" applyNumberFormat="1" applyFont="1" applyBorder="1" applyAlignment="1">
      <alignment horizontal="left"/>
    </xf>
    <xf numFmtId="0" fontId="10" fillId="0" borderId="0" xfId="544"/>
    <xf numFmtId="0" fontId="49" fillId="0" borderId="0" xfId="0" applyFont="1" applyFill="1" applyAlignment="1">
      <alignment horizontal="center" vertical="center" wrapText="1"/>
    </xf>
    <xf numFmtId="3" fontId="42" fillId="0" borderId="0" xfId="0" applyNumberFormat="1" applyFont="1" applyAlignment="1">
      <alignment horizontal="right"/>
    </xf>
    <xf numFmtId="0" fontId="44" fillId="0" borderId="4" xfId="0" applyFont="1" applyFill="1" applyBorder="1" applyAlignment="1">
      <alignment horizontal="center" vertical="center" wrapText="1"/>
    </xf>
    <xf numFmtId="0" fontId="44" fillId="0" borderId="73" xfId="2263" applyFont="1" applyBorder="1" applyAlignment="1" applyProtection="1">
      <alignment horizontal="center" vertical="center"/>
      <protection locked="0"/>
    </xf>
    <xf numFmtId="49" fontId="44" fillId="0" borderId="73" xfId="2263" applyNumberFormat="1" applyFont="1" applyBorder="1" applyAlignment="1" applyProtection="1">
      <alignment horizontal="right"/>
      <protection locked="0"/>
    </xf>
    <xf numFmtId="2" fontId="0" fillId="0" borderId="0" xfId="0" applyNumberFormat="1"/>
    <xf numFmtId="0" fontId="17" fillId="0" borderId="0" xfId="0" applyFont="1" applyAlignment="1">
      <alignment horizontal="center"/>
    </xf>
    <xf numFmtId="17" fontId="45" fillId="44" borderId="0" xfId="0" applyNumberFormat="1" applyFont="1" applyFill="1" applyAlignment="1">
      <alignment horizontal="left"/>
    </xf>
    <xf numFmtId="0" fontId="10" fillId="0" borderId="0" xfId="0" applyFont="1" applyAlignment="1">
      <alignment horizontal="center"/>
    </xf>
    <xf numFmtId="0" fontId="44" fillId="0" borderId="73" xfId="547" applyFont="1" applyBorder="1" applyAlignment="1">
      <alignment horizontal="center" vertical="center"/>
    </xf>
    <xf numFmtId="0" fontId="12" fillId="75" borderId="1" xfId="1612" applyFont="1" applyFill="1" applyBorder="1" applyAlignment="1" applyProtection="1">
      <alignment horizontal="center" vertical="center" wrapText="1"/>
      <protection locked="0"/>
    </xf>
    <xf numFmtId="37" fontId="11" fillId="44" borderId="63" xfId="0" applyNumberFormat="1" applyFont="1" applyFill="1" applyBorder="1" applyAlignment="1">
      <alignment horizontal="center"/>
    </xf>
    <xf numFmtId="0" fontId="12" fillId="0" borderId="0" xfId="0" applyFont="1" applyAlignment="1">
      <alignment horizontal="right"/>
    </xf>
    <xf numFmtId="0" fontId="50" fillId="0" borderId="0" xfId="2265"/>
    <xf numFmtId="175" fontId="10" fillId="7" borderId="1" xfId="406" applyNumberFormat="1" applyFont="1" applyFill="1" applyBorder="1" applyAlignment="1">
      <alignment horizontal="center"/>
    </xf>
    <xf numFmtId="0" fontId="12" fillId="75" borderId="1" xfId="1612" applyFont="1" applyFill="1" applyBorder="1" applyAlignment="1" applyProtection="1">
      <alignment horizontal="center" wrapText="1"/>
      <protection locked="0"/>
    </xf>
    <xf numFmtId="165" fontId="10" fillId="7" borderId="1" xfId="406" applyNumberFormat="1" applyFont="1" applyFill="1" applyBorder="1" applyAlignment="1">
      <alignment horizontal="center"/>
    </xf>
    <xf numFmtId="2" fontId="10" fillId="7" borderId="17" xfId="406" applyNumberFormat="1" applyFont="1" applyFill="1" applyBorder="1" applyAlignment="1">
      <alignment horizontal="center"/>
    </xf>
    <xf numFmtId="0" fontId="10" fillId="0" borderId="0" xfId="2255" applyFont="1" applyBorder="1"/>
    <xf numFmtId="0" fontId="50" fillId="0" borderId="0" xfId="2255" applyFont="1"/>
    <xf numFmtId="0" fontId="89" fillId="0" borderId="11" xfId="2139" applyFont="1" applyBorder="1" applyAlignment="1">
      <alignment horizontal="right" vertical="center"/>
    </xf>
    <xf numFmtId="0" fontId="89" fillId="0" borderId="0" xfId="2139" applyFont="1" applyBorder="1" applyAlignment="1">
      <alignment horizontal="right" vertical="center"/>
    </xf>
    <xf numFmtId="0" fontId="89" fillId="0" borderId="10" xfId="2139" applyFont="1" applyBorder="1" applyAlignment="1">
      <alignment horizontal="center" vertical="center"/>
    </xf>
    <xf numFmtId="0" fontId="89" fillId="0" borderId="11" xfId="2139" applyFont="1" applyBorder="1" applyAlignment="1">
      <alignment horizontal="center" vertical="center"/>
    </xf>
    <xf numFmtId="0" fontId="89" fillId="0" borderId="12" xfId="2139" applyFont="1" applyBorder="1" applyAlignment="1">
      <alignment horizontal="center" vertical="center"/>
    </xf>
    <xf numFmtId="0" fontId="89" fillId="0" borderId="5" xfId="2139" applyFont="1" applyBorder="1" applyAlignment="1">
      <alignment horizontal="center" vertical="center"/>
    </xf>
    <xf numFmtId="0" fontId="89" fillId="0" borderId="0" xfId="2139" applyFont="1" applyBorder="1" applyAlignment="1">
      <alignment horizontal="center" vertical="center"/>
    </xf>
    <xf numFmtId="0" fontId="89" fillId="0" borderId="6" xfId="2139" applyFont="1" applyBorder="1" applyAlignment="1">
      <alignment horizontal="center" vertical="center"/>
    </xf>
    <xf numFmtId="0" fontId="89" fillId="0" borderId="7" xfId="2139" applyFont="1" applyBorder="1" applyAlignment="1">
      <alignment horizontal="center" vertical="center"/>
    </xf>
    <xf numFmtId="0" fontId="89" fillId="0" borderId="13" xfId="2139" applyFont="1" applyBorder="1" applyAlignment="1">
      <alignment horizontal="center" vertical="center"/>
    </xf>
    <xf numFmtId="0" fontId="89" fillId="0" borderId="14" xfId="2139" applyFont="1" applyBorder="1" applyAlignment="1">
      <alignment horizontal="center" vertical="center"/>
    </xf>
    <xf numFmtId="3" fontId="10" fillId="7" borderId="17" xfId="406" applyNumberFormat="1" applyFont="1" applyFill="1" applyBorder="1" applyAlignment="1">
      <alignment horizontal="center" vertical="center"/>
    </xf>
    <xf numFmtId="2" fontId="10" fillId="7" borderId="17" xfId="657" applyNumberFormat="1" applyFont="1" applyFill="1" applyBorder="1" applyAlignment="1">
      <alignment horizontal="center"/>
    </xf>
    <xf numFmtId="0" fontId="13" fillId="0" borderId="62" xfId="0" applyFont="1" applyBorder="1"/>
    <xf numFmtId="3" fontId="69" fillId="0" borderId="0" xfId="0" applyNumberFormat="1" applyFont="1" applyAlignment="1">
      <alignment horizontal="center"/>
    </xf>
    <xf numFmtId="0" fontId="94" fillId="0" borderId="0" xfId="2263" applyFont="1" applyAlignment="1" applyProtection="1">
      <alignment horizontal="right"/>
      <protection locked="0"/>
    </xf>
    <xf numFmtId="0" fontId="50" fillId="0" borderId="0" xfId="2263"/>
    <xf numFmtId="0" fontId="10" fillId="0" borderId="0" xfId="2263" applyFont="1" applyProtection="1">
      <protection locked="0"/>
    </xf>
    <xf numFmtId="0" fontId="52" fillId="0" borderId="0" xfId="2263" applyFont="1" applyAlignment="1" applyProtection="1">
      <alignment horizontal="center"/>
      <protection locked="0"/>
    </xf>
    <xf numFmtId="0" fontId="52" fillId="0" borderId="0" xfId="2263" quotePrefix="1" applyFont="1" applyAlignment="1" applyProtection="1">
      <alignment horizontal="center"/>
      <protection locked="0"/>
    </xf>
    <xf numFmtId="9" fontId="10" fillId="0" borderId="0" xfId="2266" applyFont="1" applyProtection="1">
      <protection locked="0"/>
    </xf>
    <xf numFmtId="0" fontId="12" fillId="0" borderId="0" xfId="2263" applyFont="1" applyProtection="1">
      <protection locked="0"/>
    </xf>
    <xf numFmtId="10" fontId="12" fillId="0" borderId="0" xfId="2263" applyNumberFormat="1" applyFont="1" applyAlignment="1" applyProtection="1">
      <alignment horizontal="center"/>
      <protection locked="0"/>
    </xf>
    <xf numFmtId="43" fontId="97" fillId="0" borderId="5" xfId="4" applyNumberFormat="1" applyFont="1" applyBorder="1" applyAlignment="1">
      <alignment horizontal="right"/>
    </xf>
    <xf numFmtId="167" fontId="11" fillId="0" borderId="13" xfId="0" applyNumberFormat="1" applyFont="1" applyFill="1" applyBorder="1" applyAlignment="1">
      <alignment horizontal="center"/>
    </xf>
    <xf numFmtId="0" fontId="0" fillId="0" borderId="13" xfId="0" applyBorder="1" applyAlignment="1">
      <alignment horizontal="center"/>
    </xf>
    <xf numFmtId="4" fontId="0" fillId="0" borderId="13" xfId="0" applyNumberFormat="1" applyBorder="1" applyAlignment="1">
      <alignment horizontal="center"/>
    </xf>
    <xf numFmtId="0" fontId="0" fillId="0" borderId="13" xfId="0" applyBorder="1"/>
    <xf numFmtId="1" fontId="10" fillId="7" borderId="17" xfId="406" applyNumberFormat="1" applyFont="1" applyFill="1" applyBorder="1" applyAlignment="1">
      <alignment horizontal="center"/>
    </xf>
    <xf numFmtId="2" fontId="0" fillId="0" borderId="13" xfId="0" applyNumberFormat="1" applyFill="1" applyBorder="1" applyAlignment="1">
      <alignment horizontal="center"/>
    </xf>
    <xf numFmtId="17" fontId="10" fillId="44" borderId="28" xfId="4" applyNumberFormat="1" applyFill="1" applyBorder="1"/>
    <xf numFmtId="167" fontId="11" fillId="0" borderId="27" xfId="0" applyNumberFormat="1" applyFont="1" applyFill="1" applyBorder="1" applyAlignment="1">
      <alignment horizontal="center"/>
    </xf>
    <xf numFmtId="2" fontId="0" fillId="0" borderId="27" xfId="0" applyNumberFormat="1" applyFill="1" applyBorder="1" applyAlignment="1">
      <alignment horizontal="center"/>
    </xf>
    <xf numFmtId="2" fontId="0" fillId="0" borderId="29" xfId="0" applyNumberFormat="1" applyFill="1" applyBorder="1" applyAlignment="1">
      <alignment horizontal="center"/>
    </xf>
    <xf numFmtId="17" fontId="10" fillId="44" borderId="25" xfId="4" applyNumberFormat="1" applyFill="1" applyBorder="1"/>
    <xf numFmtId="2" fontId="0" fillId="0" borderId="0" xfId="0" applyNumberFormat="1" applyFill="1" applyBorder="1" applyAlignment="1">
      <alignment horizontal="center"/>
    </xf>
    <xf numFmtId="2" fontId="0" fillId="0" borderId="26" xfId="0" applyNumberFormat="1" applyFill="1" applyBorder="1" applyAlignment="1">
      <alignment horizontal="center"/>
    </xf>
    <xf numFmtId="17" fontId="10" fillId="44" borderId="44" xfId="4" applyNumberFormat="1" applyFill="1" applyBorder="1"/>
    <xf numFmtId="2" fontId="0" fillId="0" borderId="45" xfId="0" applyNumberFormat="1" applyFill="1" applyBorder="1" applyAlignment="1">
      <alignment horizontal="center"/>
    </xf>
    <xf numFmtId="17" fontId="10" fillId="44" borderId="36" xfId="4" applyNumberFormat="1" applyFill="1" applyBorder="1"/>
    <xf numFmtId="167" fontId="11" fillId="0" borderId="2" xfId="0" applyNumberFormat="1" applyFont="1" applyFill="1" applyBorder="1" applyAlignment="1">
      <alignment horizontal="center"/>
    </xf>
    <xf numFmtId="2" fontId="0" fillId="0" borderId="2" xfId="0" applyNumberFormat="1" applyFill="1" applyBorder="1" applyAlignment="1">
      <alignment horizontal="center"/>
    </xf>
    <xf numFmtId="2" fontId="0" fillId="0" borderId="38" xfId="0" applyNumberFormat="1" applyFill="1" applyBorder="1" applyAlignment="1">
      <alignment horizontal="center"/>
    </xf>
    <xf numFmtId="3" fontId="42" fillId="0" borderId="0" xfId="0" applyNumberFormat="1" applyFont="1" applyBorder="1" applyAlignment="1">
      <alignment horizontal="center"/>
    </xf>
    <xf numFmtId="0" fontId="0" fillId="0" borderId="0" xfId="0" applyFill="1" applyBorder="1" applyAlignment="1">
      <alignment horizontal="center"/>
    </xf>
    <xf numFmtId="4" fontId="0" fillId="0" borderId="0" xfId="0" applyNumberFormat="1" applyBorder="1" applyAlignment="1">
      <alignment horizontal="center"/>
    </xf>
    <xf numFmtId="167" fontId="0" fillId="0" borderId="27" xfId="0" applyNumberFormat="1" applyBorder="1" applyAlignment="1">
      <alignment horizontal="center"/>
    </xf>
    <xf numFmtId="167" fontId="0" fillId="0" borderId="29" xfId="0" applyNumberFormat="1" applyBorder="1" applyAlignment="1">
      <alignment horizontal="center"/>
    </xf>
    <xf numFmtId="167" fontId="0" fillId="0" borderId="0" xfId="0" applyNumberFormat="1" applyBorder="1" applyAlignment="1">
      <alignment horizontal="center"/>
    </xf>
    <xf numFmtId="167" fontId="0" fillId="0" borderId="26" xfId="0" applyNumberFormat="1" applyBorder="1" applyAlignment="1">
      <alignment horizontal="center"/>
    </xf>
    <xf numFmtId="167" fontId="0" fillId="0" borderId="2" xfId="0" applyNumberFormat="1" applyBorder="1" applyAlignment="1">
      <alignment horizontal="center"/>
    </xf>
    <xf numFmtId="167" fontId="0" fillId="0" borderId="38" xfId="0" applyNumberFormat="1" applyBorder="1" applyAlignment="1">
      <alignment horizontal="center"/>
    </xf>
    <xf numFmtId="4" fontId="12" fillId="3" borderId="75" xfId="0" applyNumberFormat="1" applyFont="1" applyFill="1" applyBorder="1" applyAlignment="1">
      <alignment horizontal="left"/>
    </xf>
    <xf numFmtId="4" fontId="12" fillId="76" borderId="75" xfId="0" applyNumberFormat="1" applyFont="1" applyFill="1" applyBorder="1" applyAlignment="1">
      <alignment horizontal="left"/>
    </xf>
    <xf numFmtId="4" fontId="12" fillId="50" borderId="75" xfId="0" applyNumberFormat="1" applyFont="1" applyFill="1" applyBorder="1" applyAlignment="1">
      <alignment horizontal="center"/>
    </xf>
    <xf numFmtId="17" fontId="45" fillId="0" borderId="76" xfId="0" applyNumberFormat="1" applyFont="1" applyBorder="1" applyAlignment="1">
      <alignment horizontal="left"/>
    </xf>
    <xf numFmtId="3" fontId="0" fillId="0" borderId="76" xfId="0" applyNumberFormat="1" applyBorder="1" applyAlignment="1">
      <alignment horizontal="center"/>
    </xf>
    <xf numFmtId="2" fontId="10" fillId="44" borderId="17" xfId="406" applyNumberFormat="1" applyFont="1" applyFill="1" applyBorder="1" applyAlignment="1">
      <alignment horizontal="center"/>
    </xf>
    <xf numFmtId="183" fontId="10" fillId="44" borderId="1" xfId="954" applyNumberFormat="1" applyFont="1" applyFill="1" applyBorder="1" applyAlignment="1">
      <alignment horizontal="center"/>
    </xf>
    <xf numFmtId="3" fontId="10" fillId="44" borderId="17" xfId="406" applyNumberFormat="1" applyFont="1" applyFill="1" applyBorder="1" applyAlignment="1">
      <alignment horizontal="center" vertical="center"/>
    </xf>
    <xf numFmtId="2" fontId="10" fillId="44" borderId="17" xfId="657" applyNumberFormat="1" applyFont="1" applyFill="1" applyBorder="1" applyAlignment="1">
      <alignment horizontal="center"/>
    </xf>
    <xf numFmtId="175" fontId="10" fillId="44" borderId="1" xfId="406" applyNumberFormat="1" applyFont="1" applyFill="1" applyBorder="1" applyAlignment="1">
      <alignment horizontal="center"/>
    </xf>
    <xf numFmtId="0" fontId="50" fillId="44" borderId="0" xfId="2265" applyFill="1"/>
    <xf numFmtId="0" fontId="50" fillId="44" borderId="0" xfId="27" applyFill="1"/>
    <xf numFmtId="0" fontId="55" fillId="44" borderId="0" xfId="27" applyFont="1" applyFill="1" applyBorder="1"/>
    <xf numFmtId="165" fontId="10" fillId="7" borderId="1" xfId="406" applyNumberFormat="1" applyFont="1" applyFill="1" applyBorder="1" applyAlignment="1">
      <alignment horizontal="center" vertical="center"/>
    </xf>
    <xf numFmtId="165" fontId="10" fillId="44" borderId="1" xfId="406" applyNumberFormat="1" applyFont="1" applyFill="1" applyBorder="1" applyAlignment="1">
      <alignment horizontal="center" vertical="center"/>
    </xf>
    <xf numFmtId="43" fontId="10" fillId="7" borderId="17" xfId="1" applyFont="1" applyFill="1" applyBorder="1" applyAlignment="1">
      <alignment horizontal="center"/>
    </xf>
    <xf numFmtId="0" fontId="44" fillId="0" borderId="0" xfId="0" applyFont="1" applyAlignment="1">
      <alignment horizontal="center"/>
    </xf>
    <xf numFmtId="43" fontId="0" fillId="0" borderId="27" xfId="1" applyFont="1" applyFill="1" applyBorder="1" applyAlignment="1">
      <alignment horizontal="center"/>
    </xf>
    <xf numFmtId="43" fontId="0" fillId="0" borderId="0" xfId="1" applyFont="1" applyFill="1" applyBorder="1" applyAlignment="1">
      <alignment horizontal="center"/>
    </xf>
    <xf numFmtId="43" fontId="0" fillId="0" borderId="13" xfId="1" applyFont="1" applyFill="1" applyBorder="1" applyAlignment="1">
      <alignment horizontal="center"/>
    </xf>
    <xf numFmtId="43" fontId="0" fillId="0" borderId="2" xfId="1" applyFont="1" applyFill="1" applyBorder="1" applyAlignment="1">
      <alignment horizontal="center"/>
    </xf>
    <xf numFmtId="43" fontId="0" fillId="0" borderId="0" xfId="1" applyFont="1" applyBorder="1" applyAlignment="1">
      <alignment horizontal="center"/>
    </xf>
    <xf numFmtId="43" fontId="0" fillId="0" borderId="2" xfId="1" applyFont="1" applyBorder="1" applyAlignment="1">
      <alignment horizontal="center"/>
    </xf>
    <xf numFmtId="0" fontId="44" fillId="0" borderId="75" xfId="0" applyFont="1" applyBorder="1"/>
    <xf numFmtId="0" fontId="0" fillId="0" borderId="27" xfId="0" applyBorder="1" applyAlignment="1">
      <alignment horizontal="center"/>
    </xf>
    <xf numFmtId="0" fontId="0" fillId="0" borderId="2" xfId="0" applyBorder="1" applyAlignment="1">
      <alignment horizontal="center"/>
    </xf>
    <xf numFmtId="1" fontId="0" fillId="0" borderId="27" xfId="0" applyNumberFormat="1" applyBorder="1" applyAlignment="1">
      <alignment horizontal="center"/>
    </xf>
    <xf numFmtId="1" fontId="0" fillId="0" borderId="0" xfId="0" applyNumberFormat="1" applyBorder="1" applyAlignment="1">
      <alignment horizontal="center"/>
    </xf>
    <xf numFmtId="1" fontId="0" fillId="0" borderId="0" xfId="0" applyNumberFormat="1" applyFill="1" applyBorder="1" applyAlignment="1">
      <alignment horizontal="center"/>
    </xf>
    <xf numFmtId="1" fontId="0" fillId="0" borderId="13" xfId="0" applyNumberFormat="1" applyBorder="1" applyAlignment="1">
      <alignment horizontal="center"/>
    </xf>
    <xf numFmtId="1" fontId="0" fillId="0" borderId="2" xfId="0" applyNumberFormat="1" applyBorder="1" applyAlignment="1">
      <alignment horizontal="center"/>
    </xf>
    <xf numFmtId="38" fontId="0" fillId="0" borderId="0" xfId="0" applyNumberFormat="1" applyFill="1" applyAlignment="1">
      <alignment horizontal="center" vertical="center"/>
    </xf>
    <xf numFmtId="37" fontId="11" fillId="44" borderId="79" xfId="0" applyNumberFormat="1" applyFont="1" applyFill="1" applyBorder="1" applyAlignment="1">
      <alignment horizontal="center"/>
    </xf>
    <xf numFmtId="3" fontId="10" fillId="44" borderId="1" xfId="406" applyNumberFormat="1" applyFont="1" applyFill="1" applyBorder="1" applyAlignment="1">
      <alignment horizontal="center" vertical="center"/>
    </xf>
    <xf numFmtId="37" fontId="11" fillId="0" borderId="79" xfId="0" applyNumberFormat="1" applyFont="1" applyBorder="1" applyAlignment="1">
      <alignment horizontal="center"/>
    </xf>
    <xf numFmtId="0" fontId="42" fillId="0" borderId="77" xfId="0" applyFont="1" applyFill="1" applyBorder="1" applyAlignment="1">
      <alignment horizontal="center" vertical="center" wrapText="1"/>
    </xf>
    <xf numFmtId="0" fontId="98" fillId="0" borderId="1" xfId="0" applyFont="1" applyFill="1" applyBorder="1" applyAlignment="1">
      <alignment horizontal="center" vertical="center" wrapText="1"/>
    </xf>
    <xf numFmtId="0" fontId="98" fillId="0" borderId="8" xfId="0" applyFont="1" applyFill="1" applyBorder="1" applyAlignment="1">
      <alignment horizontal="center" vertical="center" wrapText="1"/>
    </xf>
    <xf numFmtId="3" fontId="10" fillId="7" borderId="1" xfId="406" applyNumberFormat="1" applyFont="1" applyFill="1" applyBorder="1" applyAlignment="1">
      <alignment horizontal="center" vertical="center"/>
    </xf>
    <xf numFmtId="0" fontId="44" fillId="0" borderId="9" xfId="0" applyFont="1" applyFill="1" applyBorder="1" applyAlignment="1">
      <alignment horizontal="center" vertical="center" wrapText="1"/>
    </xf>
    <xf numFmtId="37" fontId="11" fillId="44" borderId="80" xfId="0" applyNumberFormat="1" applyFont="1" applyFill="1" applyBorder="1" applyAlignment="1">
      <alignment horizontal="center"/>
    </xf>
    <xf numFmtId="37" fontId="11" fillId="0" borderId="16" xfId="0" applyNumberFormat="1" applyFont="1" applyBorder="1" applyAlignment="1">
      <alignment horizontal="center"/>
    </xf>
    <xf numFmtId="37" fontId="11" fillId="0" borderId="17" xfId="0" applyNumberFormat="1" applyFont="1" applyBorder="1" applyAlignment="1">
      <alignment horizontal="center"/>
    </xf>
    <xf numFmtId="38" fontId="0" fillId="0" borderId="16" xfId="0" applyNumberFormat="1" applyBorder="1" applyAlignment="1">
      <alignment horizontal="center"/>
    </xf>
    <xf numFmtId="38" fontId="0" fillId="0" borderId="17" xfId="0" applyNumberFormat="1" applyBorder="1" applyAlignment="1">
      <alignment horizontal="center"/>
    </xf>
    <xf numFmtId="166" fontId="11" fillId="0" borderId="16" xfId="0" applyNumberFormat="1" applyFont="1" applyBorder="1" applyAlignment="1">
      <alignment horizontal="center"/>
    </xf>
    <xf numFmtId="166" fontId="11" fillId="0" borderId="17" xfId="0" applyNumberFormat="1" applyFont="1" applyBorder="1" applyAlignment="1">
      <alignment horizontal="center"/>
    </xf>
    <xf numFmtId="166" fontId="0" fillId="0" borderId="16" xfId="2" applyNumberFormat="1" applyFont="1" applyBorder="1" applyAlignment="1">
      <alignment horizontal="center"/>
    </xf>
    <xf numFmtId="166" fontId="0" fillId="0" borderId="17" xfId="2" applyNumberFormat="1" applyFont="1" applyBorder="1" applyAlignment="1">
      <alignment horizontal="center"/>
    </xf>
    <xf numFmtId="3" fontId="100" fillId="0" borderId="0" xfId="0" applyNumberFormat="1" applyFont="1" applyAlignment="1">
      <alignment horizontal="center"/>
    </xf>
    <xf numFmtId="166" fontId="44" fillId="0" borderId="13" xfId="0" applyNumberFormat="1" applyFont="1" applyBorder="1" applyAlignment="1">
      <alignment horizontal="center"/>
    </xf>
    <xf numFmtId="166" fontId="42" fillId="0" borderId="13" xfId="0" applyNumberFormat="1" applyFont="1" applyBorder="1" applyAlignment="1">
      <alignment horizontal="center"/>
    </xf>
    <xf numFmtId="0" fontId="44" fillId="0" borderId="0" xfId="0" applyFont="1" applyBorder="1" applyAlignment="1">
      <alignment horizontal="center"/>
    </xf>
    <xf numFmtId="0" fontId="10" fillId="0" borderId="0" xfId="0" applyFont="1" applyFill="1" applyBorder="1"/>
    <xf numFmtId="4" fontId="11" fillId="0" borderId="76" xfId="0" applyNumberFormat="1" applyFont="1" applyFill="1" applyBorder="1" applyAlignment="1">
      <alignment horizontal="center"/>
    </xf>
    <xf numFmtId="4" fontId="11" fillId="0" borderId="62" xfId="0" applyNumberFormat="1" applyFont="1" applyFill="1" applyBorder="1" applyAlignment="1">
      <alignment horizontal="center"/>
    </xf>
    <xf numFmtId="39" fontId="0" fillId="0" borderId="0" xfId="1" applyNumberFormat="1" applyFont="1" applyAlignment="1">
      <alignment horizontal="center" vertical="center"/>
    </xf>
    <xf numFmtId="39" fontId="0" fillId="0" borderId="44" xfId="1" applyNumberFormat="1" applyFont="1" applyBorder="1" applyAlignment="1">
      <alignment horizontal="center" vertical="center"/>
    </xf>
    <xf numFmtId="39" fontId="0" fillId="0" borderId="13" xfId="1" applyNumberFormat="1" applyFont="1" applyBorder="1" applyAlignment="1">
      <alignment horizontal="center" vertical="center"/>
    </xf>
    <xf numFmtId="4" fontId="11" fillId="0" borderId="0" xfId="0" applyNumberFormat="1" applyFont="1" applyFill="1" applyAlignment="1">
      <alignment horizontal="center"/>
    </xf>
    <xf numFmtId="4" fontId="11" fillId="0" borderId="62" xfId="1" applyNumberFormat="1" applyFont="1" applyFill="1" applyBorder="1" applyAlignment="1">
      <alignment horizontal="center"/>
    </xf>
    <xf numFmtId="38" fontId="0" fillId="0" borderId="13" xfId="0" applyNumberFormat="1" applyBorder="1" applyAlignment="1">
      <alignment horizontal="center"/>
    </xf>
    <xf numFmtId="37" fontId="45" fillId="0" borderId="1" xfId="0" applyNumberFormat="1" applyFont="1" applyBorder="1" applyAlignment="1">
      <alignment horizontal="center"/>
    </xf>
    <xf numFmtId="0" fontId="49" fillId="0" borderId="0" xfId="0" applyFont="1" applyAlignment="1">
      <alignment horizontal="center"/>
    </xf>
    <xf numFmtId="0" fontId="12" fillId="0" borderId="11" xfId="0" applyFont="1" applyBorder="1"/>
    <xf numFmtId="172" fontId="12" fillId="0" borderId="11" xfId="0" applyNumberFormat="1" applyFont="1" applyBorder="1"/>
    <xf numFmtId="165" fontId="10" fillId="76" borderId="73" xfId="406" applyFont="1" applyFill="1" applyBorder="1" applyAlignment="1">
      <alignment horizontal="center"/>
    </xf>
    <xf numFmtId="0" fontId="10" fillId="0" borderId="0" xfId="0" applyFont="1" applyFill="1"/>
    <xf numFmtId="188" fontId="10" fillId="0" borderId="2" xfId="3741" applyNumberFormat="1" applyFill="1" applyBorder="1" applyAlignment="1"/>
    <xf numFmtId="188" fontId="10" fillId="0" borderId="0" xfId="2609" applyNumberFormat="1" applyFill="1" applyBorder="1" applyAlignment="1"/>
    <xf numFmtId="188" fontId="10" fillId="3" borderId="2" xfId="2292" applyNumberFormat="1" applyFill="1" applyBorder="1" applyAlignment="1"/>
    <xf numFmtId="0" fontId="10" fillId="76" borderId="2" xfId="2609" applyFill="1" applyBorder="1" applyAlignment="1"/>
    <xf numFmtId="188" fontId="10" fillId="0" borderId="0" xfId="2292" applyNumberFormat="1" applyFill="1" applyBorder="1" applyAlignment="1"/>
    <xf numFmtId="0" fontId="10" fillId="76" borderId="2" xfId="2292" applyFill="1" applyBorder="1" applyAlignment="1"/>
    <xf numFmtId="188" fontId="10" fillId="0" borderId="0" xfId="3739" applyNumberFormat="1" applyFill="1" applyBorder="1" applyAlignment="1"/>
    <xf numFmtId="188" fontId="10" fillId="0" borderId="0" xfId="3741" applyNumberFormat="1" applyFill="1" applyBorder="1" applyAlignment="1"/>
    <xf numFmtId="188" fontId="10" fillId="76" borderId="2" xfId="3741" applyNumberFormat="1" applyFill="1" applyBorder="1" applyAlignment="1"/>
    <xf numFmtId="188" fontId="10" fillId="3" borderId="2" xfId="3739" applyNumberFormat="1" applyFill="1" applyBorder="1" applyAlignment="1"/>
    <xf numFmtId="0" fontId="10" fillId="0" borderId="0" xfId="19" applyFont="1" applyAlignment="1">
      <alignment horizontal="left" indent="1"/>
    </xf>
    <xf numFmtId="168" fontId="108" fillId="0" borderId="1" xfId="3686" applyNumberFormat="1" applyFont="1" applyFill="1" applyBorder="1" applyAlignment="1">
      <alignment horizontal="center"/>
    </xf>
    <xf numFmtId="0" fontId="10" fillId="0" borderId="0" xfId="2276"/>
    <xf numFmtId="0" fontId="10" fillId="0" borderId="0" xfId="2276" applyFill="1" applyBorder="1" applyAlignment="1"/>
    <xf numFmtId="0" fontId="10" fillId="0" borderId="2" xfId="2276" applyFill="1" applyBorder="1" applyAlignment="1"/>
    <xf numFmtId="0" fontId="14" fillId="0" borderId="3" xfId="2276" applyFont="1" applyFill="1" applyBorder="1" applyAlignment="1">
      <alignment horizontal="center"/>
    </xf>
    <xf numFmtId="0" fontId="14" fillId="0" borderId="3" xfId="2276" applyFont="1" applyFill="1" applyBorder="1" applyAlignment="1">
      <alignment horizontal="centerContinuous"/>
    </xf>
    <xf numFmtId="188" fontId="10" fillId="0" borderId="2" xfId="2276" applyNumberFormat="1" applyFill="1" applyBorder="1" applyAlignment="1"/>
    <xf numFmtId="168" fontId="10" fillId="0" borderId="50" xfId="19" applyNumberFormat="1" applyFont="1" applyFill="1" applyBorder="1" applyAlignment="1">
      <alignment horizontal="center"/>
    </xf>
    <xf numFmtId="0" fontId="104" fillId="0" borderId="0" xfId="19" applyFont="1"/>
    <xf numFmtId="0" fontId="10" fillId="0" borderId="0" xfId="19" applyFont="1" applyFill="1" applyAlignment="1">
      <alignment horizontal="right"/>
    </xf>
    <xf numFmtId="40" fontId="10" fillId="76" borderId="2" xfId="3746" applyNumberFormat="1" applyFill="1" applyBorder="1" applyAlignment="1"/>
    <xf numFmtId="0" fontId="103" fillId="0" borderId="0" xfId="19" applyFont="1" applyAlignment="1">
      <alignment horizontal="center"/>
    </xf>
    <xf numFmtId="172" fontId="10" fillId="0" borderId="16" xfId="19" applyNumberFormat="1" applyFont="1" applyFill="1" applyBorder="1" applyAlignment="1">
      <alignment horizontal="center"/>
    </xf>
    <xf numFmtId="10" fontId="10" fillId="3" borderId="0" xfId="2" applyNumberFormat="1" applyFill="1" applyBorder="1" applyAlignment="1"/>
    <xf numFmtId="165" fontId="10" fillId="3" borderId="73" xfId="406" applyFont="1" applyFill="1" applyBorder="1" applyAlignment="1">
      <alignment horizontal="center"/>
    </xf>
    <xf numFmtId="172" fontId="10" fillId="0" borderId="16" xfId="1" applyNumberFormat="1" applyFont="1" applyFill="1" applyBorder="1" applyAlignment="1">
      <alignment horizontal="center"/>
    </xf>
    <xf numFmtId="0" fontId="107" fillId="0" borderId="0" xfId="19" applyFont="1" applyFill="1" applyAlignment="1">
      <alignment horizontal="left" indent="2"/>
    </xf>
    <xf numFmtId="172" fontId="103" fillId="0" borderId="0" xfId="6" applyNumberFormat="1" applyFont="1" applyFill="1" applyAlignment="1">
      <alignment horizontal="center"/>
    </xf>
    <xf numFmtId="0" fontId="10" fillId="0" borderId="0" xfId="2288" applyFill="1"/>
    <xf numFmtId="188" fontId="10" fillId="3" borderId="2" xfId="2609" applyNumberFormat="1" applyFill="1" applyBorder="1" applyAlignment="1"/>
    <xf numFmtId="188" fontId="10" fillId="0" borderId="2" xfId="2292" applyNumberFormat="1" applyFill="1" applyBorder="1" applyAlignment="1"/>
    <xf numFmtId="0" fontId="110" fillId="0" borderId="0" xfId="19" applyFont="1" applyFill="1" applyAlignment="1">
      <alignment horizontal="center"/>
    </xf>
    <xf numFmtId="0" fontId="10" fillId="0" borderId="0" xfId="19" applyFont="1" applyFill="1"/>
    <xf numFmtId="0" fontId="10" fillId="0" borderId="49" xfId="19" applyFont="1" applyFill="1" applyBorder="1" applyAlignment="1">
      <alignment horizontal="right"/>
    </xf>
    <xf numFmtId="188" fontId="10" fillId="0" borderId="0" xfId="3738" applyNumberFormat="1" applyFill="1" applyBorder="1" applyAlignment="1"/>
    <xf numFmtId="10" fontId="10" fillId="0" borderId="0" xfId="2" applyNumberFormat="1" applyFill="1" applyBorder="1" applyAlignment="1"/>
    <xf numFmtId="0" fontId="10" fillId="76" borderId="2" xfId="3741" applyFill="1" applyBorder="1" applyAlignment="1"/>
    <xf numFmtId="10" fontId="10" fillId="76" borderId="0" xfId="2" applyNumberFormat="1" applyFill="1" applyBorder="1" applyAlignment="1"/>
    <xf numFmtId="40" fontId="10" fillId="0" borderId="2" xfId="3746" applyNumberFormat="1" applyFill="1" applyBorder="1" applyAlignment="1"/>
    <xf numFmtId="0" fontId="109" fillId="0" borderId="0" xfId="19" applyFont="1"/>
    <xf numFmtId="0" fontId="10" fillId="0" borderId="0" xfId="2288" applyFont="1" applyFill="1"/>
    <xf numFmtId="188" fontId="10" fillId="0" borderId="2" xfId="2609" applyNumberFormat="1" applyFill="1" applyBorder="1" applyAlignment="1"/>
    <xf numFmtId="40" fontId="10" fillId="76" borderId="0" xfId="3746" applyNumberFormat="1" applyFill="1" applyBorder="1" applyAlignment="1"/>
    <xf numFmtId="172" fontId="10" fillId="0" borderId="15" xfId="1" applyNumberFormat="1" applyFont="1" applyFill="1" applyBorder="1" applyAlignment="1">
      <alignment horizontal="center"/>
    </xf>
    <xf numFmtId="0" fontId="103" fillId="0" borderId="0" xfId="19" applyFont="1" applyFill="1"/>
    <xf numFmtId="0" fontId="103" fillId="0" borderId="0" xfId="19" applyFont="1" applyAlignment="1">
      <alignment horizontal="left" indent="1"/>
    </xf>
    <xf numFmtId="40" fontId="10" fillId="0" borderId="0" xfId="3746" applyNumberFormat="1" applyFill="1" applyBorder="1" applyAlignment="1"/>
    <xf numFmtId="10" fontId="10" fillId="3" borderId="73" xfId="950" applyNumberFormat="1" applyFont="1" applyFill="1" applyBorder="1" applyAlignment="1">
      <alignment horizontal="center"/>
    </xf>
    <xf numFmtId="0" fontId="13" fillId="0" borderId="2" xfId="19" applyFont="1" applyFill="1" applyBorder="1"/>
    <xf numFmtId="188" fontId="10" fillId="3" borderId="2" xfId="3748" applyNumberFormat="1" applyFill="1" applyBorder="1" applyAlignment="1"/>
    <xf numFmtId="188" fontId="10" fillId="0" borderId="2" xfId="3748" applyNumberFormat="1" applyFill="1" applyBorder="1" applyAlignment="1"/>
    <xf numFmtId="188" fontId="10" fillId="0" borderId="2" xfId="3738" applyNumberFormat="1" applyFill="1" applyBorder="1" applyAlignment="1"/>
    <xf numFmtId="43" fontId="103" fillId="0" borderId="0" xfId="19" applyNumberFormat="1" applyFont="1"/>
    <xf numFmtId="188" fontId="10" fillId="0" borderId="0" xfId="3748" applyNumberFormat="1" applyFill="1" applyBorder="1" applyAlignment="1"/>
    <xf numFmtId="188" fontId="10" fillId="0" borderId="0" xfId="2276" applyNumberFormat="1" applyFill="1" applyBorder="1" applyAlignment="1"/>
    <xf numFmtId="0" fontId="10" fillId="76" borderId="2" xfId="3738" applyFill="1" applyBorder="1" applyAlignment="1"/>
    <xf numFmtId="0" fontId="10" fillId="0" borderId="0" xfId="19" applyFont="1" applyAlignment="1">
      <alignment horizontal="right"/>
    </xf>
    <xf numFmtId="172" fontId="103" fillId="0" borderId="0" xfId="6" applyNumberFormat="1" applyFont="1" applyFill="1"/>
    <xf numFmtId="0" fontId="15" fillId="0" borderId="0" xfId="19" applyFont="1" applyAlignment="1">
      <alignment horizontal="left" indent="2"/>
    </xf>
    <xf numFmtId="188" fontId="10" fillId="0" borderId="2" xfId="3739" applyNumberFormat="1" applyFill="1" applyBorder="1" applyAlignment="1"/>
    <xf numFmtId="0" fontId="103" fillId="0" borderId="0" xfId="19" applyFont="1" applyFill="1" applyAlignment="1">
      <alignment horizontal="center"/>
    </xf>
    <xf numFmtId="0" fontId="10" fillId="0" borderId="0" xfId="2288"/>
    <xf numFmtId="0" fontId="10" fillId="0" borderId="0" xfId="2286"/>
    <xf numFmtId="0" fontId="44" fillId="0" borderId="73" xfId="1430" applyFont="1" applyBorder="1" applyAlignment="1">
      <alignment horizontal="center" vertical="center"/>
    </xf>
    <xf numFmtId="165" fontId="10" fillId="0" borderId="73" xfId="406" applyFont="1" applyBorder="1" applyAlignment="1" applyProtection="1">
      <alignment horizontal="center"/>
      <protection locked="0"/>
    </xf>
    <xf numFmtId="10" fontId="10" fillId="0" borderId="73" xfId="2266" applyNumberFormat="1" applyFont="1" applyBorder="1" applyAlignment="1" applyProtection="1">
      <alignment horizontal="center"/>
      <protection locked="0"/>
    </xf>
    <xf numFmtId="0" fontId="44" fillId="0" borderId="73" xfId="2263" applyFont="1" applyBorder="1" applyAlignment="1" applyProtection="1">
      <alignment horizontal="center" vertical="center"/>
      <protection locked="0"/>
    </xf>
    <xf numFmtId="49" fontId="44" fillId="0" borderId="73" xfId="2263" applyNumberFormat="1" applyFont="1" applyBorder="1" applyAlignment="1" applyProtection="1">
      <alignment horizontal="right"/>
      <protection locked="0"/>
    </xf>
    <xf numFmtId="0" fontId="44" fillId="0" borderId="73" xfId="547" applyFont="1" applyBorder="1" applyAlignment="1">
      <alignment horizontal="center" vertical="center"/>
    </xf>
    <xf numFmtId="0" fontId="10" fillId="0" borderId="0" xfId="2263" applyFont="1" applyProtection="1">
      <protection locked="0"/>
    </xf>
    <xf numFmtId="0" fontId="12" fillId="0" borderId="0" xfId="2263" applyFont="1" applyProtection="1">
      <protection locked="0"/>
    </xf>
    <xf numFmtId="10" fontId="12" fillId="0" borderId="0" xfId="2263" applyNumberFormat="1" applyFont="1" applyAlignment="1" applyProtection="1">
      <alignment horizontal="center"/>
      <protection locked="0"/>
    </xf>
    <xf numFmtId="0" fontId="10" fillId="0" borderId="0" xfId="3738"/>
    <xf numFmtId="0" fontId="10" fillId="0" borderId="0" xfId="3738" applyFill="1" applyBorder="1" applyAlignment="1"/>
    <xf numFmtId="0" fontId="10" fillId="0" borderId="2" xfId="3738" applyFill="1" applyBorder="1" applyAlignment="1"/>
    <xf numFmtId="0" fontId="14" fillId="0" borderId="3" xfId="3738" applyFont="1" applyFill="1" applyBorder="1" applyAlignment="1">
      <alignment horizontal="center"/>
    </xf>
    <xf numFmtId="0" fontId="14" fillId="0" borderId="3" xfId="3738" applyFont="1" applyFill="1" applyBorder="1" applyAlignment="1">
      <alignment horizontal="centerContinuous"/>
    </xf>
    <xf numFmtId="165" fontId="10" fillId="0" borderId="73" xfId="406" applyFont="1" applyBorder="1" applyAlignment="1" applyProtection="1">
      <alignment horizontal="center"/>
      <protection locked="0"/>
    </xf>
    <xf numFmtId="10" fontId="10" fillId="0" borderId="73" xfId="2266" applyNumberFormat="1" applyFont="1" applyBorder="1" applyAlignment="1" applyProtection="1">
      <alignment horizontal="center"/>
      <protection locked="0"/>
    </xf>
    <xf numFmtId="0" fontId="44" fillId="0" borderId="73" xfId="2263" applyFont="1" applyBorder="1" applyAlignment="1" applyProtection="1">
      <alignment horizontal="center" vertical="center"/>
      <protection locked="0"/>
    </xf>
    <xf numFmtId="49" fontId="44" fillId="0" borderId="73" xfId="2263" applyNumberFormat="1" applyFont="1" applyBorder="1" applyAlignment="1" applyProtection="1">
      <alignment horizontal="right"/>
      <protection locked="0"/>
    </xf>
    <xf numFmtId="0" fontId="10" fillId="0" borderId="0" xfId="2263" applyFont="1" applyProtection="1">
      <protection locked="0"/>
    </xf>
    <xf numFmtId="0" fontId="12" fillId="0" borderId="0" xfId="2263" applyFont="1" applyProtection="1">
      <protection locked="0"/>
    </xf>
    <xf numFmtId="10" fontId="12" fillId="0" borderId="0" xfId="2263" applyNumberFormat="1" applyFont="1" applyAlignment="1" applyProtection="1">
      <alignment horizontal="center"/>
      <protection locked="0"/>
    </xf>
    <xf numFmtId="0" fontId="44" fillId="0" borderId="73" xfId="1430" applyFont="1" applyBorder="1" applyAlignment="1">
      <alignment horizontal="center" vertical="center"/>
    </xf>
    <xf numFmtId="10" fontId="10" fillId="0" borderId="73" xfId="950" applyNumberFormat="1" applyFont="1" applyBorder="1" applyAlignment="1">
      <alignment horizontal="center"/>
    </xf>
    <xf numFmtId="49" fontId="44" fillId="0" borderId="73" xfId="2263" applyNumberFormat="1" applyFont="1" applyBorder="1" applyAlignment="1" applyProtection="1">
      <alignment horizontal="right"/>
      <protection locked="0"/>
    </xf>
    <xf numFmtId="0" fontId="44" fillId="0" borderId="73" xfId="547" applyFont="1" applyBorder="1" applyAlignment="1">
      <alignment horizontal="center" vertical="center"/>
    </xf>
    <xf numFmtId="0" fontId="10" fillId="0" borderId="0" xfId="2609"/>
    <xf numFmtId="0" fontId="10" fillId="0" borderId="0" xfId="2609" applyFill="1" applyBorder="1" applyAlignment="1"/>
    <xf numFmtId="0" fontId="10" fillId="0" borderId="2" xfId="2609" applyFill="1" applyBorder="1" applyAlignment="1"/>
    <xf numFmtId="0" fontId="14" fillId="0" borderId="3" xfId="2609" applyFont="1" applyFill="1" applyBorder="1" applyAlignment="1">
      <alignment horizontal="center"/>
    </xf>
    <xf numFmtId="0" fontId="14" fillId="0" borderId="3" xfId="2609" applyFont="1" applyFill="1" applyBorder="1" applyAlignment="1">
      <alignment horizontal="centerContinuous"/>
    </xf>
    <xf numFmtId="165" fontId="10" fillId="0" borderId="73" xfId="406" applyFont="1" applyBorder="1" applyAlignment="1" applyProtection="1">
      <alignment horizontal="center"/>
      <protection locked="0"/>
    </xf>
    <xf numFmtId="10" fontId="10" fillId="0" borderId="73" xfId="2266" applyNumberFormat="1" applyFont="1" applyBorder="1" applyAlignment="1" applyProtection="1">
      <alignment horizontal="center"/>
      <protection locked="0"/>
    </xf>
    <xf numFmtId="0" fontId="44" fillId="0" borderId="73" xfId="2263" applyFont="1" applyBorder="1" applyAlignment="1" applyProtection="1">
      <alignment horizontal="center" vertical="center"/>
      <protection locked="0"/>
    </xf>
    <xf numFmtId="49" fontId="44" fillId="0" borderId="73" xfId="2263" applyNumberFormat="1" applyFont="1" applyBorder="1" applyAlignment="1" applyProtection="1">
      <alignment horizontal="right"/>
      <protection locked="0"/>
    </xf>
    <xf numFmtId="0" fontId="10" fillId="0" borderId="0" xfId="2263" applyFont="1" applyProtection="1">
      <protection locked="0"/>
    </xf>
    <xf numFmtId="0" fontId="12" fillId="0" borderId="0" xfId="2263" applyFont="1" applyProtection="1">
      <protection locked="0"/>
    </xf>
    <xf numFmtId="10" fontId="12" fillId="0" borderId="0" xfId="2263" applyNumberFormat="1" applyFont="1" applyAlignment="1" applyProtection="1">
      <alignment horizontal="center"/>
      <protection locked="0"/>
    </xf>
    <xf numFmtId="0" fontId="44" fillId="0" borderId="73" xfId="1430" applyFont="1" applyBorder="1" applyAlignment="1">
      <alignment horizontal="center" vertical="center"/>
    </xf>
    <xf numFmtId="10" fontId="10" fillId="0" borderId="73" xfId="950" applyNumberFormat="1" applyFont="1" applyBorder="1" applyAlignment="1">
      <alignment horizontal="center"/>
    </xf>
    <xf numFmtId="49" fontId="44" fillId="0" borderId="73" xfId="2263" applyNumberFormat="1" applyFont="1" applyBorder="1" applyAlignment="1" applyProtection="1">
      <alignment horizontal="right"/>
      <protection locked="0"/>
    </xf>
    <xf numFmtId="0" fontId="44" fillId="0" borderId="73" xfId="547" applyFont="1" applyBorder="1" applyAlignment="1">
      <alignment horizontal="center" vertical="center"/>
    </xf>
    <xf numFmtId="0" fontId="10" fillId="0" borderId="0" xfId="3741"/>
    <xf numFmtId="0" fontId="10" fillId="0" borderId="0" xfId="3741" applyFill="1" applyBorder="1" applyAlignment="1"/>
    <xf numFmtId="0" fontId="10" fillId="0" borderId="2" xfId="3741" applyFill="1" applyBorder="1" applyAlignment="1"/>
    <xf numFmtId="0" fontId="14" fillId="0" borderId="3" xfId="3741" applyFont="1" applyFill="1" applyBorder="1" applyAlignment="1">
      <alignment horizontal="center"/>
    </xf>
    <xf numFmtId="0" fontId="14" fillId="0" borderId="3" xfId="3741" applyFont="1" applyFill="1" applyBorder="1" applyAlignment="1">
      <alignment horizontal="centerContinuous"/>
    </xf>
    <xf numFmtId="165" fontId="10" fillId="0" borderId="73" xfId="406" applyFont="1" applyBorder="1" applyAlignment="1" applyProtection="1">
      <alignment horizontal="center"/>
      <protection locked="0"/>
    </xf>
    <xf numFmtId="10" fontId="10" fillId="0" borderId="73" xfId="2266" applyNumberFormat="1" applyFont="1" applyBorder="1" applyAlignment="1" applyProtection="1">
      <alignment horizontal="center"/>
      <protection locked="0"/>
    </xf>
    <xf numFmtId="0" fontId="44" fillId="0" borderId="73" xfId="2263" applyFont="1" applyBorder="1" applyAlignment="1" applyProtection="1">
      <alignment horizontal="center" vertical="center"/>
      <protection locked="0"/>
    </xf>
    <xf numFmtId="49" fontId="44" fillId="0" borderId="73" xfId="2263" applyNumberFormat="1" applyFont="1" applyBorder="1" applyAlignment="1" applyProtection="1">
      <alignment horizontal="right"/>
      <protection locked="0"/>
    </xf>
    <xf numFmtId="0" fontId="10" fillId="0" borderId="0" xfId="2263" applyFont="1" applyProtection="1">
      <protection locked="0"/>
    </xf>
    <xf numFmtId="0" fontId="12" fillId="0" borderId="0" xfId="2263" applyFont="1" applyProtection="1">
      <protection locked="0"/>
    </xf>
    <xf numFmtId="10" fontId="12" fillId="0" borderId="0" xfId="2263" applyNumberFormat="1" applyFont="1" applyAlignment="1" applyProtection="1">
      <alignment horizontal="center"/>
      <protection locked="0"/>
    </xf>
    <xf numFmtId="0" fontId="44" fillId="0" borderId="73" xfId="1430" applyFont="1" applyBorder="1" applyAlignment="1">
      <alignment horizontal="center" vertical="center"/>
    </xf>
    <xf numFmtId="10" fontId="10" fillId="0" borderId="73" xfId="950" applyNumberFormat="1" applyFont="1" applyBorder="1" applyAlignment="1">
      <alignment horizontal="center"/>
    </xf>
    <xf numFmtId="49" fontId="44" fillId="0" borderId="73" xfId="2263" applyNumberFormat="1" applyFont="1" applyBorder="1" applyAlignment="1" applyProtection="1">
      <alignment horizontal="right"/>
      <protection locked="0"/>
    </xf>
    <xf numFmtId="0" fontId="44" fillId="0" borderId="73" xfId="547" applyFont="1" applyBorder="1" applyAlignment="1">
      <alignment horizontal="center" vertical="center"/>
    </xf>
    <xf numFmtId="0" fontId="102" fillId="0" borderId="13" xfId="19" applyFont="1" applyFill="1" applyBorder="1" applyAlignment="1">
      <alignment horizontal="center"/>
    </xf>
    <xf numFmtId="0" fontId="10" fillId="0" borderId="0" xfId="2292"/>
    <xf numFmtId="0" fontId="10" fillId="0" borderId="0" xfId="2292" applyFill="1" applyBorder="1" applyAlignment="1"/>
    <xf numFmtId="0" fontId="10" fillId="0" borderId="2" xfId="2292" applyFill="1" applyBorder="1" applyAlignment="1"/>
    <xf numFmtId="0" fontId="14" fillId="0" borderId="3" xfId="2292" applyFont="1" applyFill="1" applyBorder="1" applyAlignment="1">
      <alignment horizontal="center"/>
    </xf>
    <xf numFmtId="0" fontId="14" fillId="0" borderId="3" xfId="2292" applyFont="1" applyFill="1" applyBorder="1" applyAlignment="1">
      <alignment horizontal="centerContinuous"/>
    </xf>
    <xf numFmtId="165" fontId="10" fillId="0" borderId="73" xfId="406" applyFont="1" applyBorder="1" applyAlignment="1" applyProtection="1">
      <alignment horizontal="center"/>
      <protection locked="0"/>
    </xf>
    <xf numFmtId="10" fontId="10" fillId="0" borderId="73" xfId="2266" applyNumberFormat="1" applyFont="1" applyBorder="1" applyAlignment="1" applyProtection="1">
      <alignment horizontal="center"/>
      <protection locked="0"/>
    </xf>
    <xf numFmtId="0" fontId="44" fillId="0" borderId="73" xfId="2263" applyFont="1" applyBorder="1" applyAlignment="1" applyProtection="1">
      <alignment horizontal="center" vertical="center"/>
      <protection locked="0"/>
    </xf>
    <xf numFmtId="49" fontId="44" fillId="0" borderId="73" xfId="2263" applyNumberFormat="1" applyFont="1" applyBorder="1" applyAlignment="1" applyProtection="1">
      <alignment horizontal="right"/>
      <protection locked="0"/>
    </xf>
    <xf numFmtId="0" fontId="10" fillId="0" borderId="0" xfId="2263" applyFont="1" applyProtection="1">
      <protection locked="0"/>
    </xf>
    <xf numFmtId="0" fontId="12" fillId="0" borderId="0" xfId="2263" applyFont="1" applyProtection="1">
      <protection locked="0"/>
    </xf>
    <xf numFmtId="10" fontId="12" fillId="0" borderId="0" xfId="2263" applyNumberFormat="1" applyFont="1" applyAlignment="1" applyProtection="1">
      <alignment horizontal="center"/>
      <protection locked="0"/>
    </xf>
    <xf numFmtId="0" fontId="44" fillId="0" borderId="73" xfId="1430" applyFont="1" applyBorder="1" applyAlignment="1">
      <alignment horizontal="center" vertical="center"/>
    </xf>
    <xf numFmtId="10" fontId="10" fillId="0" borderId="73" xfId="950" applyNumberFormat="1" applyFont="1" applyBorder="1" applyAlignment="1">
      <alignment horizontal="center"/>
    </xf>
    <xf numFmtId="49" fontId="44" fillId="0" borderId="73" xfId="2263" applyNumberFormat="1" applyFont="1" applyBorder="1" applyAlignment="1" applyProtection="1">
      <alignment horizontal="right"/>
      <protection locked="0"/>
    </xf>
    <xf numFmtId="0" fontId="44" fillId="0" borderId="73" xfId="547" applyFont="1" applyBorder="1" applyAlignment="1">
      <alignment horizontal="center" vertical="center"/>
    </xf>
    <xf numFmtId="0" fontId="10" fillId="0" borderId="0" xfId="3748"/>
    <xf numFmtId="0" fontId="10" fillId="0" borderId="0" xfId="3748" applyFill="1" applyBorder="1" applyAlignment="1"/>
    <xf numFmtId="0" fontId="10" fillId="0" borderId="2" xfId="3748" applyFill="1" applyBorder="1" applyAlignment="1"/>
    <xf numFmtId="0" fontId="14" fillId="0" borderId="3" xfId="3748" applyFont="1" applyFill="1" applyBorder="1" applyAlignment="1">
      <alignment horizontal="center"/>
    </xf>
    <xf numFmtId="0" fontId="14" fillId="0" borderId="3" xfId="3748" applyFont="1" applyFill="1" applyBorder="1" applyAlignment="1">
      <alignment horizontal="centerContinuous"/>
    </xf>
    <xf numFmtId="165" fontId="10" fillId="0" borderId="73" xfId="406" applyFont="1" applyBorder="1" applyAlignment="1" applyProtection="1">
      <alignment horizontal="center"/>
      <protection locked="0"/>
    </xf>
    <xf numFmtId="10" fontId="10" fillId="0" borderId="73" xfId="2266" applyNumberFormat="1" applyFont="1" applyBorder="1" applyAlignment="1" applyProtection="1">
      <alignment horizontal="center"/>
      <protection locked="0"/>
    </xf>
    <xf numFmtId="0" fontId="44" fillId="0" borderId="73" xfId="2263" applyFont="1" applyBorder="1" applyAlignment="1" applyProtection="1">
      <alignment horizontal="center" vertical="center"/>
      <protection locked="0"/>
    </xf>
    <xf numFmtId="49" fontId="44" fillId="0" borderId="73" xfId="2263" applyNumberFormat="1" applyFont="1" applyBorder="1" applyAlignment="1" applyProtection="1">
      <alignment horizontal="right"/>
      <protection locked="0"/>
    </xf>
    <xf numFmtId="0" fontId="10" fillId="0" borderId="0" xfId="2263" applyFont="1" applyProtection="1">
      <protection locked="0"/>
    </xf>
    <xf numFmtId="0" fontId="12" fillId="0" borderId="0" xfId="2263" applyFont="1" applyProtection="1">
      <protection locked="0"/>
    </xf>
    <xf numFmtId="10" fontId="12" fillId="0" borderId="0" xfId="2263" applyNumberFormat="1" applyFont="1" applyAlignment="1" applyProtection="1">
      <alignment horizontal="center"/>
      <protection locked="0"/>
    </xf>
    <xf numFmtId="0" fontId="44" fillId="0" borderId="73" xfId="1430" applyFont="1" applyBorder="1" applyAlignment="1">
      <alignment horizontal="center" vertical="center"/>
    </xf>
    <xf numFmtId="10" fontId="10" fillId="0" borderId="73" xfId="950" applyNumberFormat="1" applyFont="1" applyBorder="1" applyAlignment="1">
      <alignment horizontal="center"/>
    </xf>
    <xf numFmtId="49" fontId="44" fillId="0" borderId="73" xfId="2263" applyNumberFormat="1" applyFont="1" applyBorder="1" applyAlignment="1" applyProtection="1">
      <alignment horizontal="right"/>
      <protection locked="0"/>
    </xf>
    <xf numFmtId="0" fontId="44" fillId="0" borderId="73" xfId="547" applyFont="1" applyBorder="1" applyAlignment="1">
      <alignment horizontal="center" vertical="center"/>
    </xf>
    <xf numFmtId="0" fontId="10" fillId="0" borderId="0" xfId="3739"/>
    <xf numFmtId="0" fontId="10" fillId="0" borderId="0" xfId="3739" applyFill="1" applyBorder="1" applyAlignment="1"/>
    <xf numFmtId="0" fontId="10" fillId="0" borderId="2" xfId="3739" applyFill="1" applyBorder="1" applyAlignment="1"/>
    <xf numFmtId="0" fontId="14" fillId="0" borderId="3" xfId="3739" applyFont="1" applyFill="1" applyBorder="1" applyAlignment="1">
      <alignment horizontal="center"/>
    </xf>
    <xf numFmtId="0" fontId="14" fillId="0" borderId="3" xfId="3739" applyFont="1" applyFill="1" applyBorder="1" applyAlignment="1">
      <alignment horizontal="centerContinuous"/>
    </xf>
    <xf numFmtId="165" fontId="10" fillId="0" borderId="73" xfId="406" applyFont="1" applyBorder="1" applyAlignment="1" applyProtection="1">
      <alignment horizontal="center"/>
      <protection locked="0"/>
    </xf>
    <xf numFmtId="10" fontId="10" fillId="0" borderId="73" xfId="2266" applyNumberFormat="1" applyFont="1" applyBorder="1" applyAlignment="1" applyProtection="1">
      <alignment horizontal="center"/>
      <protection locked="0"/>
    </xf>
    <xf numFmtId="0" fontId="44" fillId="0" borderId="73" xfId="2263" applyFont="1" applyBorder="1" applyAlignment="1" applyProtection="1">
      <alignment horizontal="center" vertical="center"/>
      <protection locked="0"/>
    </xf>
    <xf numFmtId="49" fontId="44" fillId="0" borderId="73" xfId="2263" applyNumberFormat="1" applyFont="1" applyBorder="1" applyAlignment="1" applyProtection="1">
      <alignment horizontal="right"/>
      <protection locked="0"/>
    </xf>
    <xf numFmtId="0" fontId="10" fillId="0" borderId="0" xfId="2263" applyFont="1" applyProtection="1">
      <protection locked="0"/>
    </xf>
    <xf numFmtId="0" fontId="12" fillId="0" borderId="0" xfId="2263" applyFont="1" applyProtection="1">
      <protection locked="0"/>
    </xf>
    <xf numFmtId="10" fontId="12" fillId="0" borderId="0" xfId="2263" applyNumberFormat="1" applyFont="1" applyAlignment="1" applyProtection="1">
      <alignment horizontal="center"/>
      <protection locked="0"/>
    </xf>
    <xf numFmtId="0" fontId="44" fillId="0" borderId="73" xfId="1430" applyFont="1" applyBorder="1" applyAlignment="1">
      <alignment horizontal="center" vertical="center"/>
    </xf>
    <xf numFmtId="10" fontId="10" fillId="0" borderId="73" xfId="950" applyNumberFormat="1" applyFont="1" applyBorder="1" applyAlignment="1">
      <alignment horizontal="center"/>
    </xf>
    <xf numFmtId="49" fontId="44" fillId="0" borderId="73" xfId="2263" applyNumberFormat="1" applyFont="1" applyBorder="1" applyAlignment="1" applyProtection="1">
      <alignment horizontal="right"/>
      <protection locked="0"/>
    </xf>
    <xf numFmtId="0" fontId="44" fillId="0" borderId="73" xfId="547" applyFont="1" applyBorder="1" applyAlignment="1">
      <alignment horizontal="center" vertical="center"/>
    </xf>
    <xf numFmtId="0" fontId="10" fillId="0" borderId="0" xfId="3746"/>
    <xf numFmtId="0" fontId="10" fillId="0" borderId="0" xfId="3746" applyFill="1" applyBorder="1" applyAlignment="1"/>
    <xf numFmtId="0" fontId="10" fillId="0" borderId="2" xfId="3746" applyFill="1" applyBorder="1" applyAlignment="1"/>
    <xf numFmtId="0" fontId="14" fillId="0" borderId="3" xfId="3746" applyFont="1" applyFill="1" applyBorder="1" applyAlignment="1">
      <alignment horizontal="center"/>
    </xf>
    <xf numFmtId="0" fontId="14" fillId="0" borderId="3" xfId="3746" applyFont="1" applyFill="1" applyBorder="1" applyAlignment="1">
      <alignment horizontal="centerContinuous"/>
    </xf>
    <xf numFmtId="165" fontId="10" fillId="0" borderId="73" xfId="406" applyFont="1" applyBorder="1" applyAlignment="1" applyProtection="1">
      <alignment horizontal="center"/>
      <protection locked="0"/>
    </xf>
    <xf numFmtId="10" fontId="10" fillId="0" borderId="73" xfId="2266" applyNumberFormat="1" applyFont="1" applyBorder="1" applyAlignment="1" applyProtection="1">
      <alignment horizontal="center"/>
      <protection locked="0"/>
    </xf>
    <xf numFmtId="0" fontId="44" fillId="0" borderId="73" xfId="2263" applyFont="1" applyBorder="1" applyAlignment="1" applyProtection="1">
      <alignment horizontal="center" vertical="center"/>
      <protection locked="0"/>
    </xf>
    <xf numFmtId="0" fontId="10" fillId="0" borderId="0" xfId="2263" applyFont="1" applyProtection="1">
      <protection locked="0"/>
    </xf>
    <xf numFmtId="0" fontId="12" fillId="0" borderId="0" xfId="2263" applyFont="1" applyProtection="1">
      <protection locked="0"/>
    </xf>
    <xf numFmtId="10" fontId="12" fillId="0" borderId="0" xfId="2263" applyNumberFormat="1" applyFont="1" applyAlignment="1" applyProtection="1">
      <alignment horizontal="center"/>
      <protection locked="0"/>
    </xf>
    <xf numFmtId="0" fontId="44" fillId="0" borderId="73" xfId="1430" applyFont="1" applyBorder="1" applyAlignment="1">
      <alignment horizontal="center" vertical="center"/>
    </xf>
    <xf numFmtId="10" fontId="10" fillId="0" borderId="73" xfId="950" applyNumberFormat="1" applyFont="1" applyBorder="1" applyAlignment="1">
      <alignment horizontal="center"/>
    </xf>
    <xf numFmtId="49" fontId="44" fillId="0" borderId="73" xfId="2263" applyNumberFormat="1" applyFont="1" applyBorder="1" applyAlignment="1" applyProtection="1">
      <alignment horizontal="right"/>
      <protection locked="0"/>
    </xf>
    <xf numFmtId="0" fontId="44" fillId="0" borderId="73" xfId="547" applyFont="1" applyBorder="1" applyAlignment="1">
      <alignment horizontal="center" vertical="center"/>
    </xf>
    <xf numFmtId="0" fontId="106" fillId="0" borderId="15" xfId="19" applyFont="1" applyFill="1" applyBorder="1" applyAlignment="1">
      <alignment horizontal="center"/>
    </xf>
    <xf numFmtId="41" fontId="10" fillId="0" borderId="16" xfId="19" applyNumberFormat="1" applyFont="1" applyBorder="1" applyAlignment="1">
      <alignment horizontal="center"/>
    </xf>
    <xf numFmtId="0" fontId="10" fillId="0" borderId="16" xfId="19" applyFont="1" applyBorder="1" applyAlignment="1">
      <alignment horizontal="center"/>
    </xf>
    <xf numFmtId="41" fontId="10" fillId="0" borderId="17" xfId="19" applyNumberFormat="1" applyFont="1" applyBorder="1" applyAlignment="1">
      <alignment horizontal="center"/>
    </xf>
    <xf numFmtId="0" fontId="46" fillId="0" borderId="0" xfId="4" applyFont="1" applyBorder="1" applyAlignment="1">
      <alignment horizontal="right"/>
    </xf>
    <xf numFmtId="2" fontId="10" fillId="77" borderId="17" xfId="406" applyNumberFormat="1" applyFont="1" applyFill="1" applyBorder="1" applyAlignment="1">
      <alignment horizontal="center"/>
    </xf>
    <xf numFmtId="3" fontId="10" fillId="7" borderId="17" xfId="406" applyNumberFormat="1" applyFont="1" applyFill="1" applyBorder="1" applyAlignment="1">
      <alignment horizontal="center"/>
    </xf>
    <xf numFmtId="38" fontId="0" fillId="0" borderId="16" xfId="0" applyNumberFormat="1" applyFill="1" applyBorder="1" applyAlignment="1">
      <alignment horizontal="center"/>
    </xf>
    <xf numFmtId="166" fontId="0" fillId="0" borderId="16" xfId="2" applyNumberFormat="1" applyFont="1" applyFill="1" applyBorder="1" applyAlignment="1">
      <alignment horizontal="center"/>
    </xf>
    <xf numFmtId="3" fontId="0" fillId="43" borderId="0" xfId="0" applyNumberFormat="1" applyFill="1" applyAlignment="1">
      <alignment horizontal="center"/>
    </xf>
    <xf numFmtId="0" fontId="45" fillId="0" borderId="0" xfId="0" applyFont="1"/>
    <xf numFmtId="172" fontId="45" fillId="0" borderId="0" xfId="0" applyNumberFormat="1" applyFont="1"/>
    <xf numFmtId="1" fontId="0" fillId="0" borderId="0" xfId="0" applyNumberFormat="1" applyAlignment="1">
      <alignment horizontal="right"/>
    </xf>
    <xf numFmtId="0" fontId="10" fillId="0" borderId="0" xfId="0" applyFont="1" applyAlignment="1">
      <alignment horizontal="right"/>
    </xf>
    <xf numFmtId="167" fontId="0" fillId="0" borderId="6" xfId="0" applyNumberFormat="1" applyFill="1" applyBorder="1" applyAlignment="1">
      <alignment horizontal="center"/>
    </xf>
    <xf numFmtId="1" fontId="10" fillId="0" borderId="0" xfId="0" applyNumberFormat="1" applyFont="1" applyFill="1" applyAlignment="1">
      <alignment horizontal="right"/>
    </xf>
    <xf numFmtId="0" fontId="10" fillId="0" borderId="0" xfId="12"/>
    <xf numFmtId="0" fontId="12" fillId="0" borderId="0" xfId="12" applyFont="1" applyAlignment="1">
      <alignment horizontal="left"/>
    </xf>
    <xf numFmtId="0" fontId="15" fillId="0" borderId="0" xfId="12" applyFont="1" applyAlignment="1">
      <alignment horizontal="right" vertical="top"/>
    </xf>
    <xf numFmtId="0" fontId="4" fillId="0" borderId="0" xfId="3749"/>
    <xf numFmtId="0" fontId="15" fillId="7" borderId="83" xfId="12" applyFont="1" applyFill="1" applyBorder="1" applyAlignment="1">
      <alignment horizontal="right" vertical="top"/>
    </xf>
    <xf numFmtId="0" fontId="15" fillId="0" borderId="83" xfId="12" applyFont="1" applyFill="1" applyBorder="1" applyAlignment="1">
      <alignment horizontal="right" vertical="top"/>
    </xf>
    <xf numFmtId="0" fontId="15" fillId="7" borderId="0" xfId="12" applyFont="1" applyFill="1" applyAlignment="1">
      <alignment horizontal="right" vertical="top"/>
    </xf>
    <xf numFmtId="0" fontId="15" fillId="0" borderId="0" xfId="12" applyFont="1" applyFill="1" applyAlignment="1">
      <alignment horizontal="right" vertical="top"/>
    </xf>
    <xf numFmtId="0" fontId="10" fillId="0" borderId="0" xfId="12" applyAlignment="1">
      <alignment horizontal="left"/>
    </xf>
    <xf numFmtId="0" fontId="4" fillId="0" borderId="0" xfId="3749" applyFont="1"/>
    <xf numFmtId="49" fontId="25" fillId="0" borderId="0" xfId="3750" applyNumberFormat="1" applyFont="1" applyBorder="1" applyAlignment="1">
      <alignment vertical="top" wrapText="1"/>
    </xf>
    <xf numFmtId="49" fontId="4" fillId="0" borderId="0" xfId="3749" applyNumberFormat="1" applyFont="1" applyAlignment="1">
      <alignment vertical="top" wrapText="1"/>
    </xf>
    <xf numFmtId="49" fontId="26" fillId="0" borderId="0" xfId="3750" applyNumberFormat="1" applyFont="1" applyBorder="1" applyAlignment="1">
      <alignment vertical="top" wrapText="1"/>
    </xf>
    <xf numFmtId="0" fontId="21" fillId="8" borderId="25" xfId="3749" applyFont="1" applyFill="1" applyBorder="1" applyAlignment="1">
      <alignment horizontal="right"/>
    </xf>
    <xf numFmtId="0" fontId="21" fillId="8" borderId="0" xfId="3749" applyFont="1" applyFill="1" applyBorder="1" applyAlignment="1">
      <alignment horizontal="right"/>
    </xf>
    <xf numFmtId="0" fontId="21" fillId="8" borderId="26" xfId="3749" applyFont="1" applyFill="1" applyBorder="1" applyAlignment="1">
      <alignment horizontal="right"/>
    </xf>
    <xf numFmtId="0" fontId="4" fillId="0" borderId="25" xfId="3749" applyFont="1" applyBorder="1"/>
    <xf numFmtId="10" fontId="25" fillId="0" borderId="0" xfId="3751" applyNumberFormat="1" applyFont="1" applyBorder="1"/>
    <xf numFmtId="10" fontId="25" fillId="0" borderId="6" xfId="3751" applyNumberFormat="1" applyFont="1" applyBorder="1"/>
    <xf numFmtId="10" fontId="25" fillId="0" borderId="26" xfId="3751" applyNumberFormat="1" applyFont="1" applyBorder="1"/>
    <xf numFmtId="9" fontId="0" fillId="3" borderId="0" xfId="3751" applyFont="1" applyFill="1"/>
    <xf numFmtId="9" fontId="4" fillId="3" borderId="0" xfId="3749" applyNumberFormat="1" applyFill="1"/>
    <xf numFmtId="9" fontId="4" fillId="0" borderId="0" xfId="3749" applyNumberFormat="1"/>
    <xf numFmtId="0" fontId="4" fillId="0" borderId="0" xfId="3749" applyFont="1" applyBorder="1"/>
    <xf numFmtId="0" fontId="4" fillId="0" borderId="31" xfId="3749" applyFont="1" applyBorder="1"/>
    <xf numFmtId="0" fontId="4" fillId="0" borderId="32" xfId="3749" applyFont="1" applyBorder="1"/>
    <xf numFmtId="10" fontId="25" fillId="0" borderId="78" xfId="3751" applyNumberFormat="1" applyFont="1" applyBorder="1"/>
    <xf numFmtId="10" fontId="25" fillId="0" borderId="34" xfId="3751" applyNumberFormat="1" applyFont="1" applyBorder="1"/>
    <xf numFmtId="0" fontId="21" fillId="0" borderId="25" xfId="3749" applyFont="1" applyBorder="1"/>
    <xf numFmtId="10" fontId="21" fillId="0" borderId="0" xfId="3749" applyNumberFormat="1" applyFont="1" applyBorder="1"/>
    <xf numFmtId="10" fontId="21" fillId="0" borderId="30" xfId="3749" applyNumberFormat="1" applyFont="1" applyBorder="1"/>
    <xf numFmtId="10" fontId="21" fillId="0" borderId="26" xfId="3749" applyNumberFormat="1" applyFont="1" applyBorder="1"/>
    <xf numFmtId="165" fontId="25" fillId="7" borderId="0" xfId="3752" applyNumberFormat="1" applyFont="1" applyFill="1" applyBorder="1"/>
    <xf numFmtId="165" fontId="25" fillId="7" borderId="12" xfId="3752" applyNumberFormat="1" applyFont="1" applyFill="1" applyBorder="1"/>
    <xf numFmtId="165" fontId="25" fillId="0" borderId="26" xfId="3750" applyNumberFormat="1" applyFont="1" applyBorder="1"/>
    <xf numFmtId="165" fontId="25" fillId="0" borderId="0" xfId="3750" applyNumberFormat="1" applyFont="1" applyBorder="1"/>
    <xf numFmtId="165" fontId="25" fillId="7" borderId="35" xfId="3752" applyNumberFormat="1" applyFont="1" applyFill="1" applyBorder="1"/>
    <xf numFmtId="165" fontId="25" fillId="7" borderId="84" xfId="3752" applyNumberFormat="1" applyFont="1" applyFill="1" applyBorder="1"/>
    <xf numFmtId="165" fontId="25" fillId="7" borderId="85" xfId="3752" applyNumberFormat="1" applyFont="1" applyFill="1" applyBorder="1"/>
    <xf numFmtId="165" fontId="25" fillId="0" borderId="32" xfId="3750" applyNumberFormat="1" applyFont="1" applyBorder="1"/>
    <xf numFmtId="165" fontId="25" fillId="0" borderId="78" xfId="3750" applyNumberFormat="1" applyFont="1" applyBorder="1"/>
    <xf numFmtId="165" fontId="25" fillId="0" borderId="34" xfId="3750" applyNumberFormat="1" applyFont="1" applyBorder="1"/>
    <xf numFmtId="0" fontId="21" fillId="0" borderId="36" xfId="3749" applyFont="1" applyBorder="1"/>
    <xf numFmtId="165" fontId="21" fillId="0" borderId="2" xfId="3750" applyNumberFormat="1" applyFont="1" applyBorder="1"/>
    <xf numFmtId="165" fontId="21" fillId="0" borderId="38" xfId="3750" applyNumberFormat="1" applyFont="1" applyBorder="1"/>
    <xf numFmtId="0" fontId="21" fillId="0" borderId="0" xfId="3749" applyFont="1" applyBorder="1"/>
    <xf numFmtId="165" fontId="21" fillId="0" borderId="0" xfId="3750" applyNumberFormat="1" applyFont="1" applyBorder="1"/>
    <xf numFmtId="0" fontId="21" fillId="9" borderId="25" xfId="3749" applyFont="1" applyFill="1" applyBorder="1" applyAlignment="1">
      <alignment horizontal="right"/>
    </xf>
    <xf numFmtId="0" fontId="21" fillId="9" borderId="0" xfId="3749" applyFont="1" applyFill="1" applyBorder="1" applyAlignment="1">
      <alignment horizontal="right"/>
    </xf>
    <xf numFmtId="0" fontId="21" fillId="9" borderId="26" xfId="3749" applyFont="1" applyFill="1" applyBorder="1" applyAlignment="1">
      <alignment horizontal="right"/>
    </xf>
    <xf numFmtId="10" fontId="25" fillId="10" borderId="0" xfId="3751" applyNumberFormat="1" applyFont="1" applyFill="1" applyBorder="1"/>
    <xf numFmtId="10" fontId="25" fillId="10" borderId="30" xfId="3751" applyNumberFormat="1" applyFont="1" applyFill="1" applyBorder="1"/>
    <xf numFmtId="0" fontId="21" fillId="0" borderId="39" xfId="3749" applyFont="1" applyBorder="1"/>
    <xf numFmtId="10" fontId="21" fillId="0" borderId="40" xfId="3749" applyNumberFormat="1" applyFont="1" applyBorder="1"/>
    <xf numFmtId="10" fontId="21" fillId="0" borderId="41" xfId="3749" applyNumberFormat="1" applyFont="1" applyBorder="1"/>
    <xf numFmtId="10" fontId="21" fillId="0" borderId="42" xfId="3749" applyNumberFormat="1" applyFont="1" applyBorder="1"/>
    <xf numFmtId="165" fontId="25" fillId="7" borderId="0" xfId="3750" applyNumberFormat="1" applyFont="1" applyFill="1" applyBorder="1"/>
    <xf numFmtId="165" fontId="25" fillId="10" borderId="0" xfId="3750" applyNumberFormat="1" applyFont="1" applyFill="1" applyBorder="1"/>
    <xf numFmtId="165" fontId="25" fillId="10" borderId="30" xfId="3750" applyNumberFormat="1" applyFont="1" applyFill="1" applyBorder="1"/>
    <xf numFmtId="165" fontId="25" fillId="7" borderId="35" xfId="3750" applyNumberFormat="1" applyFont="1" applyFill="1" applyBorder="1"/>
    <xf numFmtId="165" fontId="25" fillId="10" borderId="35" xfId="3750" applyNumberFormat="1" applyFont="1" applyFill="1" applyBorder="1"/>
    <xf numFmtId="165" fontId="25" fillId="10" borderId="43" xfId="3750" applyNumberFormat="1" applyFont="1" applyFill="1" applyBorder="1"/>
    <xf numFmtId="165" fontId="25" fillId="0" borderId="0" xfId="3750" applyNumberFormat="1" applyFont="1" applyFill="1" applyBorder="1"/>
    <xf numFmtId="165" fontId="25" fillId="7" borderId="33" xfId="3750" applyNumberFormat="1" applyFont="1" applyFill="1" applyBorder="1"/>
    <xf numFmtId="165" fontId="21" fillId="0" borderId="37" xfId="3750" applyNumberFormat="1" applyFont="1" applyBorder="1"/>
    <xf numFmtId="0" fontId="4" fillId="0" borderId="0" xfId="3749" applyFont="1" applyBorder="1" applyAlignment="1">
      <alignment vertical="top" wrapText="1"/>
    </xf>
    <xf numFmtId="0" fontId="4" fillId="0" borderId="0" xfId="3749" applyFont="1" applyAlignment="1">
      <alignment vertical="top" wrapText="1"/>
    </xf>
    <xf numFmtId="0" fontId="21" fillId="8" borderId="25" xfId="3749" applyFont="1" applyFill="1" applyBorder="1" applyAlignment="1">
      <alignment horizontal="center"/>
    </xf>
    <xf numFmtId="0" fontId="21" fillId="8" borderId="0" xfId="3749" applyFont="1" applyFill="1" applyBorder="1" applyAlignment="1">
      <alignment horizontal="center"/>
    </xf>
    <xf numFmtId="0" fontId="21" fillId="8" borderId="26" xfId="3749" applyFont="1" applyFill="1" applyBorder="1" applyAlignment="1">
      <alignment horizontal="center"/>
    </xf>
    <xf numFmtId="0" fontId="21" fillId="11" borderId="26" xfId="3749" applyFont="1" applyFill="1" applyBorder="1" applyAlignment="1">
      <alignment horizontal="center"/>
    </xf>
    <xf numFmtId="0" fontId="21" fillId="8" borderId="44" xfId="3749" applyFont="1" applyFill="1" applyBorder="1" applyAlignment="1">
      <alignment horizontal="center"/>
    </xf>
    <xf numFmtId="0" fontId="21" fillId="8" borderId="13" xfId="3749" applyFont="1" applyFill="1" applyBorder="1" applyAlignment="1">
      <alignment horizontal="center"/>
    </xf>
    <xf numFmtId="0" fontId="21" fillId="8" borderId="45" xfId="3749" applyFont="1" applyFill="1" applyBorder="1" applyAlignment="1">
      <alignment horizontal="center"/>
    </xf>
    <xf numFmtId="0" fontId="4" fillId="8" borderId="25" xfId="3749" applyFont="1" applyFill="1" applyBorder="1" applyAlignment="1">
      <alignment vertical="top"/>
    </xf>
    <xf numFmtId="0" fontId="4" fillId="8" borderId="0" xfId="3749" applyFont="1" applyFill="1" applyBorder="1" applyAlignment="1">
      <alignment vertical="top"/>
    </xf>
    <xf numFmtId="0" fontId="21" fillId="8" borderId="26" xfId="3749" applyFont="1" applyFill="1" applyBorder="1" applyAlignment="1">
      <alignment horizontal="center" wrapText="1"/>
    </xf>
    <xf numFmtId="0" fontId="21" fillId="8" borderId="13" xfId="3749" applyFont="1" applyFill="1" applyBorder="1" applyAlignment="1">
      <alignment horizontal="center" vertical="center"/>
    </xf>
    <xf numFmtId="0" fontId="21" fillId="8" borderId="45" xfId="3749" applyFont="1" applyFill="1" applyBorder="1" applyAlignment="1">
      <alignment horizontal="center" vertical="center" wrapText="1"/>
    </xf>
    <xf numFmtId="0" fontId="4" fillId="0" borderId="25" xfId="3749" applyFont="1" applyFill="1" applyBorder="1" applyAlignment="1">
      <alignment vertical="top"/>
    </xf>
    <xf numFmtId="0" fontId="4" fillId="0" borderId="0" xfId="3749" applyFont="1" applyFill="1" applyBorder="1" applyAlignment="1">
      <alignment vertical="top"/>
    </xf>
    <xf numFmtId="172" fontId="21" fillId="7" borderId="0" xfId="1" applyNumberFormat="1" applyFont="1" applyFill="1" applyBorder="1" applyAlignment="1">
      <alignment vertical="top"/>
    </xf>
    <xf numFmtId="0" fontId="21" fillId="0" borderId="0" xfId="3749" applyFont="1" applyFill="1" applyBorder="1" applyAlignment="1">
      <alignment vertical="top"/>
    </xf>
    <xf numFmtId="0" fontId="21" fillId="0" borderId="26" xfId="3749" applyFont="1" applyFill="1" applyBorder="1" applyAlignment="1">
      <alignment horizontal="center" vertical="top" wrapText="1"/>
    </xf>
    <xf numFmtId="172" fontId="21" fillId="7" borderId="86" xfId="1" applyNumberFormat="1" applyFont="1" applyFill="1" applyBorder="1" applyAlignment="1">
      <alignment vertical="top"/>
    </xf>
    <xf numFmtId="3" fontId="21" fillId="7" borderId="0" xfId="3749" applyNumberFormat="1" applyFont="1" applyFill="1" applyBorder="1" applyAlignment="1">
      <alignment vertical="top"/>
    </xf>
    <xf numFmtId="0" fontId="4" fillId="0" borderId="32" xfId="3749" applyFont="1" applyFill="1" applyBorder="1" applyAlignment="1">
      <alignment vertical="top"/>
    </xf>
    <xf numFmtId="3" fontId="21" fillId="7" borderId="32" xfId="3749" applyNumberFormat="1" applyFont="1" applyFill="1" applyBorder="1" applyAlignment="1">
      <alignment vertical="top"/>
    </xf>
    <xf numFmtId="172" fontId="21" fillId="7" borderId="32" xfId="1" applyNumberFormat="1" applyFont="1" applyFill="1" applyBorder="1" applyAlignment="1">
      <alignment vertical="top"/>
    </xf>
    <xf numFmtId="43" fontId="4" fillId="0" borderId="2" xfId="1" applyFont="1" applyFill="1" applyBorder="1"/>
    <xf numFmtId="43" fontId="4" fillId="0" borderId="2" xfId="1" applyFont="1" applyBorder="1"/>
    <xf numFmtId="170" fontId="26" fillId="0" borderId="38" xfId="3751" applyNumberFormat="1" applyFont="1" applyBorder="1"/>
    <xf numFmtId="0" fontId="21" fillId="0" borderId="0" xfId="3749" applyFont="1" applyBorder="1" applyAlignment="1">
      <alignment vertical="top" wrapText="1"/>
    </xf>
    <xf numFmtId="0" fontId="4" fillId="0" borderId="0" xfId="3749" applyFont="1" applyFill="1" applyBorder="1"/>
    <xf numFmtId="10" fontId="26" fillId="0" borderId="0" xfId="3751" applyNumberFormat="1" applyFont="1" applyBorder="1"/>
    <xf numFmtId="0" fontId="4" fillId="0" borderId="0" xfId="3749" applyFont="1" applyBorder="1" applyAlignment="1">
      <alignment horizontal="left" vertical="top" wrapText="1"/>
    </xf>
    <xf numFmtId="0" fontId="21" fillId="0" borderId="0" xfId="3749" applyFont="1" applyFill="1" applyBorder="1" applyAlignment="1">
      <alignment vertical="top" wrapText="1"/>
    </xf>
    <xf numFmtId="0" fontId="4" fillId="0" borderId="0" xfId="3749" applyBorder="1"/>
    <xf numFmtId="0" fontId="21" fillId="0" borderId="28" xfId="3749" applyFont="1" applyBorder="1" applyAlignment="1">
      <alignment vertical="top" wrapText="1"/>
    </xf>
    <xf numFmtId="0" fontId="21" fillId="0" borderId="27" xfId="3749" applyFont="1" applyFill="1" applyBorder="1" applyAlignment="1">
      <alignment horizontal="center" vertical="center" wrapText="1"/>
    </xf>
    <xf numFmtId="0" fontId="27" fillId="0" borderId="27" xfId="17" applyNumberFormat="1" applyFont="1" applyBorder="1" applyAlignment="1">
      <alignment horizontal="center" vertical="center"/>
    </xf>
    <xf numFmtId="0" fontId="4" fillId="0" borderId="29" xfId="3749" applyBorder="1"/>
    <xf numFmtId="0" fontId="21" fillId="0" borderId="25" xfId="3749" applyFont="1" applyBorder="1" applyAlignment="1">
      <alignment horizontal="left" vertical="center" wrapText="1"/>
    </xf>
    <xf numFmtId="0" fontId="21" fillId="11" borderId="1" xfId="3749" applyFont="1" applyFill="1" applyBorder="1" applyAlignment="1">
      <alignment horizontal="center" vertical="center" wrapText="1"/>
    </xf>
    <xf numFmtId="10" fontId="26" fillId="0" borderId="26" xfId="3751" applyNumberFormat="1" applyFont="1" applyBorder="1" applyAlignment="1">
      <alignment horizontal="center" vertical="center" wrapText="1"/>
    </xf>
    <xf numFmtId="0" fontId="113" fillId="0" borderId="36" xfId="3749" applyFont="1" applyBorder="1" applyAlignment="1">
      <alignment horizontal="left" vertical="top" wrapText="1"/>
    </xf>
    <xf numFmtId="0" fontId="114" fillId="0" borderId="2" xfId="3749" applyFont="1" applyBorder="1" applyAlignment="1">
      <alignment vertical="top" wrapText="1"/>
    </xf>
    <xf numFmtId="0" fontId="114" fillId="6" borderId="2" xfId="3749" applyFont="1" applyFill="1" applyBorder="1" applyAlignment="1">
      <alignment vertical="top" wrapText="1"/>
    </xf>
    <xf numFmtId="10" fontId="26" fillId="0" borderId="38" xfId="3751" applyNumberFormat="1" applyFont="1" applyBorder="1"/>
    <xf numFmtId="0" fontId="113" fillId="0" borderId="0" xfId="3749" applyFont="1" applyBorder="1" applyAlignment="1">
      <alignment horizontal="left" vertical="top" wrapText="1"/>
    </xf>
    <xf numFmtId="0" fontId="114" fillId="0" borderId="0" xfId="3749" applyFont="1" applyBorder="1" applyAlignment="1">
      <alignment vertical="top" wrapText="1"/>
    </xf>
    <xf numFmtId="0" fontId="112" fillId="0" borderId="0" xfId="3749" applyFont="1" applyBorder="1" applyAlignment="1">
      <alignment horizontal="center" vertical="top" wrapText="1"/>
    </xf>
    <xf numFmtId="0" fontId="4" fillId="0" borderId="46" xfId="3749" applyFont="1" applyBorder="1"/>
    <xf numFmtId="0" fontId="21" fillId="8" borderId="27" xfId="3749" applyFont="1" applyFill="1" applyBorder="1" applyAlignment="1">
      <alignment horizontal="center"/>
    </xf>
    <xf numFmtId="0" fontId="21" fillId="8" borderId="27" xfId="3749" applyFont="1" applyFill="1" applyBorder="1" applyAlignment="1">
      <alignment horizontal="center" vertical="center"/>
    </xf>
    <xf numFmtId="0" fontId="21" fillId="3" borderId="29" xfId="3749" applyFont="1" applyFill="1" applyBorder="1" applyAlignment="1">
      <alignment horizontal="center" vertical="center"/>
    </xf>
    <xf numFmtId="0" fontId="4" fillId="0" borderId="47" xfId="3749" applyFont="1" applyBorder="1"/>
    <xf numFmtId="0" fontId="4" fillId="0" borderId="87" xfId="3749" applyFont="1" applyBorder="1" applyAlignment="1">
      <alignment wrapText="1"/>
    </xf>
    <xf numFmtId="165" fontId="4" fillId="0" borderId="0" xfId="3749" applyNumberFormat="1" applyFont="1" applyBorder="1" applyAlignment="1">
      <alignment horizontal="center" vertical="center"/>
    </xf>
    <xf numFmtId="165" fontId="4" fillId="0" borderId="12" xfId="3749" applyNumberFormat="1" applyFont="1" applyBorder="1" applyAlignment="1">
      <alignment horizontal="center" vertical="center"/>
    </xf>
    <xf numFmtId="165" fontId="4" fillId="0" borderId="15" xfId="3749" applyNumberFormat="1" applyFont="1" applyBorder="1" applyAlignment="1">
      <alignment horizontal="center" vertical="center"/>
    </xf>
    <xf numFmtId="165" fontId="4" fillId="0" borderId="26" xfId="3749" applyNumberFormat="1" applyFont="1" applyBorder="1" applyAlignment="1">
      <alignment horizontal="center" vertical="center"/>
    </xf>
    <xf numFmtId="0" fontId="4" fillId="0" borderId="87" xfId="3749" applyFont="1" applyBorder="1" applyAlignment="1">
      <alignment horizontal="left" wrapText="1"/>
    </xf>
    <xf numFmtId="165" fontId="4" fillId="0" borderId="6" xfId="3749" applyNumberFormat="1" applyFont="1" applyBorder="1" applyAlignment="1">
      <alignment horizontal="center" vertical="center"/>
    </xf>
    <xf numFmtId="165" fontId="4" fillId="0" borderId="16" xfId="3749" applyNumberFormat="1" applyFont="1" applyBorder="1" applyAlignment="1">
      <alignment horizontal="center" vertical="center"/>
    </xf>
    <xf numFmtId="0" fontId="4" fillId="6" borderId="47" xfId="3749" applyFont="1" applyFill="1" applyBorder="1" applyAlignment="1">
      <alignment wrapText="1"/>
    </xf>
    <xf numFmtId="165" fontId="26" fillId="7" borderId="13" xfId="17" applyFont="1" applyFill="1" applyBorder="1" applyAlignment="1">
      <alignment horizontal="center" vertical="center"/>
    </xf>
    <xf numFmtId="40" fontId="4" fillId="0" borderId="13" xfId="3749" applyNumberFormat="1" applyFont="1" applyBorder="1" applyAlignment="1">
      <alignment horizontal="center" vertical="center"/>
    </xf>
    <xf numFmtId="40" fontId="4" fillId="0" borderId="14" xfId="3749" applyNumberFormat="1" applyFont="1" applyBorder="1" applyAlignment="1">
      <alignment horizontal="center" vertical="center"/>
    </xf>
    <xf numFmtId="40" fontId="4" fillId="0" borderId="17" xfId="3749" applyNumberFormat="1" applyFont="1" applyBorder="1" applyAlignment="1">
      <alignment horizontal="center" vertical="center"/>
    </xf>
    <xf numFmtId="165" fontId="4" fillId="0" borderId="45" xfId="3749" applyNumberFormat="1" applyFont="1" applyBorder="1" applyAlignment="1">
      <alignment horizontal="center" vertical="center"/>
    </xf>
    <xf numFmtId="0" fontId="4" fillId="9" borderId="23" xfId="3749" applyFont="1" applyFill="1" applyBorder="1" applyAlignment="1">
      <alignment wrapText="1"/>
    </xf>
    <xf numFmtId="165" fontId="4" fillId="9" borderId="4" xfId="3749" applyNumberFormat="1" applyFont="1" applyFill="1" applyBorder="1" applyAlignment="1">
      <alignment horizontal="center" vertical="center"/>
    </xf>
    <xf numFmtId="165" fontId="4" fillId="9" borderId="24" xfId="3749" applyNumberFormat="1" applyFont="1" applyFill="1" applyBorder="1" applyAlignment="1">
      <alignment horizontal="center" vertical="center"/>
    </xf>
    <xf numFmtId="0" fontId="4" fillId="0" borderId="48" xfId="3749" applyFont="1" applyBorder="1" applyAlignment="1">
      <alignment wrapText="1"/>
    </xf>
    <xf numFmtId="165" fontId="4" fillId="0" borderId="49" xfId="3749" applyNumberFormat="1" applyFont="1" applyBorder="1" applyAlignment="1">
      <alignment horizontal="center" vertical="center"/>
    </xf>
    <xf numFmtId="165" fontId="4" fillId="0" borderId="50" xfId="3749" applyNumberFormat="1" applyFont="1" applyBorder="1" applyAlignment="1">
      <alignment horizontal="center" vertical="center"/>
    </xf>
    <xf numFmtId="165" fontId="4" fillId="76" borderId="81" xfId="3749" applyNumberFormat="1" applyFont="1" applyFill="1" applyBorder="1" applyAlignment="1">
      <alignment horizontal="center" vertical="center"/>
    </xf>
    <xf numFmtId="0" fontId="4" fillId="0" borderId="88" xfId="3749" applyFont="1" applyBorder="1" applyAlignment="1">
      <alignment wrapText="1"/>
    </xf>
    <xf numFmtId="165" fontId="4" fillId="76" borderId="50" xfId="3749" applyNumberFormat="1" applyFont="1" applyFill="1" applyBorder="1" applyAlignment="1">
      <alignment horizontal="center" vertical="center"/>
    </xf>
    <xf numFmtId="0" fontId="4" fillId="9" borderId="31" xfId="3749" applyFont="1" applyFill="1" applyBorder="1" applyAlignment="1">
      <alignment wrapText="1"/>
    </xf>
    <xf numFmtId="165" fontId="4" fillId="9" borderId="51" xfId="3749" applyNumberFormat="1" applyFont="1" applyFill="1" applyBorder="1" applyAlignment="1">
      <alignment horizontal="center" vertical="center"/>
    </xf>
    <xf numFmtId="165" fontId="4" fillId="9" borderId="0" xfId="3749" applyNumberFormat="1" applyFont="1" applyFill="1" applyBorder="1" applyAlignment="1">
      <alignment horizontal="center" vertical="center"/>
    </xf>
    <xf numFmtId="165" fontId="4" fillId="9" borderId="89" xfId="3749" applyNumberFormat="1" applyFont="1" applyFill="1" applyBorder="1" applyAlignment="1">
      <alignment horizontal="center" vertical="center"/>
    </xf>
    <xf numFmtId="165" fontId="4" fillId="0" borderId="50" xfId="3749" applyNumberFormat="1" applyFont="1" applyFill="1" applyBorder="1" applyAlignment="1">
      <alignment horizontal="center" vertical="center"/>
    </xf>
    <xf numFmtId="165" fontId="26" fillId="76" borderId="90" xfId="3750" applyNumberFormat="1" applyFont="1" applyFill="1" applyBorder="1" applyAlignment="1">
      <alignment horizontal="center" vertical="center"/>
    </xf>
    <xf numFmtId="165" fontId="26" fillId="9" borderId="4" xfId="3750" applyNumberFormat="1" applyFont="1" applyFill="1" applyBorder="1" applyAlignment="1">
      <alignment horizontal="center" vertical="center"/>
    </xf>
    <xf numFmtId="165" fontId="26" fillId="9" borderId="24" xfId="3750" applyNumberFormat="1" applyFont="1" applyFill="1" applyBorder="1" applyAlignment="1">
      <alignment horizontal="center" vertical="center"/>
    </xf>
    <xf numFmtId="10" fontId="26" fillId="7" borderId="0" xfId="3751" applyNumberFormat="1" applyFont="1" applyFill="1" applyBorder="1" applyAlignment="1">
      <alignment horizontal="center" vertical="center"/>
    </xf>
    <xf numFmtId="165" fontId="26" fillId="0" borderId="0" xfId="3750" applyNumberFormat="1" applyFont="1" applyBorder="1" applyAlignment="1">
      <alignment horizontal="center" vertical="center"/>
    </xf>
    <xf numFmtId="165" fontId="20" fillId="0" borderId="0" xfId="3750" applyNumberFormat="1" applyFont="1" applyBorder="1" applyAlignment="1">
      <alignment horizontal="center" vertical="center"/>
    </xf>
    <xf numFmtId="165" fontId="26" fillId="0" borderId="12" xfId="3750" applyNumberFormat="1" applyFont="1" applyBorder="1" applyAlignment="1">
      <alignment horizontal="center" vertical="center"/>
    </xf>
    <xf numFmtId="165" fontId="26" fillId="0" borderId="6" xfId="3750" applyNumberFormat="1" applyFont="1" applyBorder="1" applyAlignment="1">
      <alignment horizontal="center" vertical="center"/>
    </xf>
    <xf numFmtId="165" fontId="26" fillId="0" borderId="26" xfId="3750" applyNumberFormat="1" applyFont="1" applyBorder="1" applyAlignment="1">
      <alignment horizontal="center" vertical="center"/>
    </xf>
    <xf numFmtId="0" fontId="4" fillId="6" borderId="52" xfId="3749" applyFont="1" applyFill="1" applyBorder="1" applyAlignment="1">
      <alignment wrapText="1"/>
    </xf>
    <xf numFmtId="165" fontId="26" fillId="0" borderId="2" xfId="3750" applyNumberFormat="1" applyFont="1" applyBorder="1" applyAlignment="1">
      <alignment horizontal="center" vertical="center"/>
    </xf>
    <xf numFmtId="165" fontId="26" fillId="0" borderId="91" xfId="3750" applyNumberFormat="1" applyFont="1" applyBorder="1" applyAlignment="1">
      <alignment horizontal="center" vertical="center"/>
    </xf>
    <xf numFmtId="165" fontId="26" fillId="6" borderId="90" xfId="3750" applyNumberFormat="1" applyFont="1" applyFill="1" applyBorder="1" applyAlignment="1">
      <alignment horizontal="center" vertical="center"/>
    </xf>
    <xf numFmtId="0" fontId="4" fillId="0" borderId="0" xfId="3749" applyFont="1" applyBorder="1" applyAlignment="1">
      <alignment wrapText="1"/>
    </xf>
    <xf numFmtId="0" fontId="21" fillId="0" borderId="0" xfId="3749" applyFont="1"/>
    <xf numFmtId="0" fontId="46" fillId="0" borderId="0" xfId="0" applyFont="1" applyFill="1"/>
    <xf numFmtId="0" fontId="45" fillId="0" borderId="0" xfId="0" applyFont="1" applyFill="1" applyAlignment="1">
      <alignment horizontal="right"/>
    </xf>
    <xf numFmtId="0" fontId="3" fillId="0" borderId="0" xfId="3749" applyFont="1"/>
    <xf numFmtId="0" fontId="10" fillId="0" borderId="14" xfId="0" applyFont="1" applyBorder="1" applyAlignment="1">
      <alignment horizontal="right"/>
    </xf>
    <xf numFmtId="0" fontId="13" fillId="0" borderId="0" xfId="0" applyFont="1" applyAlignment="1">
      <alignment vertical="center"/>
    </xf>
    <xf numFmtId="0" fontId="102" fillId="0" borderId="0" xfId="0" applyFont="1" applyAlignment="1">
      <alignment vertical="center"/>
    </xf>
    <xf numFmtId="167" fontId="0" fillId="0" borderId="27" xfId="0" applyNumberFormat="1" applyFill="1" applyBorder="1" applyAlignment="1">
      <alignment horizontal="center"/>
    </xf>
    <xf numFmtId="167" fontId="0" fillId="0" borderId="0" xfId="0" applyNumberFormat="1" applyFill="1" applyBorder="1" applyAlignment="1">
      <alignment horizontal="center"/>
    </xf>
    <xf numFmtId="167" fontId="0" fillId="0" borderId="13" xfId="0" applyNumberFormat="1" applyBorder="1" applyAlignment="1">
      <alignment horizontal="center"/>
    </xf>
    <xf numFmtId="2" fontId="0" fillId="0" borderId="27" xfId="0" applyNumberFormat="1" applyBorder="1" applyAlignment="1">
      <alignment horizontal="center"/>
    </xf>
    <xf numFmtId="2" fontId="0" fillId="0" borderId="0" xfId="0" applyNumberFormat="1" applyBorder="1" applyAlignment="1">
      <alignment horizontal="center"/>
    </xf>
    <xf numFmtId="2" fontId="0" fillId="0" borderId="13" xfId="0" applyNumberFormat="1" applyBorder="1" applyAlignment="1">
      <alignment horizontal="center"/>
    </xf>
    <xf numFmtId="2" fontId="0" fillId="0" borderId="2" xfId="0" applyNumberFormat="1" applyBorder="1" applyAlignment="1">
      <alignment horizontal="center"/>
    </xf>
    <xf numFmtId="167" fontId="0" fillId="0" borderId="45" xfId="0" applyNumberFormat="1" applyBorder="1" applyAlignment="1">
      <alignment horizontal="center"/>
    </xf>
    <xf numFmtId="43" fontId="0" fillId="0" borderId="13" xfId="1" applyFont="1" applyBorder="1" applyAlignment="1">
      <alignment horizontal="center"/>
    </xf>
    <xf numFmtId="3" fontId="11" fillId="0" borderId="0" xfId="0" applyNumberFormat="1" applyFont="1" applyFill="1" applyAlignment="1">
      <alignment horizontal="center"/>
    </xf>
    <xf numFmtId="3" fontId="11" fillId="0" borderId="76" xfId="0" applyNumberFormat="1" applyFont="1" applyFill="1" applyBorder="1" applyAlignment="1">
      <alignment horizontal="center"/>
    </xf>
    <xf numFmtId="3" fontId="11" fillId="0" borderId="62" xfId="0" applyNumberFormat="1" applyFont="1" applyFill="1" applyBorder="1" applyAlignment="1">
      <alignment horizontal="center"/>
    </xf>
    <xf numFmtId="3" fontId="11" fillId="0" borderId="82" xfId="0" applyNumberFormat="1" applyFont="1" applyFill="1" applyBorder="1" applyAlignment="1">
      <alignment horizontal="center"/>
    </xf>
    <xf numFmtId="1" fontId="0" fillId="0" borderId="13" xfId="0" applyNumberFormat="1" applyBorder="1" applyAlignment="1">
      <alignment horizontal="right"/>
    </xf>
    <xf numFmtId="3" fontId="0" fillId="0" borderId="13" xfId="0" applyNumberFormat="1" applyBorder="1" applyAlignment="1">
      <alignment horizontal="center"/>
    </xf>
    <xf numFmtId="166" fontId="0" fillId="0" borderId="13" xfId="0" applyNumberFormat="1" applyBorder="1" applyAlignment="1">
      <alignment horizontal="center"/>
    </xf>
    <xf numFmtId="0" fontId="0" fillId="6" borderId="0" xfId="0" applyFill="1"/>
    <xf numFmtId="168" fontId="0" fillId="0" borderId="0" xfId="0" applyNumberFormat="1" applyFill="1"/>
    <xf numFmtId="2" fontId="4" fillId="0" borderId="0" xfId="3749" applyNumberFormat="1"/>
    <xf numFmtId="10" fontId="25" fillId="0" borderId="0" xfId="2" applyNumberFormat="1" applyFont="1" applyBorder="1"/>
    <xf numFmtId="37" fontId="0" fillId="0" borderId="0" xfId="1" applyNumberFormat="1" applyFont="1" applyAlignment="1">
      <alignment horizontal="center" vertical="center"/>
    </xf>
    <xf numFmtId="9" fontId="10" fillId="0" borderId="0" xfId="2"/>
    <xf numFmtId="10" fontId="10" fillId="0" borderId="0" xfId="2" applyNumberFormat="1"/>
    <xf numFmtId="3" fontId="10" fillId="44" borderId="1" xfId="406" applyNumberFormat="1" applyFont="1" applyFill="1" applyBorder="1" applyAlignment="1">
      <alignment horizontal="center"/>
    </xf>
    <xf numFmtId="37" fontId="0" fillId="0" borderId="13" xfId="1" applyNumberFormat="1" applyFont="1" applyBorder="1" applyAlignment="1">
      <alignment horizontal="center" vertical="center"/>
    </xf>
    <xf numFmtId="4" fontId="10" fillId="7" borderId="17" xfId="406" applyNumberFormat="1" applyFont="1" applyFill="1" applyBorder="1" applyAlignment="1">
      <alignment horizontal="center"/>
    </xf>
    <xf numFmtId="0" fontId="10" fillId="0" borderId="0" xfId="0" applyFont="1" applyAlignment="1">
      <alignment horizontal="center" wrapText="1"/>
    </xf>
    <xf numFmtId="168" fontId="0" fillId="0" borderId="0" xfId="0" applyNumberFormat="1"/>
    <xf numFmtId="0" fontId="106" fillId="0" borderId="16" xfId="19" applyFont="1" applyFill="1" applyBorder="1" applyAlignment="1">
      <alignment horizontal="center"/>
    </xf>
    <xf numFmtId="166" fontId="17" fillId="0" borderId="0" xfId="0" applyNumberFormat="1" applyFont="1" applyFill="1" applyAlignment="1">
      <alignment horizontal="center" wrapText="1"/>
    </xf>
    <xf numFmtId="166" fontId="17" fillId="0" borderId="0" xfId="0" applyNumberFormat="1" applyFont="1" applyAlignment="1">
      <alignment horizontal="center" wrapText="1"/>
    </xf>
    <xf numFmtId="168" fontId="10" fillId="0" borderId="50" xfId="19" applyNumberFormat="1" applyFont="1" applyFill="1" applyBorder="1" applyAlignment="1">
      <alignment horizontal="center"/>
    </xf>
    <xf numFmtId="0" fontId="110" fillId="0" borderId="0" xfId="19" applyFont="1" applyFill="1" applyAlignment="1">
      <alignment horizontal="center"/>
    </xf>
    <xf numFmtId="0" fontId="105" fillId="0" borderId="0" xfId="19" applyFont="1"/>
    <xf numFmtId="0" fontId="10" fillId="0" borderId="0" xfId="2288"/>
    <xf numFmtId="0" fontId="102" fillId="0" borderId="13" xfId="19" applyFont="1" applyBorder="1" applyAlignment="1">
      <alignment horizontal="center"/>
    </xf>
    <xf numFmtId="0" fontId="106" fillId="0" borderId="15" xfId="19" applyFont="1" applyFill="1" applyBorder="1" applyAlignment="1">
      <alignment horizontal="center"/>
    </xf>
    <xf numFmtId="0" fontId="10" fillId="0" borderId="18" xfId="6640" applyFill="1" applyBorder="1" applyProtection="1">
      <protection locked="0"/>
    </xf>
    <xf numFmtId="0" fontId="12" fillId="0" borderId="18" xfId="6640" applyFont="1" applyBorder="1" applyAlignment="1" applyProtection="1">
      <alignment vertical="top"/>
      <protection locked="0"/>
    </xf>
    <xf numFmtId="0" fontId="10" fillId="0" borderId="1" xfId="6640" applyBorder="1" applyAlignment="1" applyProtection="1">
      <alignment vertical="top" wrapText="1"/>
      <protection locked="0"/>
    </xf>
    <xf numFmtId="175" fontId="10" fillId="7" borderId="1" xfId="17" applyNumberFormat="1" applyFont="1" applyFill="1" applyBorder="1" applyAlignment="1" applyProtection="1">
      <alignment horizontal="center" vertical="center"/>
      <protection locked="0"/>
    </xf>
    <xf numFmtId="175" fontId="10" fillId="0" borderId="19" xfId="17" applyNumberFormat="1" applyFont="1" applyBorder="1" applyAlignment="1" applyProtection="1">
      <alignment horizontal="right" vertical="center"/>
      <protection locked="0"/>
    </xf>
    <xf numFmtId="168" fontId="10" fillId="0" borderId="1" xfId="6640" applyNumberFormat="1" applyFill="1" applyBorder="1" applyAlignment="1" applyProtection="1">
      <alignment horizontal="right" vertical="center"/>
      <protection locked="0"/>
    </xf>
    <xf numFmtId="168" fontId="10" fillId="0" borderId="19" xfId="6640" applyNumberFormat="1" applyFill="1" applyBorder="1" applyAlignment="1" applyProtection="1">
      <alignment horizontal="right" vertical="center"/>
      <protection locked="0"/>
    </xf>
    <xf numFmtId="0" fontId="10" fillId="0" borderId="18" xfId="6640" applyFill="1" applyBorder="1" applyAlignment="1" applyProtection="1">
      <alignment vertical="top"/>
      <protection locked="0"/>
    </xf>
    <xf numFmtId="168" fontId="10" fillId="0" borderId="19" xfId="6640" applyNumberFormat="1" applyBorder="1" applyAlignment="1" applyProtection="1">
      <alignment horizontal="right" vertical="center"/>
      <protection locked="0"/>
    </xf>
    <xf numFmtId="0" fontId="10" fillId="0" borderId="20" xfId="6640" applyBorder="1" applyAlignment="1" applyProtection="1">
      <alignment vertical="top"/>
      <protection locked="0"/>
    </xf>
    <xf numFmtId="0" fontId="10" fillId="0" borderId="21" xfId="6640" applyBorder="1" applyAlignment="1" applyProtection="1">
      <alignment vertical="top" wrapText="1"/>
      <protection locked="0"/>
    </xf>
    <xf numFmtId="168" fontId="10" fillId="0" borderId="21" xfId="6640" applyNumberFormat="1" applyBorder="1" applyAlignment="1" applyProtection="1">
      <alignment horizontal="right" vertical="center"/>
      <protection locked="0"/>
    </xf>
    <xf numFmtId="168" fontId="10" fillId="0" borderId="22" xfId="6640" applyNumberFormat="1" applyBorder="1" applyAlignment="1" applyProtection="1">
      <alignment horizontal="right" vertical="center"/>
      <protection locked="0"/>
    </xf>
    <xf numFmtId="0" fontId="48" fillId="0" borderId="13" xfId="26" applyBorder="1" applyAlignment="1">
      <alignment horizontal="center" vertical="center"/>
    </xf>
    <xf numFmtId="49" fontId="98" fillId="0" borderId="73" xfId="2263" applyNumberFormat="1" applyFont="1" applyBorder="1" applyAlignment="1" applyProtection="1">
      <alignment horizontal="right"/>
      <protection locked="0"/>
    </xf>
    <xf numFmtId="0" fontId="12" fillId="0" borderId="0" xfId="0" applyFont="1" applyProtection="1">
      <protection locked="0"/>
    </xf>
    <xf numFmtId="10" fontId="12" fillId="0" borderId="0" xfId="0" applyNumberFormat="1" applyFont="1" applyAlignment="1" applyProtection="1">
      <alignment horizontal="center"/>
      <protection locked="0"/>
    </xf>
    <xf numFmtId="0" fontId="10" fillId="0" borderId="0" xfId="0" applyFont="1" applyProtection="1">
      <protection locked="0"/>
    </xf>
    <xf numFmtId="4" fontId="11" fillId="7" borderId="0" xfId="0" applyNumberFormat="1" applyFont="1" applyFill="1" applyAlignment="1">
      <alignment horizontal="center"/>
    </xf>
    <xf numFmtId="4" fontId="11" fillId="7" borderId="62" xfId="0" applyNumberFormat="1" applyFont="1" applyFill="1" applyBorder="1" applyAlignment="1">
      <alignment horizontal="center"/>
    </xf>
    <xf numFmtId="4" fontId="11" fillId="7" borderId="0" xfId="0" applyNumberFormat="1" applyFont="1" applyFill="1" applyBorder="1" applyAlignment="1">
      <alignment horizontal="center"/>
    </xf>
    <xf numFmtId="0" fontId="24" fillId="0" borderId="0" xfId="4" applyFont="1" applyAlignment="1">
      <alignment horizontal="left"/>
    </xf>
    <xf numFmtId="0" fontId="49" fillId="0" borderId="0" xfId="4" applyFont="1" applyAlignment="1">
      <alignment horizontal="left"/>
    </xf>
    <xf numFmtId="0" fontId="12" fillId="45" borderId="8" xfId="4" applyFont="1" applyFill="1" applyBorder="1" applyAlignment="1">
      <alignment horizontal="center"/>
    </xf>
    <xf numFmtId="0" fontId="12" fillId="45" borderId="4" xfId="4" applyFont="1" applyFill="1" applyBorder="1" applyAlignment="1">
      <alignment horizontal="center"/>
    </xf>
    <xf numFmtId="0" fontId="12" fillId="45" borderId="9" xfId="4" applyFont="1" applyFill="1" applyBorder="1" applyAlignment="1">
      <alignment horizontal="center"/>
    </xf>
    <xf numFmtId="0" fontId="12" fillId="0" borderId="8" xfId="4" applyFont="1" applyBorder="1" applyAlignment="1">
      <alignment horizontal="center"/>
    </xf>
    <xf numFmtId="0" fontId="12" fillId="0" borderId="9" xfId="4" applyFont="1" applyBorder="1" applyAlignment="1">
      <alignment horizontal="center"/>
    </xf>
    <xf numFmtId="0" fontId="12" fillId="43" borderId="8" xfId="4" applyFont="1" applyFill="1" applyBorder="1" applyAlignment="1">
      <alignment horizontal="center"/>
    </xf>
    <xf numFmtId="0" fontId="12" fillId="43" borderId="4" xfId="4" applyFont="1" applyFill="1" applyBorder="1" applyAlignment="1">
      <alignment horizontal="center"/>
    </xf>
    <xf numFmtId="0" fontId="12" fillId="43" borderId="9" xfId="4" applyFont="1" applyFill="1" applyBorder="1" applyAlignment="1">
      <alignment horizontal="center"/>
    </xf>
    <xf numFmtId="0" fontId="12" fillId="46" borderId="8" xfId="4" applyFont="1" applyFill="1" applyBorder="1" applyAlignment="1">
      <alignment horizontal="center"/>
    </xf>
    <xf numFmtId="0" fontId="12" fillId="46" borderId="4" xfId="4" applyFont="1" applyFill="1" applyBorder="1" applyAlignment="1">
      <alignment horizontal="center"/>
    </xf>
    <xf numFmtId="0" fontId="12" fillId="46" borderId="9" xfId="4" applyFont="1" applyFill="1" applyBorder="1" applyAlignment="1">
      <alignment horizontal="center"/>
    </xf>
    <xf numFmtId="0" fontId="12" fillId="0" borderId="4" xfId="4" applyFont="1" applyBorder="1" applyAlignment="1">
      <alignment horizontal="center"/>
    </xf>
    <xf numFmtId="0" fontId="12" fillId="3" borderId="8" xfId="4" applyFont="1" applyFill="1" applyBorder="1" applyAlignment="1">
      <alignment horizontal="center"/>
    </xf>
    <xf numFmtId="0" fontId="12" fillId="3" borderId="4" xfId="4" applyFont="1" applyFill="1" applyBorder="1" applyAlignment="1">
      <alignment horizontal="center"/>
    </xf>
    <xf numFmtId="0" fontId="12" fillId="3" borderId="9" xfId="4" applyFont="1" applyFill="1" applyBorder="1" applyAlignment="1">
      <alignment horizontal="center"/>
    </xf>
    <xf numFmtId="0" fontId="12" fillId="47" borderId="8" xfId="4" applyFont="1" applyFill="1" applyBorder="1" applyAlignment="1">
      <alignment horizontal="center"/>
    </xf>
    <xf numFmtId="0" fontId="12" fillId="47" borderId="4" xfId="4" applyFont="1" applyFill="1" applyBorder="1" applyAlignment="1">
      <alignment horizontal="center"/>
    </xf>
    <xf numFmtId="0" fontId="12" fillId="47" borderId="9" xfId="4" applyFont="1" applyFill="1" applyBorder="1" applyAlignment="1">
      <alignment horizontal="center"/>
    </xf>
    <xf numFmtId="0" fontId="12" fillId="48" borderId="8" xfId="4" applyFont="1" applyFill="1" applyBorder="1" applyAlignment="1">
      <alignment horizontal="center"/>
    </xf>
    <xf numFmtId="0" fontId="12" fillId="48" borderId="4" xfId="4" applyFont="1" applyFill="1" applyBorder="1" applyAlignment="1">
      <alignment horizontal="center"/>
    </xf>
    <xf numFmtId="0" fontId="12" fillId="48" borderId="9" xfId="4" applyFont="1" applyFill="1" applyBorder="1" applyAlignment="1">
      <alignment horizontal="center"/>
    </xf>
    <xf numFmtId="0" fontId="12" fillId="49" borderId="8" xfId="4" applyFont="1" applyFill="1" applyBorder="1" applyAlignment="1">
      <alignment horizontal="center"/>
    </xf>
    <xf numFmtId="0" fontId="12" fillId="49" borderId="4" xfId="4" applyFont="1" applyFill="1" applyBorder="1" applyAlignment="1">
      <alignment horizontal="center"/>
    </xf>
    <xf numFmtId="0" fontId="12" fillId="49" borderId="9" xfId="4" applyFont="1" applyFill="1" applyBorder="1" applyAlignment="1">
      <alignment horizontal="center"/>
    </xf>
    <xf numFmtId="0" fontId="4" fillId="0" borderId="0" xfId="3749" applyFont="1" applyAlignment="1">
      <alignment horizontal="left" vertical="top" wrapText="1"/>
    </xf>
    <xf numFmtId="0" fontId="24" fillId="0" borderId="0" xfId="12" applyFont="1" applyAlignment="1">
      <alignment horizontal="center"/>
    </xf>
    <xf numFmtId="0" fontId="3" fillId="0" borderId="0" xfId="3749" applyFont="1" applyAlignment="1">
      <alignment horizontal="left" vertical="top" wrapText="1"/>
    </xf>
    <xf numFmtId="0" fontId="21" fillId="9" borderId="28" xfId="3749" applyFont="1" applyFill="1" applyBorder="1" applyAlignment="1">
      <alignment horizontal="center" vertical="top"/>
    </xf>
    <xf numFmtId="0" fontId="21" fillId="9" borderId="27" xfId="3749" applyFont="1" applyFill="1" applyBorder="1" applyAlignment="1">
      <alignment horizontal="center" vertical="top"/>
    </xf>
    <xf numFmtId="0" fontId="21" fillId="9" borderId="29" xfId="3749" applyFont="1" applyFill="1" applyBorder="1" applyAlignment="1">
      <alignment horizontal="center" vertical="top"/>
    </xf>
    <xf numFmtId="0" fontId="111" fillId="0" borderId="0" xfId="3749" applyFont="1" applyAlignment="1">
      <alignment horizontal="center" vertical="top"/>
    </xf>
    <xf numFmtId="0" fontId="4" fillId="0" borderId="0" xfId="3749" applyFont="1" applyAlignment="1">
      <alignment horizontal="left" vertical="top"/>
    </xf>
    <xf numFmtId="49" fontId="25" fillId="0" borderId="0" xfId="3750" applyNumberFormat="1" applyFont="1" applyBorder="1" applyAlignment="1">
      <alignment horizontal="left" vertical="top" wrapText="1"/>
    </xf>
    <xf numFmtId="0" fontId="21" fillId="8" borderId="28" xfId="3749" applyFont="1" applyFill="1" applyBorder="1" applyAlignment="1">
      <alignment horizontal="center"/>
    </xf>
    <xf numFmtId="0" fontId="21" fillId="8" borderId="27" xfId="3749" applyFont="1" applyFill="1" applyBorder="1" applyAlignment="1">
      <alignment horizontal="center"/>
    </xf>
    <xf numFmtId="0" fontId="21" fillId="8" borderId="29" xfId="3749" applyFont="1" applyFill="1" applyBorder="1" applyAlignment="1">
      <alignment horizontal="center"/>
    </xf>
    <xf numFmtId="179" fontId="25" fillId="7" borderId="25" xfId="3750" applyNumberFormat="1" applyFont="1" applyFill="1" applyBorder="1" applyAlignment="1">
      <alignment horizontal="center"/>
    </xf>
    <xf numFmtId="179" fontId="25" fillId="7" borderId="0" xfId="3750" applyNumberFormat="1" applyFont="1" applyFill="1" applyBorder="1" applyAlignment="1">
      <alignment horizontal="center"/>
    </xf>
    <xf numFmtId="179" fontId="25" fillId="7" borderId="26" xfId="3750" applyNumberFormat="1" applyFont="1" applyFill="1" applyBorder="1" applyAlignment="1">
      <alignment horizontal="center"/>
    </xf>
    <xf numFmtId="0" fontId="21" fillId="8" borderId="23" xfId="3749" applyFont="1" applyFill="1" applyBorder="1" applyAlignment="1">
      <alignment horizontal="center" vertical="center"/>
    </xf>
    <xf numFmtId="0" fontId="21" fillId="8" borderId="4" xfId="3749" applyFont="1" applyFill="1" applyBorder="1" applyAlignment="1">
      <alignment horizontal="center" vertical="center"/>
    </xf>
    <xf numFmtId="0" fontId="21" fillId="8" borderId="24" xfId="3749" applyFont="1" applyFill="1" applyBorder="1" applyAlignment="1">
      <alignment horizontal="center" vertical="center"/>
    </xf>
    <xf numFmtId="0" fontId="4" fillId="0" borderId="0" xfId="3749" applyFont="1" applyBorder="1" applyAlignment="1">
      <alignment horizontal="left" vertical="top" wrapText="1"/>
    </xf>
    <xf numFmtId="179" fontId="25" fillId="7" borderId="25" xfId="3750" applyNumberFormat="1" applyFont="1" applyFill="1" applyBorder="1" applyAlignment="1">
      <alignment horizontal="center" vertical="top"/>
    </xf>
    <xf numFmtId="179" fontId="25" fillId="7" borderId="0" xfId="3750" applyNumberFormat="1" applyFont="1" applyFill="1" applyBorder="1" applyAlignment="1">
      <alignment horizontal="center" vertical="top"/>
    </xf>
    <xf numFmtId="179" fontId="25" fillId="7" borderId="26" xfId="3750" applyNumberFormat="1" applyFont="1" applyFill="1" applyBorder="1" applyAlignment="1">
      <alignment horizontal="center" vertical="top"/>
    </xf>
    <xf numFmtId="0" fontId="21" fillId="8" borderId="25" xfId="3749" applyFont="1" applyFill="1" applyBorder="1" applyAlignment="1">
      <alignment horizontal="center" vertical="top"/>
    </xf>
    <xf numFmtId="0" fontId="21" fillId="8" borderId="0" xfId="3749" applyFont="1" applyFill="1" applyBorder="1" applyAlignment="1">
      <alignment horizontal="center" vertical="top"/>
    </xf>
    <xf numFmtId="0" fontId="21" fillId="8" borderId="26" xfId="3749" applyFont="1" applyFill="1" applyBorder="1" applyAlignment="1">
      <alignment horizontal="center" vertical="top"/>
    </xf>
    <xf numFmtId="0" fontId="112" fillId="0" borderId="0" xfId="3749" applyFont="1" applyBorder="1" applyAlignment="1">
      <alignment horizontal="center"/>
    </xf>
    <xf numFmtId="0" fontId="21" fillId="8" borderId="25" xfId="3749" applyFont="1" applyFill="1" applyBorder="1" applyAlignment="1">
      <alignment horizontal="left" vertical="center"/>
    </xf>
    <xf numFmtId="0" fontId="21" fillId="8" borderId="0" xfId="3749" applyFont="1" applyFill="1" applyBorder="1" applyAlignment="1">
      <alignment horizontal="left" vertical="center"/>
    </xf>
    <xf numFmtId="0" fontId="4" fillId="8" borderId="44" xfId="3749" applyFont="1" applyFill="1" applyBorder="1" applyAlignment="1">
      <alignment vertical="top" wrapText="1"/>
    </xf>
    <xf numFmtId="0" fontId="4" fillId="8" borderId="13" xfId="3749" applyFont="1" applyFill="1" applyBorder="1" applyAlignment="1">
      <alignment vertical="top" wrapText="1"/>
    </xf>
    <xf numFmtId="0" fontId="21" fillId="0" borderId="36" xfId="3749" applyFont="1" applyBorder="1" applyAlignment="1">
      <alignment vertical="top" wrapText="1"/>
    </xf>
    <xf numFmtId="0" fontId="21" fillId="0" borderId="2" xfId="3749" applyFont="1" applyBorder="1" applyAlignment="1">
      <alignment vertical="top" wrapText="1"/>
    </xf>
    <xf numFmtId="0" fontId="21" fillId="8" borderId="13" xfId="3749" applyFont="1" applyFill="1" applyBorder="1" applyAlignment="1">
      <alignment horizontal="center" vertical="top"/>
    </xf>
    <xf numFmtId="0" fontId="21" fillId="8" borderId="45" xfId="3749" applyFont="1" applyFill="1" applyBorder="1" applyAlignment="1">
      <alignment horizontal="center" vertical="top"/>
    </xf>
    <xf numFmtId="0" fontId="114" fillId="0" borderId="0" xfId="3749" applyFont="1" applyBorder="1" applyAlignment="1">
      <alignment horizontal="left" vertical="top" wrapText="1"/>
    </xf>
    <xf numFmtId="0" fontId="21" fillId="0" borderId="0" xfId="3749" applyFont="1" applyBorder="1" applyAlignment="1">
      <alignment horizontal="center" vertical="top" wrapText="1"/>
    </xf>
    <xf numFmtId="0" fontId="112" fillId="0" borderId="0" xfId="3749" applyFont="1" applyBorder="1" applyAlignment="1">
      <alignment horizontal="center" vertical="top" wrapText="1"/>
    </xf>
    <xf numFmtId="0" fontId="25" fillId="0" borderId="0" xfId="3749" applyFont="1" applyAlignment="1">
      <alignment horizontal="left" vertical="top"/>
    </xf>
    <xf numFmtId="0" fontId="88" fillId="0" borderId="0" xfId="1020" applyAlignment="1">
      <alignment horizontal="center" vertical="center" wrapText="1"/>
    </xf>
    <xf numFmtId="0" fontId="115" fillId="73" borderId="8" xfId="6640" applyFont="1" applyFill="1" applyBorder="1" applyAlignment="1" applyProtection="1">
      <alignment horizontal="left"/>
      <protection locked="0"/>
    </xf>
    <xf numFmtId="0" fontId="115" fillId="73" borderId="4" xfId="6640" applyFont="1" applyFill="1" applyBorder="1" applyAlignment="1" applyProtection="1">
      <alignment horizontal="left"/>
      <protection locked="0"/>
    </xf>
    <xf numFmtId="0" fontId="115" fillId="73" borderId="24" xfId="6640" applyFont="1" applyFill="1" applyBorder="1" applyAlignment="1" applyProtection="1">
      <alignment horizontal="left"/>
      <protection locked="0"/>
    </xf>
    <xf numFmtId="0" fontId="115" fillId="73" borderId="8" xfId="6640" applyFont="1" applyFill="1" applyBorder="1" applyAlignment="1" applyProtection="1">
      <alignment horizontal="left" vertical="top" wrapText="1"/>
      <protection locked="0"/>
    </xf>
    <xf numFmtId="0" fontId="115" fillId="73" borderId="4" xfId="6640" applyFont="1" applyFill="1" applyBorder="1" applyAlignment="1" applyProtection="1">
      <alignment horizontal="left" vertical="top" wrapText="1"/>
      <protection locked="0"/>
    </xf>
    <xf numFmtId="0" fontId="115" fillId="73" borderId="24" xfId="6640" applyFont="1" applyFill="1" applyBorder="1" applyAlignment="1" applyProtection="1">
      <alignment horizontal="left" vertical="top" wrapText="1"/>
      <protection locked="0"/>
    </xf>
  </cellXfs>
  <cellStyles count="6642">
    <cellStyle name="$" xfId="767"/>
    <cellStyle name="$.00" xfId="768"/>
    <cellStyle name="$_9. Rev2Cost_GDPIPI" xfId="769"/>
    <cellStyle name="$_lists" xfId="770"/>
    <cellStyle name="$_lists_4. Current Monthly Fixed Charge" xfId="771"/>
    <cellStyle name="$_Sheet4" xfId="772"/>
    <cellStyle name="$M" xfId="773"/>
    <cellStyle name="$M.00" xfId="774"/>
    <cellStyle name="$M_9. Rev2Cost_GDPIPI" xfId="775"/>
    <cellStyle name="20% - Accent1 10" xfId="28"/>
    <cellStyle name="20% - Accent1 11" xfId="29"/>
    <cellStyle name="20% - Accent1 12" xfId="30"/>
    <cellStyle name="20% - Accent1 13" xfId="31"/>
    <cellStyle name="20% - Accent1 14" xfId="32"/>
    <cellStyle name="20% - Accent1 15" xfId="33"/>
    <cellStyle name="20% - Accent1 16" xfId="692"/>
    <cellStyle name="20% - Accent1 2" xfId="34"/>
    <cellStyle name="20% - Accent1 2 2" xfId="738"/>
    <cellStyle name="20% - Accent1 2 2 2" xfId="1531"/>
    <cellStyle name="20% - Accent1 2 2 2 2" xfId="3016"/>
    <cellStyle name="20% - Accent1 2 2 2 2 2" xfId="5917"/>
    <cellStyle name="20% - Accent1 2 2 2 3" xfId="4477"/>
    <cellStyle name="20% - Accent1 2 2 3" xfId="2355"/>
    <cellStyle name="20% - Accent1 2 2 3 2" xfId="5259"/>
    <cellStyle name="20% - Accent1 2 2 4" xfId="3819"/>
    <cellStyle name="20% - Accent1 3" xfId="35"/>
    <cellStyle name="20% - Accent1 4" xfId="36"/>
    <cellStyle name="20% - Accent1 5" xfId="37"/>
    <cellStyle name="20% - Accent1 6" xfId="38"/>
    <cellStyle name="20% - Accent1 7" xfId="39"/>
    <cellStyle name="20% - Accent1 8" xfId="40"/>
    <cellStyle name="20% - Accent1 9" xfId="41"/>
    <cellStyle name="20% - Accent2 10" xfId="42"/>
    <cellStyle name="20% - Accent2 11" xfId="43"/>
    <cellStyle name="20% - Accent2 12" xfId="44"/>
    <cellStyle name="20% - Accent2 13" xfId="45"/>
    <cellStyle name="20% - Accent2 14" xfId="46"/>
    <cellStyle name="20% - Accent2 15" xfId="47"/>
    <cellStyle name="20% - Accent2 16" xfId="693"/>
    <cellStyle name="20% - Accent2 2" xfId="48"/>
    <cellStyle name="20% - Accent2 2 2" xfId="742"/>
    <cellStyle name="20% - Accent2 2 2 2" xfId="1533"/>
    <cellStyle name="20% - Accent2 2 2 2 2" xfId="3018"/>
    <cellStyle name="20% - Accent2 2 2 2 2 2" xfId="5919"/>
    <cellStyle name="20% - Accent2 2 2 2 3" xfId="4479"/>
    <cellStyle name="20% - Accent2 2 2 3" xfId="2357"/>
    <cellStyle name="20% - Accent2 2 2 3 2" xfId="5261"/>
    <cellStyle name="20% - Accent2 2 2 4" xfId="3821"/>
    <cellStyle name="20% - Accent2 3" xfId="49"/>
    <cellStyle name="20% - Accent2 4" xfId="50"/>
    <cellStyle name="20% - Accent2 5" xfId="51"/>
    <cellStyle name="20% - Accent2 6" xfId="52"/>
    <cellStyle name="20% - Accent2 7" xfId="53"/>
    <cellStyle name="20% - Accent2 8" xfId="54"/>
    <cellStyle name="20% - Accent2 9" xfId="55"/>
    <cellStyle name="20% - Accent3 10" xfId="56"/>
    <cellStyle name="20% - Accent3 11" xfId="57"/>
    <cellStyle name="20% - Accent3 12" xfId="58"/>
    <cellStyle name="20% - Accent3 13" xfId="59"/>
    <cellStyle name="20% - Accent3 14" xfId="60"/>
    <cellStyle name="20% - Accent3 15" xfId="61"/>
    <cellStyle name="20% - Accent3 16" xfId="694"/>
    <cellStyle name="20% - Accent3 2" xfId="62"/>
    <cellStyle name="20% - Accent3 2 2" xfId="746"/>
    <cellStyle name="20% - Accent3 2 2 2" xfId="1535"/>
    <cellStyle name="20% - Accent3 2 2 2 2" xfId="3020"/>
    <cellStyle name="20% - Accent3 2 2 2 2 2" xfId="5921"/>
    <cellStyle name="20% - Accent3 2 2 2 3" xfId="4481"/>
    <cellStyle name="20% - Accent3 2 2 3" xfId="2359"/>
    <cellStyle name="20% - Accent3 2 2 3 2" xfId="5263"/>
    <cellStyle name="20% - Accent3 2 2 4" xfId="3823"/>
    <cellStyle name="20% - Accent3 3" xfId="63"/>
    <cellStyle name="20% - Accent3 4" xfId="64"/>
    <cellStyle name="20% - Accent3 5" xfId="65"/>
    <cellStyle name="20% - Accent3 6" xfId="66"/>
    <cellStyle name="20% - Accent3 7" xfId="67"/>
    <cellStyle name="20% - Accent3 8" xfId="68"/>
    <cellStyle name="20% - Accent3 9" xfId="69"/>
    <cellStyle name="20% - Accent4 10" xfId="70"/>
    <cellStyle name="20% - Accent4 11" xfId="71"/>
    <cellStyle name="20% - Accent4 12" xfId="72"/>
    <cellStyle name="20% - Accent4 13" xfId="73"/>
    <cellStyle name="20% - Accent4 14" xfId="74"/>
    <cellStyle name="20% - Accent4 15" xfId="75"/>
    <cellStyle name="20% - Accent4 16" xfId="695"/>
    <cellStyle name="20% - Accent4 2" xfId="76"/>
    <cellStyle name="20% - Accent4 2 2" xfId="750"/>
    <cellStyle name="20% - Accent4 2 2 2" xfId="1538"/>
    <cellStyle name="20% - Accent4 2 2 2 2" xfId="3022"/>
    <cellStyle name="20% - Accent4 2 2 2 2 2" xfId="5923"/>
    <cellStyle name="20% - Accent4 2 2 2 3" xfId="4483"/>
    <cellStyle name="20% - Accent4 2 2 3" xfId="2361"/>
    <cellStyle name="20% - Accent4 2 2 3 2" xfId="5265"/>
    <cellStyle name="20% - Accent4 2 2 4" xfId="3825"/>
    <cellStyle name="20% - Accent4 3" xfId="77"/>
    <cellStyle name="20% - Accent4 4" xfId="78"/>
    <cellStyle name="20% - Accent4 5" xfId="79"/>
    <cellStyle name="20% - Accent4 6" xfId="80"/>
    <cellStyle name="20% - Accent4 7" xfId="81"/>
    <cellStyle name="20% - Accent4 8" xfId="82"/>
    <cellStyle name="20% - Accent4 9" xfId="83"/>
    <cellStyle name="20% - Accent5 10" xfId="84"/>
    <cellStyle name="20% - Accent5 11" xfId="85"/>
    <cellStyle name="20% - Accent5 12" xfId="86"/>
    <cellStyle name="20% - Accent5 13" xfId="87"/>
    <cellStyle name="20% - Accent5 14" xfId="88"/>
    <cellStyle name="20% - Accent5 15" xfId="89"/>
    <cellStyle name="20% - Accent5 16" xfId="696"/>
    <cellStyle name="20% - Accent5 2" xfId="90"/>
    <cellStyle name="20% - Accent5 2 2" xfId="754"/>
    <cellStyle name="20% - Accent5 2 2 2" xfId="1540"/>
    <cellStyle name="20% - Accent5 2 2 2 2" xfId="3024"/>
    <cellStyle name="20% - Accent5 2 2 2 2 2" xfId="5925"/>
    <cellStyle name="20% - Accent5 2 2 2 3" xfId="4485"/>
    <cellStyle name="20% - Accent5 2 2 3" xfId="2363"/>
    <cellStyle name="20% - Accent5 2 2 3 2" xfId="5267"/>
    <cellStyle name="20% - Accent5 2 2 4" xfId="3827"/>
    <cellStyle name="20% - Accent5 3" xfId="91"/>
    <cellStyle name="20% - Accent5 4" xfId="92"/>
    <cellStyle name="20% - Accent5 5" xfId="93"/>
    <cellStyle name="20% - Accent5 6" xfId="94"/>
    <cellStyle name="20% - Accent5 7" xfId="95"/>
    <cellStyle name="20% - Accent5 8" xfId="96"/>
    <cellStyle name="20% - Accent5 9" xfId="97"/>
    <cellStyle name="20% - Accent6 10" xfId="98"/>
    <cellStyle name="20% - Accent6 11" xfId="99"/>
    <cellStyle name="20% - Accent6 12" xfId="100"/>
    <cellStyle name="20% - Accent6 13" xfId="101"/>
    <cellStyle name="20% - Accent6 14" xfId="102"/>
    <cellStyle name="20% - Accent6 15" xfId="103"/>
    <cellStyle name="20% - Accent6 16" xfId="697"/>
    <cellStyle name="20% - Accent6 2" xfId="104"/>
    <cellStyle name="20% - Accent6 2 2" xfId="758"/>
    <cellStyle name="20% - Accent6 2 2 2" xfId="1542"/>
    <cellStyle name="20% - Accent6 2 2 2 2" xfId="3026"/>
    <cellStyle name="20% - Accent6 2 2 2 2 2" xfId="5927"/>
    <cellStyle name="20% - Accent6 2 2 2 3" xfId="4487"/>
    <cellStyle name="20% - Accent6 2 2 3" xfId="2365"/>
    <cellStyle name="20% - Accent6 2 2 3 2" xfId="5269"/>
    <cellStyle name="20% - Accent6 2 2 4" xfId="3829"/>
    <cellStyle name="20% - Accent6 3" xfId="105"/>
    <cellStyle name="20% - Accent6 4" xfId="106"/>
    <cellStyle name="20% - Accent6 5" xfId="107"/>
    <cellStyle name="20% - Accent6 6" xfId="108"/>
    <cellStyle name="20% - Accent6 7" xfId="109"/>
    <cellStyle name="20% - Accent6 8" xfId="110"/>
    <cellStyle name="20% - Accent6 9" xfId="111"/>
    <cellStyle name="40% - Accent1 10" xfId="112"/>
    <cellStyle name="40% - Accent1 11" xfId="113"/>
    <cellStyle name="40% - Accent1 12" xfId="114"/>
    <cellStyle name="40% - Accent1 13" xfId="115"/>
    <cellStyle name="40% - Accent1 14" xfId="116"/>
    <cellStyle name="40% - Accent1 15" xfId="117"/>
    <cellStyle name="40% - Accent1 16" xfId="698"/>
    <cellStyle name="40% - Accent1 2" xfId="118"/>
    <cellStyle name="40% - Accent1 2 2" xfId="739"/>
    <cellStyle name="40% - Accent1 2 2 2" xfId="1532"/>
    <cellStyle name="40% - Accent1 2 2 2 2" xfId="3017"/>
    <cellStyle name="40% - Accent1 2 2 2 2 2" xfId="5918"/>
    <cellStyle name="40% - Accent1 2 2 2 3" xfId="4478"/>
    <cellStyle name="40% - Accent1 2 2 3" xfId="2356"/>
    <cellStyle name="40% - Accent1 2 2 3 2" xfId="5260"/>
    <cellStyle name="40% - Accent1 2 2 4" xfId="3820"/>
    <cellStyle name="40% - Accent1 3" xfId="119"/>
    <cellStyle name="40% - Accent1 4" xfId="120"/>
    <cellStyle name="40% - Accent1 5" xfId="121"/>
    <cellStyle name="40% - Accent1 6" xfId="122"/>
    <cellStyle name="40% - Accent1 7" xfId="123"/>
    <cellStyle name="40% - Accent1 8" xfId="124"/>
    <cellStyle name="40% - Accent1 9" xfId="125"/>
    <cellStyle name="40% - Accent2 10" xfId="126"/>
    <cellStyle name="40% - Accent2 11" xfId="127"/>
    <cellStyle name="40% - Accent2 12" xfId="128"/>
    <cellStyle name="40% - Accent2 13" xfId="129"/>
    <cellStyle name="40% - Accent2 14" xfId="130"/>
    <cellStyle name="40% - Accent2 15" xfId="131"/>
    <cellStyle name="40% - Accent2 16" xfId="699"/>
    <cellStyle name="40% - Accent2 2" xfId="132"/>
    <cellStyle name="40% - Accent2 2 2" xfId="743"/>
    <cellStyle name="40% - Accent2 2 2 2" xfId="1534"/>
    <cellStyle name="40% - Accent2 2 2 2 2" xfId="3019"/>
    <cellStyle name="40% - Accent2 2 2 2 2 2" xfId="5920"/>
    <cellStyle name="40% - Accent2 2 2 2 3" xfId="4480"/>
    <cellStyle name="40% - Accent2 2 2 3" xfId="2358"/>
    <cellStyle name="40% - Accent2 2 2 3 2" xfId="5262"/>
    <cellStyle name="40% - Accent2 2 2 4" xfId="3822"/>
    <cellStyle name="40% - Accent2 3" xfId="133"/>
    <cellStyle name="40% - Accent2 4" xfId="134"/>
    <cellStyle name="40% - Accent2 5" xfId="135"/>
    <cellStyle name="40% - Accent2 6" xfId="136"/>
    <cellStyle name="40% - Accent2 7" xfId="137"/>
    <cellStyle name="40% - Accent2 8" xfId="138"/>
    <cellStyle name="40% - Accent2 9" xfId="139"/>
    <cellStyle name="40% - Accent3 10" xfId="140"/>
    <cellStyle name="40% - Accent3 11" xfId="141"/>
    <cellStyle name="40% - Accent3 12" xfId="142"/>
    <cellStyle name="40% - Accent3 13" xfId="143"/>
    <cellStyle name="40% - Accent3 14" xfId="144"/>
    <cellStyle name="40% - Accent3 15" xfId="145"/>
    <cellStyle name="40% - Accent3 16" xfId="700"/>
    <cellStyle name="40% - Accent3 2" xfId="146"/>
    <cellStyle name="40% - Accent3 2 2" xfId="747"/>
    <cellStyle name="40% - Accent3 2 2 2" xfId="1536"/>
    <cellStyle name="40% - Accent3 2 2 2 2" xfId="3021"/>
    <cellStyle name="40% - Accent3 2 2 2 2 2" xfId="5922"/>
    <cellStyle name="40% - Accent3 2 2 2 3" xfId="4482"/>
    <cellStyle name="40% - Accent3 2 2 3" xfId="2360"/>
    <cellStyle name="40% - Accent3 2 2 3 2" xfId="5264"/>
    <cellStyle name="40% - Accent3 2 2 4" xfId="3824"/>
    <cellStyle name="40% - Accent3 3" xfId="147"/>
    <cellStyle name="40% - Accent3 4" xfId="148"/>
    <cellStyle name="40% - Accent3 5" xfId="149"/>
    <cellStyle name="40% - Accent3 6" xfId="150"/>
    <cellStyle name="40% - Accent3 7" xfId="151"/>
    <cellStyle name="40% - Accent3 8" xfId="152"/>
    <cellStyle name="40% - Accent3 9" xfId="153"/>
    <cellStyle name="40% - Accent4 10" xfId="154"/>
    <cellStyle name="40% - Accent4 11" xfId="155"/>
    <cellStyle name="40% - Accent4 12" xfId="156"/>
    <cellStyle name="40% - Accent4 13" xfId="157"/>
    <cellStyle name="40% - Accent4 14" xfId="158"/>
    <cellStyle name="40% - Accent4 15" xfId="159"/>
    <cellStyle name="40% - Accent4 16" xfId="701"/>
    <cellStyle name="40% - Accent4 2" xfId="160"/>
    <cellStyle name="40% - Accent4 2 2" xfId="751"/>
    <cellStyle name="40% - Accent4 2 2 2" xfId="1539"/>
    <cellStyle name="40% - Accent4 2 2 2 2" xfId="3023"/>
    <cellStyle name="40% - Accent4 2 2 2 2 2" xfId="5924"/>
    <cellStyle name="40% - Accent4 2 2 2 3" xfId="4484"/>
    <cellStyle name="40% - Accent4 2 2 3" xfId="2362"/>
    <cellStyle name="40% - Accent4 2 2 3 2" xfId="5266"/>
    <cellStyle name="40% - Accent4 2 2 4" xfId="3826"/>
    <cellStyle name="40% - Accent4 3" xfId="161"/>
    <cellStyle name="40% - Accent4 4" xfId="162"/>
    <cellStyle name="40% - Accent4 5" xfId="163"/>
    <cellStyle name="40% - Accent4 6" xfId="164"/>
    <cellStyle name="40% - Accent4 7" xfId="165"/>
    <cellStyle name="40% - Accent4 8" xfId="166"/>
    <cellStyle name="40% - Accent4 9" xfId="167"/>
    <cellStyle name="40% - Accent5 10" xfId="168"/>
    <cellStyle name="40% - Accent5 11" xfId="169"/>
    <cellStyle name="40% - Accent5 12" xfId="170"/>
    <cellStyle name="40% - Accent5 13" xfId="171"/>
    <cellStyle name="40% - Accent5 14" xfId="172"/>
    <cellStyle name="40% - Accent5 15" xfId="173"/>
    <cellStyle name="40% - Accent5 16" xfId="702"/>
    <cellStyle name="40% - Accent5 2" xfId="174"/>
    <cellStyle name="40% - Accent5 2 2" xfId="755"/>
    <cellStyle name="40% - Accent5 2 2 2" xfId="1541"/>
    <cellStyle name="40% - Accent5 2 2 2 2" xfId="3025"/>
    <cellStyle name="40% - Accent5 2 2 2 2 2" xfId="5926"/>
    <cellStyle name="40% - Accent5 2 2 2 3" xfId="4486"/>
    <cellStyle name="40% - Accent5 2 2 3" xfId="2364"/>
    <cellStyle name="40% - Accent5 2 2 3 2" xfId="5268"/>
    <cellStyle name="40% - Accent5 2 2 4" xfId="3828"/>
    <cellStyle name="40% - Accent5 3" xfId="175"/>
    <cellStyle name="40% - Accent5 4" xfId="176"/>
    <cellStyle name="40% - Accent5 5" xfId="177"/>
    <cellStyle name="40% - Accent5 6" xfId="178"/>
    <cellStyle name="40% - Accent5 7" xfId="179"/>
    <cellStyle name="40% - Accent5 8" xfId="180"/>
    <cellStyle name="40% - Accent5 9" xfId="181"/>
    <cellStyle name="40% - Accent6 10" xfId="182"/>
    <cellStyle name="40% - Accent6 11" xfId="183"/>
    <cellStyle name="40% - Accent6 12" xfId="184"/>
    <cellStyle name="40% - Accent6 13" xfId="185"/>
    <cellStyle name="40% - Accent6 14" xfId="186"/>
    <cellStyle name="40% - Accent6 15" xfId="187"/>
    <cellStyle name="40% - Accent6 16" xfId="703"/>
    <cellStyle name="40% - Accent6 2" xfId="188"/>
    <cellStyle name="40% - Accent6 2 2" xfId="759"/>
    <cellStyle name="40% - Accent6 2 2 2" xfId="1543"/>
    <cellStyle name="40% - Accent6 2 2 2 2" xfId="3027"/>
    <cellStyle name="40% - Accent6 2 2 2 2 2" xfId="5928"/>
    <cellStyle name="40% - Accent6 2 2 2 3" xfId="4488"/>
    <cellStyle name="40% - Accent6 2 2 3" xfId="2366"/>
    <cellStyle name="40% - Accent6 2 2 3 2" xfId="5270"/>
    <cellStyle name="40% - Accent6 2 2 4" xfId="3830"/>
    <cellStyle name="40% - Accent6 3" xfId="189"/>
    <cellStyle name="40% - Accent6 4" xfId="190"/>
    <cellStyle name="40% - Accent6 5" xfId="191"/>
    <cellStyle name="40% - Accent6 6" xfId="192"/>
    <cellStyle name="40% - Accent6 7" xfId="193"/>
    <cellStyle name="40% - Accent6 8" xfId="194"/>
    <cellStyle name="40% - Accent6 9" xfId="195"/>
    <cellStyle name="60% - Accent1 10" xfId="196"/>
    <cellStyle name="60% - Accent1 11" xfId="197"/>
    <cellStyle name="60% - Accent1 12" xfId="198"/>
    <cellStyle name="60% - Accent1 13" xfId="199"/>
    <cellStyle name="60% - Accent1 14" xfId="200"/>
    <cellStyle name="60% - Accent1 15" xfId="201"/>
    <cellStyle name="60% - Accent1 16" xfId="704"/>
    <cellStyle name="60% - Accent1 2" xfId="202"/>
    <cellStyle name="60% - Accent1 2 2" xfId="740"/>
    <cellStyle name="60% - Accent1 3" xfId="203"/>
    <cellStyle name="60% - Accent1 4" xfId="204"/>
    <cellStyle name="60% - Accent1 5" xfId="205"/>
    <cellStyle name="60% - Accent1 6" xfId="206"/>
    <cellStyle name="60% - Accent1 7" xfId="207"/>
    <cellStyle name="60% - Accent1 8" xfId="208"/>
    <cellStyle name="60% - Accent1 9" xfId="209"/>
    <cellStyle name="60% - Accent2 10" xfId="210"/>
    <cellStyle name="60% - Accent2 11" xfId="211"/>
    <cellStyle name="60% - Accent2 12" xfId="212"/>
    <cellStyle name="60% - Accent2 13" xfId="213"/>
    <cellStyle name="60% - Accent2 14" xfId="214"/>
    <cellStyle name="60% - Accent2 15" xfId="215"/>
    <cellStyle name="60% - Accent2 16" xfId="705"/>
    <cellStyle name="60% - Accent2 2" xfId="216"/>
    <cellStyle name="60% - Accent2 2 2" xfId="744"/>
    <cellStyle name="60% - Accent2 3" xfId="217"/>
    <cellStyle name="60% - Accent2 4" xfId="218"/>
    <cellStyle name="60% - Accent2 5" xfId="219"/>
    <cellStyle name="60% - Accent2 6" xfId="220"/>
    <cellStyle name="60% - Accent2 7" xfId="221"/>
    <cellStyle name="60% - Accent2 8" xfId="222"/>
    <cellStyle name="60% - Accent2 9" xfId="223"/>
    <cellStyle name="60% - Accent3 10" xfId="224"/>
    <cellStyle name="60% - Accent3 11" xfId="225"/>
    <cellStyle name="60% - Accent3 12" xfId="226"/>
    <cellStyle name="60% - Accent3 13" xfId="227"/>
    <cellStyle name="60% - Accent3 14" xfId="228"/>
    <cellStyle name="60% - Accent3 15" xfId="229"/>
    <cellStyle name="60% - Accent3 16" xfId="706"/>
    <cellStyle name="60% - Accent3 2" xfId="230"/>
    <cellStyle name="60% - Accent3 2 2" xfId="748"/>
    <cellStyle name="60% - Accent3 3" xfId="231"/>
    <cellStyle name="60% - Accent3 4" xfId="232"/>
    <cellStyle name="60% - Accent3 5" xfId="233"/>
    <cellStyle name="60% - Accent3 6" xfId="234"/>
    <cellStyle name="60% - Accent3 7" xfId="235"/>
    <cellStyle name="60% - Accent3 8" xfId="236"/>
    <cellStyle name="60% - Accent3 9" xfId="237"/>
    <cellStyle name="60% - Accent4 10" xfId="238"/>
    <cellStyle name="60% - Accent4 11" xfId="239"/>
    <cellStyle name="60% - Accent4 12" xfId="240"/>
    <cellStyle name="60% - Accent4 13" xfId="241"/>
    <cellStyle name="60% - Accent4 14" xfId="242"/>
    <cellStyle name="60% - Accent4 15" xfId="243"/>
    <cellStyle name="60% - Accent4 16" xfId="707"/>
    <cellStyle name="60% - Accent4 2" xfId="244"/>
    <cellStyle name="60% - Accent4 2 2" xfId="752"/>
    <cellStyle name="60% - Accent4 3" xfId="245"/>
    <cellStyle name="60% - Accent4 4" xfId="246"/>
    <cellStyle name="60% - Accent4 5" xfId="247"/>
    <cellStyle name="60% - Accent4 6" xfId="248"/>
    <cellStyle name="60% - Accent4 7" xfId="249"/>
    <cellStyle name="60% - Accent4 8" xfId="250"/>
    <cellStyle name="60% - Accent4 9" xfId="251"/>
    <cellStyle name="60% - Accent5 10" xfId="252"/>
    <cellStyle name="60% - Accent5 11" xfId="253"/>
    <cellStyle name="60% - Accent5 12" xfId="254"/>
    <cellStyle name="60% - Accent5 13" xfId="255"/>
    <cellStyle name="60% - Accent5 14" xfId="256"/>
    <cellStyle name="60% - Accent5 15" xfId="257"/>
    <cellStyle name="60% - Accent5 16" xfId="708"/>
    <cellStyle name="60% - Accent5 2" xfId="258"/>
    <cellStyle name="60% - Accent5 2 2" xfId="756"/>
    <cellStyle name="60% - Accent5 3" xfId="259"/>
    <cellStyle name="60% - Accent5 4" xfId="260"/>
    <cellStyle name="60% - Accent5 5" xfId="261"/>
    <cellStyle name="60% - Accent5 6" xfId="262"/>
    <cellStyle name="60% - Accent5 7" xfId="263"/>
    <cellStyle name="60% - Accent5 8" xfId="264"/>
    <cellStyle name="60% - Accent5 9" xfId="265"/>
    <cellStyle name="60% - Accent6 10" xfId="266"/>
    <cellStyle name="60% - Accent6 11" xfId="267"/>
    <cellStyle name="60% - Accent6 12" xfId="268"/>
    <cellStyle name="60% - Accent6 13" xfId="269"/>
    <cellStyle name="60% - Accent6 14" xfId="270"/>
    <cellStyle name="60% - Accent6 15" xfId="271"/>
    <cellStyle name="60% - Accent6 16" xfId="709"/>
    <cellStyle name="60% - Accent6 2" xfId="272"/>
    <cellStyle name="60% - Accent6 2 2" xfId="760"/>
    <cellStyle name="60% - Accent6 3" xfId="273"/>
    <cellStyle name="60% - Accent6 4" xfId="274"/>
    <cellStyle name="60% - Accent6 5" xfId="275"/>
    <cellStyle name="60% - Accent6 6" xfId="276"/>
    <cellStyle name="60% - Accent6 7" xfId="277"/>
    <cellStyle name="60% - Accent6 8" xfId="278"/>
    <cellStyle name="60% - Accent6 9" xfId="279"/>
    <cellStyle name="Accent1 10" xfId="280"/>
    <cellStyle name="Accent1 11" xfId="281"/>
    <cellStyle name="Accent1 12" xfId="282"/>
    <cellStyle name="Accent1 13" xfId="283"/>
    <cellStyle name="Accent1 14" xfId="284"/>
    <cellStyle name="Accent1 15" xfId="285"/>
    <cellStyle name="Accent1 16" xfId="710"/>
    <cellStyle name="Accent1 2" xfId="286"/>
    <cellStyle name="Accent1 2 2" xfId="737"/>
    <cellStyle name="Accent1 3" xfId="287"/>
    <cellStyle name="Accent1 4" xfId="288"/>
    <cellStyle name="Accent1 5" xfId="289"/>
    <cellStyle name="Accent1 6" xfId="290"/>
    <cellStyle name="Accent1 7" xfId="291"/>
    <cellStyle name="Accent1 8" xfId="292"/>
    <cellStyle name="Accent1 9" xfId="293"/>
    <cellStyle name="Accent2 10" xfId="294"/>
    <cellStyle name="Accent2 11" xfId="295"/>
    <cellStyle name="Accent2 12" xfId="296"/>
    <cellStyle name="Accent2 13" xfId="297"/>
    <cellStyle name="Accent2 14" xfId="298"/>
    <cellStyle name="Accent2 15" xfId="299"/>
    <cellStyle name="Accent2 16" xfId="711"/>
    <cellStyle name="Accent2 2" xfId="300"/>
    <cellStyle name="Accent2 2 2" xfId="741"/>
    <cellStyle name="Accent2 3" xfId="301"/>
    <cellStyle name="Accent2 4" xfId="302"/>
    <cellStyle name="Accent2 5" xfId="303"/>
    <cellStyle name="Accent2 6" xfId="304"/>
    <cellStyle name="Accent2 7" xfId="305"/>
    <cellStyle name="Accent2 8" xfId="306"/>
    <cellStyle name="Accent2 9" xfId="307"/>
    <cellStyle name="Accent3 10" xfId="308"/>
    <cellStyle name="Accent3 11" xfId="309"/>
    <cellStyle name="Accent3 12" xfId="310"/>
    <cellStyle name="Accent3 13" xfId="311"/>
    <cellStyle name="Accent3 14" xfId="312"/>
    <cellStyle name="Accent3 15" xfId="313"/>
    <cellStyle name="Accent3 16" xfId="712"/>
    <cellStyle name="Accent3 2" xfId="314"/>
    <cellStyle name="Accent3 2 2" xfId="745"/>
    <cellStyle name="Accent3 3" xfId="315"/>
    <cellStyle name="Accent3 4" xfId="316"/>
    <cellStyle name="Accent3 5" xfId="317"/>
    <cellStyle name="Accent3 6" xfId="318"/>
    <cellStyle name="Accent3 7" xfId="319"/>
    <cellStyle name="Accent3 8" xfId="320"/>
    <cellStyle name="Accent3 9" xfId="321"/>
    <cellStyle name="Accent4 10" xfId="322"/>
    <cellStyle name="Accent4 11" xfId="323"/>
    <cellStyle name="Accent4 12" xfId="324"/>
    <cellStyle name="Accent4 13" xfId="325"/>
    <cellStyle name="Accent4 14" xfId="326"/>
    <cellStyle name="Accent4 15" xfId="327"/>
    <cellStyle name="Accent4 16" xfId="813"/>
    <cellStyle name="Accent4 2" xfId="328"/>
    <cellStyle name="Accent4 2 2" xfId="749"/>
    <cellStyle name="Accent4 3" xfId="329"/>
    <cellStyle name="Accent4 4" xfId="330"/>
    <cellStyle name="Accent4 5" xfId="331"/>
    <cellStyle name="Accent4 6" xfId="332"/>
    <cellStyle name="Accent4 7" xfId="333"/>
    <cellStyle name="Accent4 8" xfId="334"/>
    <cellStyle name="Accent4 9" xfId="335"/>
    <cellStyle name="Accent5 10" xfId="336"/>
    <cellStyle name="Accent5 11" xfId="337"/>
    <cellStyle name="Accent5 12" xfId="338"/>
    <cellStyle name="Accent5 13" xfId="339"/>
    <cellStyle name="Accent5 14" xfId="340"/>
    <cellStyle name="Accent5 15" xfId="341"/>
    <cellStyle name="Accent5 16" xfId="808"/>
    <cellStyle name="Accent5 2" xfId="342"/>
    <cellStyle name="Accent5 2 2" xfId="753"/>
    <cellStyle name="Accent5 3" xfId="343"/>
    <cellStyle name="Accent5 4" xfId="344"/>
    <cellStyle name="Accent5 5" xfId="345"/>
    <cellStyle name="Accent5 6" xfId="346"/>
    <cellStyle name="Accent5 7" xfId="347"/>
    <cellStyle name="Accent5 8" xfId="348"/>
    <cellStyle name="Accent5 9" xfId="349"/>
    <cellStyle name="Accent6 10" xfId="350"/>
    <cellStyle name="Accent6 11" xfId="351"/>
    <cellStyle name="Accent6 12" xfId="352"/>
    <cellStyle name="Accent6 13" xfId="353"/>
    <cellStyle name="Accent6 14" xfId="354"/>
    <cellStyle name="Accent6 15" xfId="355"/>
    <cellStyle name="Accent6 16" xfId="812"/>
    <cellStyle name="Accent6 2" xfId="356"/>
    <cellStyle name="Accent6 2 2" xfId="757"/>
    <cellStyle name="Accent6 3" xfId="357"/>
    <cellStyle name="Accent6 4" xfId="358"/>
    <cellStyle name="Accent6 5" xfId="359"/>
    <cellStyle name="Accent6 6" xfId="360"/>
    <cellStyle name="Accent6 7" xfId="361"/>
    <cellStyle name="Accent6 8" xfId="362"/>
    <cellStyle name="Accent6 9" xfId="363"/>
    <cellStyle name="Bad 10" xfId="364"/>
    <cellStyle name="Bad 11" xfId="365"/>
    <cellStyle name="Bad 12" xfId="366"/>
    <cellStyle name="Bad 13" xfId="367"/>
    <cellStyle name="Bad 14" xfId="368"/>
    <cellStyle name="Bad 15" xfId="369"/>
    <cellStyle name="Bad 16" xfId="797"/>
    <cellStyle name="Bad 2" xfId="370"/>
    <cellStyle name="Bad 2 2" xfId="726"/>
    <cellStyle name="Bad 3" xfId="371"/>
    <cellStyle name="Bad 4" xfId="372"/>
    <cellStyle name="Bad 5" xfId="373"/>
    <cellStyle name="Bad 6" xfId="374"/>
    <cellStyle name="Bad 7" xfId="375"/>
    <cellStyle name="Bad 8" xfId="376"/>
    <cellStyle name="Bad 9" xfId="377"/>
    <cellStyle name="Calculation 10" xfId="378"/>
    <cellStyle name="Calculation 11" xfId="379"/>
    <cellStyle name="Calculation 12" xfId="380"/>
    <cellStyle name="Calculation 13" xfId="381"/>
    <cellStyle name="Calculation 14" xfId="382"/>
    <cellStyle name="Calculation 15" xfId="383"/>
    <cellStyle name="Calculation 16" xfId="713"/>
    <cellStyle name="Calculation 2" xfId="384"/>
    <cellStyle name="Calculation 2 2" xfId="730"/>
    <cellStyle name="Calculation 3" xfId="385"/>
    <cellStyle name="Calculation 4" xfId="386"/>
    <cellStyle name="Calculation 5" xfId="387"/>
    <cellStyle name="Calculation 6" xfId="388"/>
    <cellStyle name="Calculation 7" xfId="389"/>
    <cellStyle name="Calculation 8" xfId="390"/>
    <cellStyle name="Calculation 9" xfId="391"/>
    <cellStyle name="Check Cell 10" xfId="392"/>
    <cellStyle name="Check Cell 11" xfId="393"/>
    <cellStyle name="Check Cell 12" xfId="394"/>
    <cellStyle name="Check Cell 13" xfId="395"/>
    <cellStyle name="Check Cell 14" xfId="396"/>
    <cellStyle name="Check Cell 15" xfId="397"/>
    <cellStyle name="Check Cell 16" xfId="793"/>
    <cellStyle name="Check Cell 2" xfId="398"/>
    <cellStyle name="Check Cell 2 2" xfId="732"/>
    <cellStyle name="Check Cell 3" xfId="399"/>
    <cellStyle name="Check Cell 4" xfId="400"/>
    <cellStyle name="Check Cell 5" xfId="401"/>
    <cellStyle name="Check Cell 6" xfId="402"/>
    <cellStyle name="Check Cell 7" xfId="403"/>
    <cellStyle name="Check Cell 8" xfId="404"/>
    <cellStyle name="Check Cell 9" xfId="405"/>
    <cellStyle name="Comma" xfId="1" builtinId="3"/>
    <cellStyle name="Comma 10" xfId="406"/>
    <cellStyle name="Comma 2" xfId="5"/>
    <cellStyle name="Comma 2 2" xfId="21"/>
    <cellStyle name="Comma 2 2 2" xfId="619"/>
    <cellStyle name="Comma 2 2 3" xfId="620"/>
    <cellStyle name="Comma 2 3" xfId="657"/>
    <cellStyle name="Comma 2 4" xfId="762"/>
    <cellStyle name="Comma 2 4 2" xfId="1545"/>
    <cellStyle name="Comma 2 4 2 2" xfId="3029"/>
    <cellStyle name="Comma 2 4 2 2 2" xfId="5930"/>
    <cellStyle name="Comma 2 4 2 3" xfId="4490"/>
    <cellStyle name="Comma 2 4 3" xfId="2368"/>
    <cellStyle name="Comma 2 4 3 2" xfId="5272"/>
    <cellStyle name="Comma 2 4 4" xfId="3832"/>
    <cellStyle name="Comma 3" xfId="6"/>
    <cellStyle name="Comma 3 2" xfId="621"/>
    <cellStyle name="Comma 3 2 2" xfId="786"/>
    <cellStyle name="Comma 3 2 2 2" xfId="16"/>
    <cellStyle name="Comma 3 2 2 2 2" xfId="1552"/>
    <cellStyle name="Comma 3 2 2 2 2 2" xfId="3035"/>
    <cellStyle name="Comma 3 2 2 2 2 2 2" xfId="5936"/>
    <cellStyle name="Comma 3 2 2 2 2 3" xfId="4496"/>
    <cellStyle name="Comma 3 2 2 2 3" xfId="2273"/>
    <cellStyle name="Comma 3 2 2 2 3 2" xfId="3734"/>
    <cellStyle name="Comma 3 2 2 2 3 2 2" xfId="6635"/>
    <cellStyle name="Comma 3 2 2 2 3 3" xfId="5195"/>
    <cellStyle name="Comma 3 2 2 2 4" xfId="2281"/>
    <cellStyle name="Comma 3 2 2 2 4 2" xfId="5199"/>
    <cellStyle name="Comma 3 2 2 2 5" xfId="3752"/>
    <cellStyle name="Comma 3 2 2 2 5 2" xfId="6639"/>
    <cellStyle name="Comma 3 2 2 2 6" xfId="3757"/>
    <cellStyle name="Comma 3 2 2 3" xfId="2374"/>
    <cellStyle name="Comma 3 2 2 3 2" xfId="5278"/>
    <cellStyle name="Comma 3 2 2 4" xfId="3838"/>
    <cellStyle name="Comma 3 2 3" xfId="14"/>
    <cellStyle name="Comma 3 2 3 2" xfId="2271"/>
    <cellStyle name="Comma 3 2 3 2 2" xfId="3732"/>
    <cellStyle name="Comma 3 2 3 2 2 2" xfId="6633"/>
    <cellStyle name="Comma 3 2 3 2 3" xfId="5193"/>
    <cellStyle name="Comma 3 2 3 3" xfId="2279"/>
    <cellStyle name="Comma 3 2 3 3 2" xfId="5197"/>
    <cellStyle name="Comma 3 2 3 4" xfId="3750"/>
    <cellStyle name="Comma 3 2 3 4 2" xfId="6637"/>
    <cellStyle name="Comma 3 2 3 5" xfId="3755"/>
    <cellStyle name="Comma 3 3" xfId="764"/>
    <cellStyle name="Comma 3 3 2" xfId="1547"/>
    <cellStyle name="Comma 3 3 2 2" xfId="3031"/>
    <cellStyle name="Comma 3 3 2 2 2" xfId="5932"/>
    <cellStyle name="Comma 3 3 2 3" xfId="4492"/>
    <cellStyle name="Comma 3 3 3" xfId="2370"/>
    <cellStyle name="Comma 3 3 3 2" xfId="5274"/>
    <cellStyle name="Comma 3 3 4" xfId="3834"/>
    <cellStyle name="Comma 3 4" xfId="954"/>
    <cellStyle name="Comma 3 4 2" xfId="1670"/>
    <cellStyle name="Comma 3 4 2 2" xfId="3152"/>
    <cellStyle name="Comma 3 4 2 2 2" xfId="6053"/>
    <cellStyle name="Comma 3 4 2 3" xfId="4613"/>
    <cellStyle name="Comma 3 4 3" xfId="2493"/>
    <cellStyle name="Comma 3 4 3 2" xfId="5395"/>
    <cellStyle name="Comma 3 4 4" xfId="3955"/>
    <cellStyle name="Comma 3 5" xfId="407"/>
    <cellStyle name="Comma 4" xfId="622"/>
    <cellStyle name="Comma 4 10" xfId="2206"/>
    <cellStyle name="Comma 4 10 2" xfId="3682"/>
    <cellStyle name="Comma 4 10 2 2" xfId="6583"/>
    <cellStyle name="Comma 4 10 3" xfId="5143"/>
    <cellStyle name="Comma 4 11" xfId="1476"/>
    <cellStyle name="Comma 4 11 2" xfId="2962"/>
    <cellStyle name="Comma 4 11 2 2" xfId="5863"/>
    <cellStyle name="Comma 4 11 3" xfId="4423"/>
    <cellStyle name="Comma 4 12" xfId="2301"/>
    <cellStyle name="Comma 4 12 2" xfId="5206"/>
    <cellStyle name="Comma 4 13" xfId="3766"/>
    <cellStyle name="Comma 4 2" xfId="641"/>
    <cellStyle name="Comma 4 2 10" xfId="2308"/>
    <cellStyle name="Comma 4 2 10 2" xfId="5213"/>
    <cellStyle name="Comma 4 2 11" xfId="3773"/>
    <cellStyle name="Comma 4 2 2" xfId="678"/>
    <cellStyle name="Comma 4 2 2 10" xfId="3803"/>
    <cellStyle name="Comma 4 2 2 2" xfId="851"/>
    <cellStyle name="Comma 4 2 2 2 2" xfId="1182"/>
    <cellStyle name="Comma 4 2 2 2 2 2" xfId="1415"/>
    <cellStyle name="Comma 4 2 2 2 2 2 2" xfId="2119"/>
    <cellStyle name="Comma 4 2 2 2 2 2 2 2" xfId="3601"/>
    <cellStyle name="Comma 4 2 2 2 2 2 2 2 2" xfId="6502"/>
    <cellStyle name="Comma 4 2 2 2 2 2 2 3" xfId="5062"/>
    <cellStyle name="Comma 4 2 2 2 2 2 3" xfId="2943"/>
    <cellStyle name="Comma 4 2 2 2 2 2 3 2" xfId="5844"/>
    <cellStyle name="Comma 4 2 2 2 2 2 4" xfId="4404"/>
    <cellStyle name="Comma 4 2 2 2 2 3" xfId="1886"/>
    <cellStyle name="Comma 4 2 2 2 2 3 2" xfId="3368"/>
    <cellStyle name="Comma 4 2 2 2 2 3 2 2" xfId="6269"/>
    <cellStyle name="Comma 4 2 2 2 2 3 3" xfId="4829"/>
    <cellStyle name="Comma 4 2 2 2 2 4" xfId="2710"/>
    <cellStyle name="Comma 4 2 2 2 2 4 2" xfId="5611"/>
    <cellStyle name="Comma 4 2 2 2 2 5" xfId="4171"/>
    <cellStyle name="Comma 4 2 2 2 3" xfId="1299"/>
    <cellStyle name="Comma 4 2 2 2 3 2" xfId="2003"/>
    <cellStyle name="Comma 4 2 2 2 3 2 2" xfId="3485"/>
    <cellStyle name="Comma 4 2 2 2 3 2 2 2" xfId="6386"/>
    <cellStyle name="Comma 4 2 2 2 3 2 3" xfId="4946"/>
    <cellStyle name="Comma 4 2 2 2 3 3" xfId="2827"/>
    <cellStyle name="Comma 4 2 2 2 3 3 2" xfId="5728"/>
    <cellStyle name="Comma 4 2 2 2 3 4" xfId="4288"/>
    <cellStyle name="Comma 4 2 2 2 4" xfId="1063"/>
    <cellStyle name="Comma 4 2 2 2 4 2" xfId="1770"/>
    <cellStyle name="Comma 4 2 2 2 4 2 2" xfId="3252"/>
    <cellStyle name="Comma 4 2 2 2 4 2 2 2" xfId="6153"/>
    <cellStyle name="Comma 4 2 2 2 4 2 3" xfId="4713"/>
    <cellStyle name="Comma 4 2 2 2 4 3" xfId="2593"/>
    <cellStyle name="Comma 4 2 2 2 4 3 2" xfId="5495"/>
    <cellStyle name="Comma 4 2 2 2 4 4" xfId="4055"/>
    <cellStyle name="Comma 4 2 2 2 5" xfId="1598"/>
    <cellStyle name="Comma 4 2 2 2 5 2" xfId="3081"/>
    <cellStyle name="Comma 4 2 2 2 5 2 2" xfId="5982"/>
    <cellStyle name="Comma 4 2 2 2 5 3" xfId="4542"/>
    <cellStyle name="Comma 4 2 2 2 6" xfId="2420"/>
    <cellStyle name="Comma 4 2 2 2 6 2" xfId="5324"/>
    <cellStyle name="Comma 4 2 2 2 7" xfId="3884"/>
    <cellStyle name="Comma 4 2 2 3" xfId="921"/>
    <cellStyle name="Comma 4 2 2 3 2" xfId="1359"/>
    <cellStyle name="Comma 4 2 2 3 2 2" xfId="2063"/>
    <cellStyle name="Comma 4 2 2 3 2 2 2" xfId="3545"/>
    <cellStyle name="Comma 4 2 2 3 2 2 2 2" xfId="6446"/>
    <cellStyle name="Comma 4 2 2 3 2 2 3" xfId="5006"/>
    <cellStyle name="Comma 4 2 2 3 2 3" xfId="2887"/>
    <cellStyle name="Comma 4 2 2 3 2 3 2" xfId="5788"/>
    <cellStyle name="Comma 4 2 2 3 2 4" xfId="4348"/>
    <cellStyle name="Comma 4 2 2 3 3" xfId="1126"/>
    <cellStyle name="Comma 4 2 2 3 3 2" xfId="1830"/>
    <cellStyle name="Comma 4 2 2 3 3 2 2" xfId="3312"/>
    <cellStyle name="Comma 4 2 2 3 3 2 2 2" xfId="6213"/>
    <cellStyle name="Comma 4 2 2 3 3 2 3" xfId="4773"/>
    <cellStyle name="Comma 4 2 2 3 3 3" xfId="2654"/>
    <cellStyle name="Comma 4 2 2 3 3 3 2" xfId="5555"/>
    <cellStyle name="Comma 4 2 2 3 3 4" xfId="4115"/>
    <cellStyle name="Comma 4 2 2 3 4" xfId="1655"/>
    <cellStyle name="Comma 4 2 2 3 4 2" xfId="3137"/>
    <cellStyle name="Comma 4 2 2 3 4 2 2" xfId="6038"/>
    <cellStyle name="Comma 4 2 2 3 4 3" xfId="4598"/>
    <cellStyle name="Comma 4 2 2 3 5" xfId="2477"/>
    <cellStyle name="Comma 4 2 2 3 5 2" xfId="5380"/>
    <cellStyle name="Comma 4 2 2 3 6" xfId="3940"/>
    <cellStyle name="Comma 4 2 2 4" xfId="1243"/>
    <cellStyle name="Comma 4 2 2 4 2" xfId="1947"/>
    <cellStyle name="Comma 4 2 2 4 2 2" xfId="3429"/>
    <cellStyle name="Comma 4 2 2 4 2 2 2" xfId="6330"/>
    <cellStyle name="Comma 4 2 2 4 2 3" xfId="4890"/>
    <cellStyle name="Comma 4 2 2 4 3" xfId="2771"/>
    <cellStyle name="Comma 4 2 2 4 3 2" xfId="5672"/>
    <cellStyle name="Comma 4 2 2 4 4" xfId="4232"/>
    <cellStyle name="Comma 4 2 2 5" xfId="1006"/>
    <cellStyle name="Comma 4 2 2 5 2" xfId="1714"/>
    <cellStyle name="Comma 4 2 2 5 2 2" xfId="3196"/>
    <cellStyle name="Comma 4 2 2 5 2 2 2" xfId="6097"/>
    <cellStyle name="Comma 4 2 2 5 2 3" xfId="4657"/>
    <cellStyle name="Comma 4 2 2 5 3" xfId="2537"/>
    <cellStyle name="Comma 4 2 2 5 3 2" xfId="5439"/>
    <cellStyle name="Comma 4 2 2 5 4" xfId="3999"/>
    <cellStyle name="Comma 4 2 2 6" xfId="2181"/>
    <cellStyle name="Comma 4 2 2 6 2" xfId="3659"/>
    <cellStyle name="Comma 4 2 2 6 2 2" xfId="6560"/>
    <cellStyle name="Comma 4 2 2 6 3" xfId="5120"/>
    <cellStyle name="Comma 4 2 2 7" xfId="2240"/>
    <cellStyle name="Comma 4 2 2 7 2" xfId="3716"/>
    <cellStyle name="Comma 4 2 2 7 2 2" xfId="6617"/>
    <cellStyle name="Comma 4 2 2 7 3" xfId="5177"/>
    <cellStyle name="Comma 4 2 2 8" xfId="1515"/>
    <cellStyle name="Comma 4 2 2 8 2" xfId="3000"/>
    <cellStyle name="Comma 4 2 2 8 2 2" xfId="5901"/>
    <cellStyle name="Comma 4 2 2 8 3" xfId="4461"/>
    <cellStyle name="Comma 4 2 2 9" xfId="2338"/>
    <cellStyle name="Comma 4 2 2 9 2" xfId="5243"/>
    <cellStyle name="Comma 4 2 3" xfId="818"/>
    <cellStyle name="Comma 4 2 3 2" xfId="1152"/>
    <cellStyle name="Comma 4 2 3 2 2" xfId="1385"/>
    <cellStyle name="Comma 4 2 3 2 2 2" xfId="2089"/>
    <cellStyle name="Comma 4 2 3 2 2 2 2" xfId="3571"/>
    <cellStyle name="Comma 4 2 3 2 2 2 2 2" xfId="6472"/>
    <cellStyle name="Comma 4 2 3 2 2 2 3" xfId="5032"/>
    <cellStyle name="Comma 4 2 3 2 2 3" xfId="2913"/>
    <cellStyle name="Comma 4 2 3 2 2 3 2" xfId="5814"/>
    <cellStyle name="Comma 4 2 3 2 2 4" xfId="4374"/>
    <cellStyle name="Comma 4 2 3 2 3" xfId="1856"/>
    <cellStyle name="Comma 4 2 3 2 3 2" xfId="3338"/>
    <cellStyle name="Comma 4 2 3 2 3 2 2" xfId="6239"/>
    <cellStyle name="Comma 4 2 3 2 3 3" xfId="4799"/>
    <cellStyle name="Comma 4 2 3 2 4" xfId="2680"/>
    <cellStyle name="Comma 4 2 3 2 4 2" xfId="5581"/>
    <cellStyle name="Comma 4 2 3 2 5" xfId="4141"/>
    <cellStyle name="Comma 4 2 3 3" xfId="1269"/>
    <cellStyle name="Comma 4 2 3 3 2" xfId="1973"/>
    <cellStyle name="Comma 4 2 3 3 2 2" xfId="3455"/>
    <cellStyle name="Comma 4 2 3 3 2 2 2" xfId="6356"/>
    <cellStyle name="Comma 4 2 3 3 2 3" xfId="4916"/>
    <cellStyle name="Comma 4 2 3 3 3" xfId="2797"/>
    <cellStyle name="Comma 4 2 3 3 3 2" xfId="5698"/>
    <cellStyle name="Comma 4 2 3 3 4" xfId="4258"/>
    <cellStyle name="Comma 4 2 3 4" xfId="1033"/>
    <cellStyle name="Comma 4 2 3 4 2" xfId="1740"/>
    <cellStyle name="Comma 4 2 3 4 2 2" xfId="3222"/>
    <cellStyle name="Comma 4 2 3 4 2 2 2" xfId="6123"/>
    <cellStyle name="Comma 4 2 3 4 2 3" xfId="4683"/>
    <cellStyle name="Comma 4 2 3 4 3" xfId="2563"/>
    <cellStyle name="Comma 4 2 3 4 3 2" xfId="5465"/>
    <cellStyle name="Comma 4 2 3 4 4" xfId="4025"/>
    <cellStyle name="Comma 4 2 3 5" xfId="1568"/>
    <cellStyle name="Comma 4 2 3 5 2" xfId="3051"/>
    <cellStyle name="Comma 4 2 3 5 2 2" xfId="5952"/>
    <cellStyle name="Comma 4 2 3 5 3" xfId="4512"/>
    <cellStyle name="Comma 4 2 3 6" xfId="2390"/>
    <cellStyle name="Comma 4 2 3 6 2" xfId="5294"/>
    <cellStyle name="Comma 4 2 3 7" xfId="3854"/>
    <cellStyle name="Comma 4 2 4" xfId="891"/>
    <cellStyle name="Comma 4 2 4 2" xfId="1333"/>
    <cellStyle name="Comma 4 2 4 2 2" xfId="2037"/>
    <cellStyle name="Comma 4 2 4 2 2 2" xfId="3519"/>
    <cellStyle name="Comma 4 2 4 2 2 2 2" xfId="6420"/>
    <cellStyle name="Comma 4 2 4 2 2 3" xfId="4980"/>
    <cellStyle name="Comma 4 2 4 2 3" xfId="2861"/>
    <cellStyle name="Comma 4 2 4 2 3 2" xfId="5762"/>
    <cellStyle name="Comma 4 2 4 2 4" xfId="4322"/>
    <cellStyle name="Comma 4 2 4 3" xfId="1100"/>
    <cellStyle name="Comma 4 2 4 3 2" xfId="1804"/>
    <cellStyle name="Comma 4 2 4 3 2 2" xfId="3286"/>
    <cellStyle name="Comma 4 2 4 3 2 2 2" xfId="6187"/>
    <cellStyle name="Comma 4 2 4 3 2 3" xfId="4747"/>
    <cellStyle name="Comma 4 2 4 3 3" xfId="2628"/>
    <cellStyle name="Comma 4 2 4 3 3 2" xfId="5529"/>
    <cellStyle name="Comma 4 2 4 3 4" xfId="4089"/>
    <cellStyle name="Comma 4 2 4 4" xfId="1625"/>
    <cellStyle name="Comma 4 2 4 4 2" xfId="3107"/>
    <cellStyle name="Comma 4 2 4 4 2 2" xfId="6008"/>
    <cellStyle name="Comma 4 2 4 4 3" xfId="4568"/>
    <cellStyle name="Comma 4 2 4 5" xfId="2447"/>
    <cellStyle name="Comma 4 2 4 5 2" xfId="5350"/>
    <cellStyle name="Comma 4 2 4 6" xfId="3910"/>
    <cellStyle name="Comma 4 2 5" xfId="1217"/>
    <cellStyle name="Comma 4 2 5 2" xfId="1921"/>
    <cellStyle name="Comma 4 2 5 2 2" xfId="3403"/>
    <cellStyle name="Comma 4 2 5 2 2 2" xfId="6304"/>
    <cellStyle name="Comma 4 2 5 2 3" xfId="4864"/>
    <cellStyle name="Comma 4 2 5 3" xfId="2745"/>
    <cellStyle name="Comma 4 2 5 3 2" xfId="5646"/>
    <cellStyle name="Comma 4 2 5 4" xfId="4206"/>
    <cellStyle name="Comma 4 2 6" xfId="980"/>
    <cellStyle name="Comma 4 2 6 2" xfId="1688"/>
    <cellStyle name="Comma 4 2 6 2 2" xfId="3170"/>
    <cellStyle name="Comma 4 2 6 2 2 2" xfId="6071"/>
    <cellStyle name="Comma 4 2 6 2 3" xfId="4631"/>
    <cellStyle name="Comma 4 2 6 3" xfId="2511"/>
    <cellStyle name="Comma 4 2 6 3 2" xfId="5413"/>
    <cellStyle name="Comma 4 2 6 4" xfId="3973"/>
    <cellStyle name="Comma 4 2 7" xfId="2155"/>
    <cellStyle name="Comma 4 2 7 2" xfId="3633"/>
    <cellStyle name="Comma 4 2 7 2 2" xfId="6534"/>
    <cellStyle name="Comma 4 2 7 3" xfId="5094"/>
    <cellStyle name="Comma 4 2 8" xfId="2214"/>
    <cellStyle name="Comma 4 2 8 2" xfId="3690"/>
    <cellStyle name="Comma 4 2 8 2 2" xfId="6591"/>
    <cellStyle name="Comma 4 2 8 3" xfId="5151"/>
    <cellStyle name="Comma 4 2 9" xfId="1484"/>
    <cellStyle name="Comma 4 2 9 2" xfId="2970"/>
    <cellStyle name="Comma 4 2 9 2 2" xfId="5871"/>
    <cellStyle name="Comma 4 2 9 3" xfId="4431"/>
    <cellStyle name="Comma 4 3" xfId="649"/>
    <cellStyle name="Comma 4 3 10" xfId="2316"/>
    <cellStyle name="Comma 4 3 10 2" xfId="5221"/>
    <cellStyle name="Comma 4 3 11" xfId="3781"/>
    <cellStyle name="Comma 4 3 2" xfId="686"/>
    <cellStyle name="Comma 4 3 2 10" xfId="3811"/>
    <cellStyle name="Comma 4 3 2 2" xfId="859"/>
    <cellStyle name="Comma 4 3 2 2 2" xfId="1190"/>
    <cellStyle name="Comma 4 3 2 2 2 2" xfId="1423"/>
    <cellStyle name="Comma 4 3 2 2 2 2 2" xfId="2127"/>
    <cellStyle name="Comma 4 3 2 2 2 2 2 2" xfId="3609"/>
    <cellStyle name="Comma 4 3 2 2 2 2 2 2 2" xfId="6510"/>
    <cellStyle name="Comma 4 3 2 2 2 2 2 3" xfId="5070"/>
    <cellStyle name="Comma 4 3 2 2 2 2 3" xfId="2951"/>
    <cellStyle name="Comma 4 3 2 2 2 2 3 2" xfId="5852"/>
    <cellStyle name="Comma 4 3 2 2 2 2 4" xfId="4412"/>
    <cellStyle name="Comma 4 3 2 2 2 3" xfId="1894"/>
    <cellStyle name="Comma 4 3 2 2 2 3 2" xfId="3376"/>
    <cellStyle name="Comma 4 3 2 2 2 3 2 2" xfId="6277"/>
    <cellStyle name="Comma 4 3 2 2 2 3 3" xfId="4837"/>
    <cellStyle name="Comma 4 3 2 2 2 4" xfId="2718"/>
    <cellStyle name="Comma 4 3 2 2 2 4 2" xfId="5619"/>
    <cellStyle name="Comma 4 3 2 2 2 5" xfId="4179"/>
    <cellStyle name="Comma 4 3 2 2 3" xfId="1307"/>
    <cellStyle name="Comma 4 3 2 2 3 2" xfId="2011"/>
    <cellStyle name="Comma 4 3 2 2 3 2 2" xfId="3493"/>
    <cellStyle name="Comma 4 3 2 2 3 2 2 2" xfId="6394"/>
    <cellStyle name="Comma 4 3 2 2 3 2 3" xfId="4954"/>
    <cellStyle name="Comma 4 3 2 2 3 3" xfId="2835"/>
    <cellStyle name="Comma 4 3 2 2 3 3 2" xfId="5736"/>
    <cellStyle name="Comma 4 3 2 2 3 4" xfId="4296"/>
    <cellStyle name="Comma 4 3 2 2 4" xfId="1071"/>
    <cellStyle name="Comma 4 3 2 2 4 2" xfId="1778"/>
    <cellStyle name="Comma 4 3 2 2 4 2 2" xfId="3260"/>
    <cellStyle name="Comma 4 3 2 2 4 2 2 2" xfId="6161"/>
    <cellStyle name="Comma 4 3 2 2 4 2 3" xfId="4721"/>
    <cellStyle name="Comma 4 3 2 2 4 3" xfId="2601"/>
    <cellStyle name="Comma 4 3 2 2 4 3 2" xfId="5503"/>
    <cellStyle name="Comma 4 3 2 2 4 4" xfId="4063"/>
    <cellStyle name="Comma 4 3 2 2 5" xfId="1606"/>
    <cellStyle name="Comma 4 3 2 2 5 2" xfId="3089"/>
    <cellStyle name="Comma 4 3 2 2 5 2 2" xfId="5990"/>
    <cellStyle name="Comma 4 3 2 2 5 3" xfId="4550"/>
    <cellStyle name="Comma 4 3 2 2 6" xfId="2428"/>
    <cellStyle name="Comma 4 3 2 2 6 2" xfId="5332"/>
    <cellStyle name="Comma 4 3 2 2 7" xfId="3892"/>
    <cellStyle name="Comma 4 3 2 3" xfId="929"/>
    <cellStyle name="Comma 4 3 2 3 2" xfId="1367"/>
    <cellStyle name="Comma 4 3 2 3 2 2" xfId="2071"/>
    <cellStyle name="Comma 4 3 2 3 2 2 2" xfId="3553"/>
    <cellStyle name="Comma 4 3 2 3 2 2 2 2" xfId="6454"/>
    <cellStyle name="Comma 4 3 2 3 2 2 3" xfId="5014"/>
    <cellStyle name="Comma 4 3 2 3 2 3" xfId="2895"/>
    <cellStyle name="Comma 4 3 2 3 2 3 2" xfId="5796"/>
    <cellStyle name="Comma 4 3 2 3 2 4" xfId="4356"/>
    <cellStyle name="Comma 4 3 2 3 3" xfId="1134"/>
    <cellStyle name="Comma 4 3 2 3 3 2" xfId="1838"/>
    <cellStyle name="Comma 4 3 2 3 3 2 2" xfId="3320"/>
    <cellStyle name="Comma 4 3 2 3 3 2 2 2" xfId="6221"/>
    <cellStyle name="Comma 4 3 2 3 3 2 3" xfId="4781"/>
    <cellStyle name="Comma 4 3 2 3 3 3" xfId="2662"/>
    <cellStyle name="Comma 4 3 2 3 3 3 2" xfId="5563"/>
    <cellStyle name="Comma 4 3 2 3 3 4" xfId="4123"/>
    <cellStyle name="Comma 4 3 2 3 4" xfId="1663"/>
    <cellStyle name="Comma 4 3 2 3 4 2" xfId="3145"/>
    <cellStyle name="Comma 4 3 2 3 4 2 2" xfId="6046"/>
    <cellStyle name="Comma 4 3 2 3 4 3" xfId="4606"/>
    <cellStyle name="Comma 4 3 2 3 5" xfId="2485"/>
    <cellStyle name="Comma 4 3 2 3 5 2" xfId="5388"/>
    <cellStyle name="Comma 4 3 2 3 6" xfId="3948"/>
    <cellStyle name="Comma 4 3 2 4" xfId="1251"/>
    <cellStyle name="Comma 4 3 2 4 2" xfId="1955"/>
    <cellStyle name="Comma 4 3 2 4 2 2" xfId="3437"/>
    <cellStyle name="Comma 4 3 2 4 2 2 2" xfId="6338"/>
    <cellStyle name="Comma 4 3 2 4 2 3" xfId="4898"/>
    <cellStyle name="Comma 4 3 2 4 3" xfId="2779"/>
    <cellStyle name="Comma 4 3 2 4 3 2" xfId="5680"/>
    <cellStyle name="Comma 4 3 2 4 4" xfId="4240"/>
    <cellStyle name="Comma 4 3 2 5" xfId="1014"/>
    <cellStyle name="Comma 4 3 2 5 2" xfId="1722"/>
    <cellStyle name="Comma 4 3 2 5 2 2" xfId="3204"/>
    <cellStyle name="Comma 4 3 2 5 2 2 2" xfId="6105"/>
    <cellStyle name="Comma 4 3 2 5 2 3" xfId="4665"/>
    <cellStyle name="Comma 4 3 2 5 3" xfId="2545"/>
    <cellStyle name="Comma 4 3 2 5 3 2" xfId="5447"/>
    <cellStyle name="Comma 4 3 2 5 4" xfId="4007"/>
    <cellStyle name="Comma 4 3 2 6" xfId="2189"/>
    <cellStyle name="Comma 4 3 2 6 2" xfId="3667"/>
    <cellStyle name="Comma 4 3 2 6 2 2" xfId="6568"/>
    <cellStyle name="Comma 4 3 2 6 3" xfId="5128"/>
    <cellStyle name="Comma 4 3 2 7" xfId="2248"/>
    <cellStyle name="Comma 4 3 2 7 2" xfId="3724"/>
    <cellStyle name="Comma 4 3 2 7 2 2" xfId="6625"/>
    <cellStyle name="Comma 4 3 2 7 3" xfId="5185"/>
    <cellStyle name="Comma 4 3 2 8" xfId="1523"/>
    <cellStyle name="Comma 4 3 2 8 2" xfId="3008"/>
    <cellStyle name="Comma 4 3 2 8 2 2" xfId="5909"/>
    <cellStyle name="Comma 4 3 2 8 3" xfId="4469"/>
    <cellStyle name="Comma 4 3 2 9" xfId="2346"/>
    <cellStyle name="Comma 4 3 2 9 2" xfId="5251"/>
    <cellStyle name="Comma 4 3 3" xfId="826"/>
    <cellStyle name="Comma 4 3 3 2" xfId="1160"/>
    <cellStyle name="Comma 4 3 3 2 2" xfId="1393"/>
    <cellStyle name="Comma 4 3 3 2 2 2" xfId="2097"/>
    <cellStyle name="Comma 4 3 3 2 2 2 2" xfId="3579"/>
    <cellStyle name="Comma 4 3 3 2 2 2 2 2" xfId="6480"/>
    <cellStyle name="Comma 4 3 3 2 2 2 3" xfId="5040"/>
    <cellStyle name="Comma 4 3 3 2 2 3" xfId="2921"/>
    <cellStyle name="Comma 4 3 3 2 2 3 2" xfId="5822"/>
    <cellStyle name="Comma 4 3 3 2 2 4" xfId="4382"/>
    <cellStyle name="Comma 4 3 3 2 3" xfId="1864"/>
    <cellStyle name="Comma 4 3 3 2 3 2" xfId="3346"/>
    <cellStyle name="Comma 4 3 3 2 3 2 2" xfId="6247"/>
    <cellStyle name="Comma 4 3 3 2 3 3" xfId="4807"/>
    <cellStyle name="Comma 4 3 3 2 4" xfId="2688"/>
    <cellStyle name="Comma 4 3 3 2 4 2" xfId="5589"/>
    <cellStyle name="Comma 4 3 3 2 5" xfId="4149"/>
    <cellStyle name="Comma 4 3 3 3" xfId="1277"/>
    <cellStyle name="Comma 4 3 3 3 2" xfId="1981"/>
    <cellStyle name="Comma 4 3 3 3 2 2" xfId="3463"/>
    <cellStyle name="Comma 4 3 3 3 2 2 2" xfId="6364"/>
    <cellStyle name="Comma 4 3 3 3 2 3" xfId="4924"/>
    <cellStyle name="Comma 4 3 3 3 3" xfId="2805"/>
    <cellStyle name="Comma 4 3 3 3 3 2" xfId="5706"/>
    <cellStyle name="Comma 4 3 3 3 4" xfId="4266"/>
    <cellStyle name="Comma 4 3 3 4" xfId="1041"/>
    <cellStyle name="Comma 4 3 3 4 2" xfId="1748"/>
    <cellStyle name="Comma 4 3 3 4 2 2" xfId="3230"/>
    <cellStyle name="Comma 4 3 3 4 2 2 2" xfId="6131"/>
    <cellStyle name="Comma 4 3 3 4 2 3" xfId="4691"/>
    <cellStyle name="Comma 4 3 3 4 3" xfId="2571"/>
    <cellStyle name="Comma 4 3 3 4 3 2" xfId="5473"/>
    <cellStyle name="Comma 4 3 3 4 4" xfId="4033"/>
    <cellStyle name="Comma 4 3 3 5" xfId="1576"/>
    <cellStyle name="Comma 4 3 3 5 2" xfId="3059"/>
    <cellStyle name="Comma 4 3 3 5 2 2" xfId="5960"/>
    <cellStyle name="Comma 4 3 3 5 3" xfId="4520"/>
    <cellStyle name="Comma 4 3 3 6" xfId="2398"/>
    <cellStyle name="Comma 4 3 3 6 2" xfId="5302"/>
    <cellStyle name="Comma 4 3 3 7" xfId="3862"/>
    <cellStyle name="Comma 4 3 4" xfId="899"/>
    <cellStyle name="Comma 4 3 4 2" xfId="1341"/>
    <cellStyle name="Comma 4 3 4 2 2" xfId="2045"/>
    <cellStyle name="Comma 4 3 4 2 2 2" xfId="3527"/>
    <cellStyle name="Comma 4 3 4 2 2 2 2" xfId="6428"/>
    <cellStyle name="Comma 4 3 4 2 2 3" xfId="4988"/>
    <cellStyle name="Comma 4 3 4 2 3" xfId="2869"/>
    <cellStyle name="Comma 4 3 4 2 3 2" xfId="5770"/>
    <cellStyle name="Comma 4 3 4 2 4" xfId="4330"/>
    <cellStyle name="Comma 4 3 4 3" xfId="1108"/>
    <cellStyle name="Comma 4 3 4 3 2" xfId="1812"/>
    <cellStyle name="Comma 4 3 4 3 2 2" xfId="3294"/>
    <cellStyle name="Comma 4 3 4 3 2 2 2" xfId="6195"/>
    <cellStyle name="Comma 4 3 4 3 2 3" xfId="4755"/>
    <cellStyle name="Comma 4 3 4 3 3" xfId="2636"/>
    <cellStyle name="Comma 4 3 4 3 3 2" xfId="5537"/>
    <cellStyle name="Comma 4 3 4 3 4" xfId="4097"/>
    <cellStyle name="Comma 4 3 4 4" xfId="1633"/>
    <cellStyle name="Comma 4 3 4 4 2" xfId="3115"/>
    <cellStyle name="Comma 4 3 4 4 2 2" xfId="6016"/>
    <cellStyle name="Comma 4 3 4 4 3" xfId="4576"/>
    <cellStyle name="Comma 4 3 4 5" xfId="2455"/>
    <cellStyle name="Comma 4 3 4 5 2" xfId="5358"/>
    <cellStyle name="Comma 4 3 4 6" xfId="3918"/>
    <cellStyle name="Comma 4 3 5" xfId="1225"/>
    <cellStyle name="Comma 4 3 5 2" xfId="1929"/>
    <cellStyle name="Comma 4 3 5 2 2" xfId="3411"/>
    <cellStyle name="Comma 4 3 5 2 2 2" xfId="6312"/>
    <cellStyle name="Comma 4 3 5 2 3" xfId="4872"/>
    <cellStyle name="Comma 4 3 5 3" xfId="2753"/>
    <cellStyle name="Comma 4 3 5 3 2" xfId="5654"/>
    <cellStyle name="Comma 4 3 5 4" xfId="4214"/>
    <cellStyle name="Comma 4 3 6" xfId="988"/>
    <cellStyle name="Comma 4 3 6 2" xfId="1696"/>
    <cellStyle name="Comma 4 3 6 2 2" xfId="3178"/>
    <cellStyle name="Comma 4 3 6 2 2 2" xfId="6079"/>
    <cellStyle name="Comma 4 3 6 2 3" xfId="4639"/>
    <cellStyle name="Comma 4 3 6 3" xfId="2519"/>
    <cellStyle name="Comma 4 3 6 3 2" xfId="5421"/>
    <cellStyle name="Comma 4 3 6 4" xfId="3981"/>
    <cellStyle name="Comma 4 3 7" xfId="2163"/>
    <cellStyle name="Comma 4 3 7 2" xfId="3641"/>
    <cellStyle name="Comma 4 3 7 2 2" xfId="6542"/>
    <cellStyle name="Comma 4 3 7 3" xfId="5102"/>
    <cellStyle name="Comma 4 3 8" xfId="2222"/>
    <cellStyle name="Comma 4 3 8 2" xfId="3698"/>
    <cellStyle name="Comma 4 3 8 2 2" xfId="6599"/>
    <cellStyle name="Comma 4 3 8 3" xfId="5159"/>
    <cellStyle name="Comma 4 3 9" xfId="1492"/>
    <cellStyle name="Comma 4 3 9 2" xfId="2978"/>
    <cellStyle name="Comma 4 3 9 2 2" xfId="5879"/>
    <cellStyle name="Comma 4 3 9 3" xfId="4439"/>
    <cellStyle name="Comma 4 4" xfId="670"/>
    <cellStyle name="Comma 4 4 10" xfId="3795"/>
    <cellStyle name="Comma 4 4 2" xfId="843"/>
    <cellStyle name="Comma 4 4 2 2" xfId="1174"/>
    <cellStyle name="Comma 4 4 2 2 2" xfId="1407"/>
    <cellStyle name="Comma 4 4 2 2 2 2" xfId="2111"/>
    <cellStyle name="Comma 4 4 2 2 2 2 2" xfId="3593"/>
    <cellStyle name="Comma 4 4 2 2 2 2 2 2" xfId="6494"/>
    <cellStyle name="Comma 4 4 2 2 2 2 3" xfId="5054"/>
    <cellStyle name="Comma 4 4 2 2 2 3" xfId="2935"/>
    <cellStyle name="Comma 4 4 2 2 2 3 2" xfId="5836"/>
    <cellStyle name="Comma 4 4 2 2 2 4" xfId="4396"/>
    <cellStyle name="Comma 4 4 2 2 3" xfId="1878"/>
    <cellStyle name="Comma 4 4 2 2 3 2" xfId="3360"/>
    <cellStyle name="Comma 4 4 2 2 3 2 2" xfId="6261"/>
    <cellStyle name="Comma 4 4 2 2 3 3" xfId="4821"/>
    <cellStyle name="Comma 4 4 2 2 4" xfId="2702"/>
    <cellStyle name="Comma 4 4 2 2 4 2" xfId="5603"/>
    <cellStyle name="Comma 4 4 2 2 5" xfId="4163"/>
    <cellStyle name="Comma 4 4 2 3" xfId="1291"/>
    <cellStyle name="Comma 4 4 2 3 2" xfId="1995"/>
    <cellStyle name="Comma 4 4 2 3 2 2" xfId="3477"/>
    <cellStyle name="Comma 4 4 2 3 2 2 2" xfId="6378"/>
    <cellStyle name="Comma 4 4 2 3 2 3" xfId="4938"/>
    <cellStyle name="Comma 4 4 2 3 3" xfId="2819"/>
    <cellStyle name="Comma 4 4 2 3 3 2" xfId="5720"/>
    <cellStyle name="Comma 4 4 2 3 4" xfId="4280"/>
    <cellStyle name="Comma 4 4 2 4" xfId="1055"/>
    <cellStyle name="Comma 4 4 2 4 2" xfId="1762"/>
    <cellStyle name="Comma 4 4 2 4 2 2" xfId="3244"/>
    <cellStyle name="Comma 4 4 2 4 2 2 2" xfId="6145"/>
    <cellStyle name="Comma 4 4 2 4 2 3" xfId="4705"/>
    <cellStyle name="Comma 4 4 2 4 3" xfId="2585"/>
    <cellStyle name="Comma 4 4 2 4 3 2" xfId="5487"/>
    <cellStyle name="Comma 4 4 2 4 4" xfId="4047"/>
    <cellStyle name="Comma 4 4 2 5" xfId="1590"/>
    <cellStyle name="Comma 4 4 2 5 2" xfId="3073"/>
    <cellStyle name="Comma 4 4 2 5 2 2" xfId="5974"/>
    <cellStyle name="Comma 4 4 2 5 3" xfId="4534"/>
    <cellStyle name="Comma 4 4 2 6" xfId="2412"/>
    <cellStyle name="Comma 4 4 2 6 2" xfId="5316"/>
    <cellStyle name="Comma 4 4 2 7" xfId="3876"/>
    <cellStyle name="Comma 4 4 3" xfId="913"/>
    <cellStyle name="Comma 4 4 3 2" xfId="1351"/>
    <cellStyle name="Comma 4 4 3 2 2" xfId="2055"/>
    <cellStyle name="Comma 4 4 3 2 2 2" xfId="3537"/>
    <cellStyle name="Comma 4 4 3 2 2 2 2" xfId="6438"/>
    <cellStyle name="Comma 4 4 3 2 2 3" xfId="4998"/>
    <cellStyle name="Comma 4 4 3 2 3" xfId="2879"/>
    <cellStyle name="Comma 4 4 3 2 3 2" xfId="5780"/>
    <cellStyle name="Comma 4 4 3 2 4" xfId="4340"/>
    <cellStyle name="Comma 4 4 3 3" xfId="1118"/>
    <cellStyle name="Comma 4 4 3 3 2" xfId="1822"/>
    <cellStyle name="Comma 4 4 3 3 2 2" xfId="3304"/>
    <cellStyle name="Comma 4 4 3 3 2 2 2" xfId="6205"/>
    <cellStyle name="Comma 4 4 3 3 2 3" xfId="4765"/>
    <cellStyle name="Comma 4 4 3 3 3" xfId="2646"/>
    <cellStyle name="Comma 4 4 3 3 3 2" xfId="5547"/>
    <cellStyle name="Comma 4 4 3 3 4" xfId="4107"/>
    <cellStyle name="Comma 4 4 3 4" xfId="1647"/>
    <cellStyle name="Comma 4 4 3 4 2" xfId="3129"/>
    <cellStyle name="Comma 4 4 3 4 2 2" xfId="6030"/>
    <cellStyle name="Comma 4 4 3 4 3" xfId="4590"/>
    <cellStyle name="Comma 4 4 3 5" xfId="2469"/>
    <cellStyle name="Comma 4 4 3 5 2" xfId="5372"/>
    <cellStyle name="Comma 4 4 3 6" xfId="3932"/>
    <cellStyle name="Comma 4 4 4" xfId="1235"/>
    <cellStyle name="Comma 4 4 4 2" xfId="1939"/>
    <cellStyle name="Comma 4 4 4 2 2" xfId="3421"/>
    <cellStyle name="Comma 4 4 4 2 2 2" xfId="6322"/>
    <cellStyle name="Comma 4 4 4 2 3" xfId="4882"/>
    <cellStyle name="Comma 4 4 4 3" xfId="2763"/>
    <cellStyle name="Comma 4 4 4 3 2" xfId="5664"/>
    <cellStyle name="Comma 4 4 4 4" xfId="4224"/>
    <cellStyle name="Comma 4 4 5" xfId="998"/>
    <cellStyle name="Comma 4 4 5 2" xfId="1706"/>
    <cellStyle name="Comma 4 4 5 2 2" xfId="3188"/>
    <cellStyle name="Comma 4 4 5 2 2 2" xfId="6089"/>
    <cellStyle name="Comma 4 4 5 2 3" xfId="4649"/>
    <cellStyle name="Comma 4 4 5 3" xfId="2529"/>
    <cellStyle name="Comma 4 4 5 3 2" xfId="5431"/>
    <cellStyle name="Comma 4 4 5 4" xfId="3991"/>
    <cellStyle name="Comma 4 4 6" xfId="2173"/>
    <cellStyle name="Comma 4 4 6 2" xfId="3651"/>
    <cellStyle name="Comma 4 4 6 2 2" xfId="6552"/>
    <cellStyle name="Comma 4 4 6 3" xfId="5112"/>
    <cellStyle name="Comma 4 4 7" xfId="2232"/>
    <cellStyle name="Comma 4 4 7 2" xfId="3708"/>
    <cellStyle name="Comma 4 4 7 2 2" xfId="6609"/>
    <cellStyle name="Comma 4 4 7 3" xfId="5169"/>
    <cellStyle name="Comma 4 4 8" xfId="1507"/>
    <cellStyle name="Comma 4 4 8 2" xfId="2992"/>
    <cellStyle name="Comma 4 4 8 2 2" xfId="5893"/>
    <cellStyle name="Comma 4 4 8 3" xfId="4453"/>
    <cellStyle name="Comma 4 4 9" xfId="2330"/>
    <cellStyle name="Comma 4 4 9 2" xfId="5235"/>
    <cellStyle name="Comma 4 5" xfId="805"/>
    <cellStyle name="Comma 4 5 2" xfId="1144"/>
    <cellStyle name="Comma 4 5 2 2" xfId="1377"/>
    <cellStyle name="Comma 4 5 2 2 2" xfId="2081"/>
    <cellStyle name="Comma 4 5 2 2 2 2" xfId="3563"/>
    <cellStyle name="Comma 4 5 2 2 2 2 2" xfId="6464"/>
    <cellStyle name="Comma 4 5 2 2 2 3" xfId="5024"/>
    <cellStyle name="Comma 4 5 2 2 3" xfId="2905"/>
    <cellStyle name="Comma 4 5 2 2 3 2" xfId="5806"/>
    <cellStyle name="Comma 4 5 2 2 4" xfId="4366"/>
    <cellStyle name="Comma 4 5 2 3" xfId="1848"/>
    <cellStyle name="Comma 4 5 2 3 2" xfId="3330"/>
    <cellStyle name="Comma 4 5 2 3 2 2" xfId="6231"/>
    <cellStyle name="Comma 4 5 2 3 3" xfId="4791"/>
    <cellStyle name="Comma 4 5 2 4" xfId="2672"/>
    <cellStyle name="Comma 4 5 2 4 2" xfId="5573"/>
    <cellStyle name="Comma 4 5 2 5" xfId="4133"/>
    <cellStyle name="Comma 4 5 3" xfId="1261"/>
    <cellStyle name="Comma 4 5 3 2" xfId="1965"/>
    <cellStyle name="Comma 4 5 3 2 2" xfId="3447"/>
    <cellStyle name="Comma 4 5 3 2 2 2" xfId="6348"/>
    <cellStyle name="Comma 4 5 3 2 3" xfId="4908"/>
    <cellStyle name="Comma 4 5 3 3" xfId="2789"/>
    <cellStyle name="Comma 4 5 3 3 2" xfId="5690"/>
    <cellStyle name="Comma 4 5 3 4" xfId="4250"/>
    <cellStyle name="Comma 4 5 4" xfId="1025"/>
    <cellStyle name="Comma 4 5 4 2" xfId="1732"/>
    <cellStyle name="Comma 4 5 4 2 2" xfId="3214"/>
    <cellStyle name="Comma 4 5 4 2 2 2" xfId="6115"/>
    <cellStyle name="Comma 4 5 4 2 3" xfId="4675"/>
    <cellStyle name="Comma 4 5 4 3" xfId="2555"/>
    <cellStyle name="Comma 4 5 4 3 2" xfId="5457"/>
    <cellStyle name="Comma 4 5 4 4" xfId="4017"/>
    <cellStyle name="Comma 4 5 5" xfId="1558"/>
    <cellStyle name="Comma 4 5 5 2" xfId="3041"/>
    <cellStyle name="Comma 4 5 5 2 2" xfId="5942"/>
    <cellStyle name="Comma 4 5 5 3" xfId="4502"/>
    <cellStyle name="Comma 4 5 6" xfId="2380"/>
    <cellStyle name="Comma 4 5 6 2" xfId="5284"/>
    <cellStyle name="Comma 4 5 7" xfId="3844"/>
    <cellStyle name="Comma 4 6" xfId="883"/>
    <cellStyle name="Comma 4 6 2" xfId="1325"/>
    <cellStyle name="Comma 4 6 2 2" xfId="2029"/>
    <cellStyle name="Comma 4 6 2 2 2" xfId="3511"/>
    <cellStyle name="Comma 4 6 2 2 2 2" xfId="6412"/>
    <cellStyle name="Comma 4 6 2 2 3" xfId="4972"/>
    <cellStyle name="Comma 4 6 2 3" xfId="2853"/>
    <cellStyle name="Comma 4 6 2 3 2" xfId="5754"/>
    <cellStyle name="Comma 4 6 2 4" xfId="4314"/>
    <cellStyle name="Comma 4 6 3" xfId="1092"/>
    <cellStyle name="Comma 4 6 3 2" xfId="1796"/>
    <cellStyle name="Comma 4 6 3 2 2" xfId="3278"/>
    <cellStyle name="Comma 4 6 3 2 2 2" xfId="6179"/>
    <cellStyle name="Comma 4 6 3 2 3" xfId="4739"/>
    <cellStyle name="Comma 4 6 3 3" xfId="2620"/>
    <cellStyle name="Comma 4 6 3 3 2" xfId="5521"/>
    <cellStyle name="Comma 4 6 3 4" xfId="4081"/>
    <cellStyle name="Comma 4 6 4" xfId="1617"/>
    <cellStyle name="Comma 4 6 4 2" xfId="3099"/>
    <cellStyle name="Comma 4 6 4 2 2" xfId="6000"/>
    <cellStyle name="Comma 4 6 4 3" xfId="4560"/>
    <cellStyle name="Comma 4 6 5" xfId="2439"/>
    <cellStyle name="Comma 4 6 5 2" xfId="5342"/>
    <cellStyle name="Comma 4 6 6" xfId="3902"/>
    <cellStyle name="Comma 4 7" xfId="1209"/>
    <cellStyle name="Comma 4 7 2" xfId="1913"/>
    <cellStyle name="Comma 4 7 2 2" xfId="3395"/>
    <cellStyle name="Comma 4 7 2 2 2" xfId="6296"/>
    <cellStyle name="Comma 4 7 2 3" xfId="4856"/>
    <cellStyle name="Comma 4 7 3" xfId="2737"/>
    <cellStyle name="Comma 4 7 3 2" xfId="5638"/>
    <cellStyle name="Comma 4 7 4" xfId="4198"/>
    <cellStyle name="Comma 4 8" xfId="972"/>
    <cellStyle name="Comma 4 8 2" xfId="1680"/>
    <cellStyle name="Comma 4 8 2 2" xfId="3162"/>
    <cellStyle name="Comma 4 8 2 2 2" xfId="6063"/>
    <cellStyle name="Comma 4 8 2 3" xfId="4623"/>
    <cellStyle name="Comma 4 8 3" xfId="2503"/>
    <cellStyle name="Comma 4 8 3 2" xfId="5405"/>
    <cellStyle name="Comma 4 8 4" xfId="3965"/>
    <cellStyle name="Comma 4 9" xfId="2147"/>
    <cellStyle name="Comma 4 9 2" xfId="3625"/>
    <cellStyle name="Comma 4 9 2 2" xfId="6526"/>
    <cellStyle name="Comma 4 9 3" xfId="5086"/>
    <cellStyle name="Comma 5" xfId="664"/>
    <cellStyle name="Comma 6" xfId="661"/>
    <cellStyle name="Comma 6 2" xfId="836"/>
    <cellStyle name="Comma 6 2 2" xfId="1196"/>
    <cellStyle name="Comma 6 2 2 2" xfId="1429"/>
    <cellStyle name="Comma 6 2 2 2 2" xfId="2133"/>
    <cellStyle name="Comma 6 2 2 2 2 2" xfId="3615"/>
    <cellStyle name="Comma 6 2 2 2 2 2 2" xfId="6516"/>
    <cellStyle name="Comma 6 2 2 2 2 3" xfId="5076"/>
    <cellStyle name="Comma 6 2 2 2 3" xfId="2957"/>
    <cellStyle name="Comma 6 2 2 2 3 2" xfId="5858"/>
    <cellStyle name="Comma 6 2 2 2 4" xfId="4418"/>
    <cellStyle name="Comma 6 2 2 3" xfId="1900"/>
    <cellStyle name="Comma 6 2 2 3 2" xfId="3382"/>
    <cellStyle name="Comma 6 2 2 3 2 2" xfId="6283"/>
    <cellStyle name="Comma 6 2 2 3 3" xfId="4843"/>
    <cellStyle name="Comma 6 2 2 4" xfId="2724"/>
    <cellStyle name="Comma 6 2 2 4 2" xfId="5625"/>
    <cellStyle name="Comma 6 2 2 5" xfId="4185"/>
    <cellStyle name="Comma 6 2 3" xfId="1313"/>
    <cellStyle name="Comma 6 2 3 2" xfId="2017"/>
    <cellStyle name="Comma 6 2 3 2 2" xfId="3499"/>
    <cellStyle name="Comma 6 2 3 2 2 2" xfId="6400"/>
    <cellStyle name="Comma 6 2 3 2 3" xfId="4960"/>
    <cellStyle name="Comma 6 2 3 3" xfId="2841"/>
    <cellStyle name="Comma 6 2 3 3 2" xfId="5742"/>
    <cellStyle name="Comma 6 2 3 4" xfId="4302"/>
    <cellStyle name="Comma 6 2 4" xfId="1077"/>
    <cellStyle name="Comma 6 2 4 2" xfId="1784"/>
    <cellStyle name="Comma 6 2 4 2 2" xfId="3266"/>
    <cellStyle name="Comma 6 2 4 2 2 2" xfId="6167"/>
    <cellStyle name="Comma 6 2 4 2 3" xfId="4727"/>
    <cellStyle name="Comma 6 2 4 3" xfId="2607"/>
    <cellStyle name="Comma 6 2 4 3 2" xfId="5509"/>
    <cellStyle name="Comma 6 2 4 4" xfId="4069"/>
    <cellStyle name="Comma 6 2 5" xfId="1584"/>
    <cellStyle name="Comma 6 2 5 2" xfId="3067"/>
    <cellStyle name="Comma 6 2 5 2 2" xfId="5968"/>
    <cellStyle name="Comma 6 2 5 3" xfId="4528"/>
    <cellStyle name="Comma 6 2 6" xfId="2406"/>
    <cellStyle name="Comma 6 2 6 2" xfId="5310"/>
    <cellStyle name="Comma 6 2 7" xfId="3870"/>
    <cellStyle name="Comma 6 3" xfId="907"/>
    <cellStyle name="Comma 6 3 2" xfId="1401"/>
    <cellStyle name="Comma 6 3 2 2" xfId="2105"/>
    <cellStyle name="Comma 6 3 2 2 2" xfId="3587"/>
    <cellStyle name="Comma 6 3 2 2 2 2" xfId="6488"/>
    <cellStyle name="Comma 6 3 2 2 3" xfId="5048"/>
    <cellStyle name="Comma 6 3 2 3" xfId="2929"/>
    <cellStyle name="Comma 6 3 2 3 2" xfId="5830"/>
    <cellStyle name="Comma 6 3 2 4" xfId="4390"/>
    <cellStyle name="Comma 6 3 3" xfId="1168"/>
    <cellStyle name="Comma 6 3 3 2" xfId="1872"/>
    <cellStyle name="Comma 6 3 3 2 2" xfId="3354"/>
    <cellStyle name="Comma 6 3 3 2 2 2" xfId="6255"/>
    <cellStyle name="Comma 6 3 3 2 3" xfId="4815"/>
    <cellStyle name="Comma 6 3 3 3" xfId="2696"/>
    <cellStyle name="Comma 6 3 3 3 2" xfId="5597"/>
    <cellStyle name="Comma 6 3 3 4" xfId="4157"/>
    <cellStyle name="Comma 6 3 4" xfId="1641"/>
    <cellStyle name="Comma 6 3 4 2" xfId="3123"/>
    <cellStyle name="Comma 6 3 4 2 2" xfId="6024"/>
    <cellStyle name="Comma 6 3 4 3" xfId="4584"/>
    <cellStyle name="Comma 6 3 5" xfId="2463"/>
    <cellStyle name="Comma 6 3 5 2" xfId="5366"/>
    <cellStyle name="Comma 6 3 6" xfId="3926"/>
    <cellStyle name="Comma 6 4" xfId="1285"/>
    <cellStyle name="Comma 6 4 2" xfId="1989"/>
    <cellStyle name="Comma 6 4 2 2" xfId="3471"/>
    <cellStyle name="Comma 6 4 2 2 2" xfId="6372"/>
    <cellStyle name="Comma 6 4 2 3" xfId="4932"/>
    <cellStyle name="Comma 6 4 3" xfId="2813"/>
    <cellStyle name="Comma 6 4 3 2" xfId="5714"/>
    <cellStyle name="Comma 6 4 4" xfId="4274"/>
    <cellStyle name="Comma 6 5" xfId="1049"/>
    <cellStyle name="Comma 6 5 2" xfId="1756"/>
    <cellStyle name="Comma 6 5 2 2" xfId="3238"/>
    <cellStyle name="Comma 6 5 2 2 2" xfId="6139"/>
    <cellStyle name="Comma 6 5 2 3" xfId="4699"/>
    <cellStyle name="Comma 6 5 3" xfId="2579"/>
    <cellStyle name="Comma 6 5 3 2" xfId="5481"/>
    <cellStyle name="Comma 6 5 4" xfId="4041"/>
    <cellStyle name="Comma 6 6" xfId="1500"/>
    <cellStyle name="Comma 6 6 2" xfId="2986"/>
    <cellStyle name="Comma 6 6 2 2" xfId="5887"/>
    <cellStyle name="Comma 6 6 3" xfId="4447"/>
    <cellStyle name="Comma 6 7" xfId="2324"/>
    <cellStyle name="Comma 6 7 2" xfId="5229"/>
    <cellStyle name="Comma 6 8" xfId="3789"/>
    <cellStyle name="Comma 7" xfId="17"/>
    <cellStyle name="Comma 7 2" xfId="1080"/>
    <cellStyle name="Comma 8" xfId="1084"/>
    <cellStyle name="Comma 8 2" xfId="1314"/>
    <cellStyle name="Comma 8 2 2" xfId="2018"/>
    <cellStyle name="Comma 8 2 2 2" xfId="3500"/>
    <cellStyle name="Comma 8 2 2 2 2" xfId="6401"/>
    <cellStyle name="Comma 8 2 2 3" xfId="4961"/>
    <cellStyle name="Comma 8 2 3" xfId="2842"/>
    <cellStyle name="Comma 8 2 3 2" xfId="5743"/>
    <cellStyle name="Comma 8 2 4" xfId="4303"/>
    <cellStyle name="Comma 8 3" xfId="1788"/>
    <cellStyle name="Comma 8 3 2" xfId="3270"/>
    <cellStyle name="Comma 8 3 2 2" xfId="6171"/>
    <cellStyle name="Comma 8 3 3" xfId="4731"/>
    <cellStyle name="Comma 8 4" xfId="2612"/>
    <cellStyle name="Comma 8 4 2" xfId="5513"/>
    <cellStyle name="Comma 8 5" xfId="4073"/>
    <cellStyle name="Comma 9" xfId="1198"/>
    <cellStyle name="Comma 9 2" xfId="1902"/>
    <cellStyle name="Comma 9 2 2" xfId="3384"/>
    <cellStyle name="Comma 9 2 2 2" xfId="6285"/>
    <cellStyle name="Comma 9 2 3" xfId="4845"/>
    <cellStyle name="Comma 9 3" xfId="2726"/>
    <cellStyle name="Comma 9 3 2" xfId="5627"/>
    <cellStyle name="Comma 9 4" xfId="4187"/>
    <cellStyle name="Comma_Horizon 2011 Load Forecast Model  June 25, 2010" xfId="11"/>
    <cellStyle name="Comma0" xfId="7"/>
    <cellStyle name="Currency 2" xfId="25"/>
    <cellStyle name="Currency 2 2" xfId="623"/>
    <cellStyle name="Currency 2 3" xfId="614"/>
    <cellStyle name="Currency 2 4" xfId="807"/>
    <cellStyle name="Currency 2 4 2" xfId="1560"/>
    <cellStyle name="Currency 2 4 2 2" xfId="3043"/>
    <cellStyle name="Currency 2 4 2 2 2" xfId="5944"/>
    <cellStyle name="Currency 2 4 2 3" xfId="4504"/>
    <cellStyle name="Currency 2 4 3" xfId="2382"/>
    <cellStyle name="Currency 2 4 3 2" xfId="5286"/>
    <cellStyle name="Currency 2 4 4" xfId="3846"/>
    <cellStyle name="Currency 2 5" xfId="953"/>
    <cellStyle name="Currency 2 6" xfId="408"/>
    <cellStyle name="Currency 3" xfId="23"/>
    <cellStyle name="Currency 3 2" xfId="624"/>
    <cellStyle name="Currency 3 3" xfId="615"/>
    <cellStyle name="Currency 3 4" xfId="788"/>
    <cellStyle name="Currency 4" xfId="965"/>
    <cellStyle name="Currency 5" xfId="409"/>
    <cellStyle name="Currency0" xfId="8"/>
    <cellStyle name="Date" xfId="9"/>
    <cellStyle name="Explanatory Text 10" xfId="410"/>
    <cellStyle name="Explanatory Text 11" xfId="411"/>
    <cellStyle name="Explanatory Text 12" xfId="412"/>
    <cellStyle name="Explanatory Text 13" xfId="413"/>
    <cellStyle name="Explanatory Text 14" xfId="414"/>
    <cellStyle name="Explanatory Text 15" xfId="415"/>
    <cellStyle name="Explanatory Text 16" xfId="800"/>
    <cellStyle name="Explanatory Text 2" xfId="416"/>
    <cellStyle name="Explanatory Text 2 2" xfId="735"/>
    <cellStyle name="Explanatory Text 3" xfId="417"/>
    <cellStyle name="Explanatory Text 4" xfId="418"/>
    <cellStyle name="Explanatory Text 5" xfId="419"/>
    <cellStyle name="Explanatory Text 6" xfId="420"/>
    <cellStyle name="Explanatory Text 7" xfId="421"/>
    <cellStyle name="Explanatory Text 8" xfId="422"/>
    <cellStyle name="Explanatory Text 9" xfId="423"/>
    <cellStyle name="Fixed" xfId="10"/>
    <cellStyle name="Good 10" xfId="424"/>
    <cellStyle name="Good 11" xfId="425"/>
    <cellStyle name="Good 12" xfId="426"/>
    <cellStyle name="Good 13" xfId="427"/>
    <cellStyle name="Good 14" xfId="428"/>
    <cellStyle name="Good 15" xfId="429"/>
    <cellStyle name="Good 16" xfId="796"/>
    <cellStyle name="Good 2" xfId="430"/>
    <cellStyle name="Good 2 2" xfId="725"/>
    <cellStyle name="Good 3" xfId="431"/>
    <cellStyle name="Good 4" xfId="432"/>
    <cellStyle name="Good 5" xfId="433"/>
    <cellStyle name="Good 6" xfId="434"/>
    <cellStyle name="Good 7" xfId="435"/>
    <cellStyle name="Good 8" xfId="436"/>
    <cellStyle name="Good 9" xfId="437"/>
    <cellStyle name="Grey" xfId="776"/>
    <cellStyle name="Heading 1 10" xfId="438"/>
    <cellStyle name="Heading 1 11" xfId="439"/>
    <cellStyle name="Heading 1 12" xfId="440"/>
    <cellStyle name="Heading 1 13" xfId="441"/>
    <cellStyle name="Heading 1 14" xfId="442"/>
    <cellStyle name="Heading 1 15" xfId="443"/>
    <cellStyle name="Heading 1 16" xfId="801"/>
    <cellStyle name="Heading 1 2" xfId="444"/>
    <cellStyle name="Heading 1 2 2" xfId="721"/>
    <cellStyle name="Heading 1 3" xfId="445"/>
    <cellStyle name="Heading 1 4" xfId="446"/>
    <cellStyle name="Heading 1 5" xfId="447"/>
    <cellStyle name="Heading 1 6" xfId="448"/>
    <cellStyle name="Heading 1 7" xfId="449"/>
    <cellStyle name="Heading 1 8" xfId="450"/>
    <cellStyle name="Heading 1 9" xfId="451"/>
    <cellStyle name="Heading 2 10" xfId="452"/>
    <cellStyle name="Heading 2 11" xfId="453"/>
    <cellStyle name="Heading 2 12" xfId="454"/>
    <cellStyle name="Heading 2 13" xfId="455"/>
    <cellStyle name="Heading 2 14" xfId="456"/>
    <cellStyle name="Heading 2 15" xfId="457"/>
    <cellStyle name="Heading 2 16" xfId="799"/>
    <cellStyle name="Heading 2 2" xfId="458"/>
    <cellStyle name="Heading 2 2 2" xfId="720"/>
    <cellStyle name="Heading 2 3" xfId="459"/>
    <cellStyle name="Heading 2 4" xfId="460"/>
    <cellStyle name="Heading 2 5" xfId="461"/>
    <cellStyle name="Heading 2 6" xfId="462"/>
    <cellStyle name="Heading 2 7" xfId="463"/>
    <cellStyle name="Heading 2 8" xfId="464"/>
    <cellStyle name="Heading 2 9" xfId="465"/>
    <cellStyle name="Heading 3 10" xfId="466"/>
    <cellStyle name="Heading 3 11" xfId="467"/>
    <cellStyle name="Heading 3 12" xfId="468"/>
    <cellStyle name="Heading 3 13" xfId="469"/>
    <cellStyle name="Heading 3 14" xfId="470"/>
    <cellStyle name="Heading 3 15" xfId="471"/>
    <cellStyle name="Heading 3 16" xfId="798"/>
    <cellStyle name="Heading 3 2" xfId="472"/>
    <cellStyle name="Heading 3 2 2" xfId="723"/>
    <cellStyle name="Heading 3 3" xfId="473"/>
    <cellStyle name="Heading 3 4" xfId="474"/>
    <cellStyle name="Heading 3 5" xfId="475"/>
    <cellStyle name="Heading 3 6" xfId="476"/>
    <cellStyle name="Heading 3 7" xfId="477"/>
    <cellStyle name="Heading 3 8" xfId="478"/>
    <cellStyle name="Heading 3 9" xfId="479"/>
    <cellStyle name="Heading 4 10" xfId="480"/>
    <cellStyle name="Heading 4 11" xfId="481"/>
    <cellStyle name="Heading 4 12" xfId="482"/>
    <cellStyle name="Heading 4 13" xfId="483"/>
    <cellStyle name="Heading 4 14" xfId="484"/>
    <cellStyle name="Heading 4 15" xfId="485"/>
    <cellStyle name="Heading 4 16" xfId="840"/>
    <cellStyle name="Heading 4 2" xfId="486"/>
    <cellStyle name="Heading 4 2 2" xfId="724"/>
    <cellStyle name="Heading 4 3" xfId="487"/>
    <cellStyle name="Heading 4 4" xfId="488"/>
    <cellStyle name="Heading 4 5" xfId="489"/>
    <cellStyle name="Heading 4 6" xfId="490"/>
    <cellStyle name="Heading 4 7" xfId="491"/>
    <cellStyle name="Heading 4 8" xfId="492"/>
    <cellStyle name="Heading 4 9" xfId="493"/>
    <cellStyle name="Hyperlink" xfId="26" builtinId="8"/>
    <cellStyle name="Hyperlink 2" xfId="802"/>
    <cellStyle name="Hyperlink 2 2" xfId="1020"/>
    <cellStyle name="Hyperlink 3" xfId="714"/>
    <cellStyle name="Hyperlink 4" xfId="1463"/>
    <cellStyle name="Input [yellow]" xfId="777"/>
    <cellStyle name="Input 10" xfId="494"/>
    <cellStyle name="Input 11" xfId="495"/>
    <cellStyle name="Input 12" xfId="496"/>
    <cellStyle name="Input 13" xfId="497"/>
    <cellStyle name="Input 14" xfId="498"/>
    <cellStyle name="Input 15" xfId="499"/>
    <cellStyle name="Input 16" xfId="794"/>
    <cellStyle name="Input 17" xfId="869"/>
    <cellStyle name="Input 18" xfId="868"/>
    <cellStyle name="Input 19" xfId="867"/>
    <cellStyle name="Input 2" xfId="500"/>
    <cellStyle name="Input 2 2" xfId="728"/>
    <cellStyle name="Input 20" xfId="875"/>
    <cellStyle name="Input 3" xfId="501"/>
    <cellStyle name="Input 4" xfId="502"/>
    <cellStyle name="Input 5" xfId="503"/>
    <cellStyle name="Input 6" xfId="504"/>
    <cellStyle name="Input 7" xfId="505"/>
    <cellStyle name="Input 8" xfId="506"/>
    <cellStyle name="Input 9" xfId="507"/>
    <cellStyle name="Linked Cell 10" xfId="508"/>
    <cellStyle name="Linked Cell 11" xfId="509"/>
    <cellStyle name="Linked Cell 12" xfId="510"/>
    <cellStyle name="Linked Cell 13" xfId="511"/>
    <cellStyle name="Linked Cell 14" xfId="512"/>
    <cellStyle name="Linked Cell 15" xfId="513"/>
    <cellStyle name="Linked Cell 16" xfId="834"/>
    <cellStyle name="Linked Cell 2" xfId="514"/>
    <cellStyle name="Linked Cell 2 2" xfId="731"/>
    <cellStyle name="Linked Cell 3" xfId="515"/>
    <cellStyle name="Linked Cell 4" xfId="516"/>
    <cellStyle name="Linked Cell 5" xfId="517"/>
    <cellStyle name="Linked Cell 6" xfId="518"/>
    <cellStyle name="Linked Cell 7" xfId="519"/>
    <cellStyle name="Linked Cell 8" xfId="520"/>
    <cellStyle name="Linked Cell 9" xfId="521"/>
    <cellStyle name="M" xfId="778"/>
    <cellStyle name="M.00" xfId="791"/>
    <cellStyle name="M_9. Rev2Cost_GDPIPI" xfId="779"/>
    <cellStyle name="M_lists" xfId="780"/>
    <cellStyle name="M_lists_4. Current Monthly Fixed Charge" xfId="781"/>
    <cellStyle name="M_Sheet4" xfId="782"/>
    <cellStyle name="Neutral 10" xfId="522"/>
    <cellStyle name="Neutral 11" xfId="523"/>
    <cellStyle name="Neutral 12" xfId="524"/>
    <cellStyle name="Neutral 13" xfId="525"/>
    <cellStyle name="Neutral 14" xfId="526"/>
    <cellStyle name="Neutral 15" xfId="527"/>
    <cellStyle name="Neutral 16" xfId="715"/>
    <cellStyle name="Neutral 2" xfId="528"/>
    <cellStyle name="Neutral 2 2" xfId="727"/>
    <cellStyle name="Neutral 3" xfId="529"/>
    <cellStyle name="Neutral 4" xfId="530"/>
    <cellStyle name="Neutral 5" xfId="531"/>
    <cellStyle name="Neutral 6" xfId="532"/>
    <cellStyle name="Neutral 7" xfId="533"/>
    <cellStyle name="Neutral 8" xfId="534"/>
    <cellStyle name="Neutral 9" xfId="535"/>
    <cellStyle name="Normal" xfId="0" builtinId="0"/>
    <cellStyle name="Normal - Style1" xfId="783"/>
    <cellStyle name="Normal 10" xfId="536"/>
    <cellStyle name="Normal 100" xfId="3763"/>
    <cellStyle name="Normal 101" xfId="3760"/>
    <cellStyle name="Normal 102" xfId="6640"/>
    <cellStyle name="Normal 11" xfId="537"/>
    <cellStyle name="Normal 12" xfId="538"/>
    <cellStyle name="Normal 13" xfId="539"/>
    <cellStyle name="Normal 14" xfId="540"/>
    <cellStyle name="Normal 15" xfId="541"/>
    <cellStyle name="Normal 16" xfId="542"/>
    <cellStyle name="Normal 16 10" xfId="1200"/>
    <cellStyle name="Normal 16 10 2" xfId="1904"/>
    <cellStyle name="Normal 16 10 2 2" xfId="3386"/>
    <cellStyle name="Normal 16 10 2 2 2" xfId="6287"/>
    <cellStyle name="Normal 16 10 2 3" xfId="4847"/>
    <cellStyle name="Normal 16 10 3" xfId="2728"/>
    <cellStyle name="Normal 16 10 3 2" xfId="5629"/>
    <cellStyle name="Normal 16 10 4" xfId="4189"/>
    <cellStyle name="Normal 16 11" xfId="956"/>
    <cellStyle name="Normal 16 11 2" xfId="1671"/>
    <cellStyle name="Normal 16 11 2 2" xfId="3153"/>
    <cellStyle name="Normal 16 11 2 2 2" xfId="6054"/>
    <cellStyle name="Normal 16 11 2 3" xfId="4614"/>
    <cellStyle name="Normal 16 11 3" xfId="2494"/>
    <cellStyle name="Normal 16 11 3 2" xfId="5396"/>
    <cellStyle name="Normal 16 11 4" xfId="3956"/>
    <cellStyle name="Normal 16 12" xfId="2136"/>
    <cellStyle name="Normal 16 12 2" xfId="3616"/>
    <cellStyle name="Normal 16 12 2 2" xfId="6517"/>
    <cellStyle name="Normal 16 12 3" xfId="5077"/>
    <cellStyle name="Normal 16 13" xfId="2196"/>
    <cellStyle name="Normal 16 13 2" xfId="3673"/>
    <cellStyle name="Normal 16 13 2 2" xfId="6574"/>
    <cellStyle name="Normal 16 13 3" xfId="5134"/>
    <cellStyle name="Normal 16 14" xfId="1470"/>
    <cellStyle name="Normal 16 14 2" xfId="2958"/>
    <cellStyle name="Normal 16 14 2 2" xfId="5859"/>
    <cellStyle name="Normal 16 14 3" xfId="4419"/>
    <cellStyle name="Normal 16 15" xfId="2296"/>
    <cellStyle name="Normal 16 15 2" xfId="5202"/>
    <cellStyle name="Normal 16 16" xfId="3761"/>
    <cellStyle name="Normal 16 17" xfId="6641"/>
    <cellStyle name="Normal 16 2" xfId="626"/>
    <cellStyle name="Normal 16 2 10" xfId="2141"/>
    <cellStyle name="Normal 16 2 10 2" xfId="3619"/>
    <cellStyle name="Normal 16 2 10 2 2" xfId="6520"/>
    <cellStyle name="Normal 16 2 10 3" xfId="5080"/>
    <cellStyle name="Normal 16 2 11" xfId="2200"/>
    <cellStyle name="Normal 16 2 11 2" xfId="3676"/>
    <cellStyle name="Normal 16 2 11 2 2" xfId="6577"/>
    <cellStyle name="Normal 16 2 11 3" xfId="5137"/>
    <cellStyle name="Normal 16 2 12" xfId="1477"/>
    <cellStyle name="Normal 16 2 12 2" xfId="2963"/>
    <cellStyle name="Normal 16 2 12 2 2" xfId="5864"/>
    <cellStyle name="Normal 16 2 12 3" xfId="4424"/>
    <cellStyle name="Normal 16 2 13" xfId="2302"/>
    <cellStyle name="Normal 16 2 13 2" xfId="5207"/>
    <cellStyle name="Normal 16 2 14" xfId="3767"/>
    <cellStyle name="Normal 16 2 2" xfId="642"/>
    <cellStyle name="Normal 16 2 2 10" xfId="2309"/>
    <cellStyle name="Normal 16 2 2 10 2" xfId="5214"/>
    <cellStyle name="Normal 16 2 2 11" xfId="3774"/>
    <cellStyle name="Normal 16 2 2 2" xfId="679"/>
    <cellStyle name="Normal 16 2 2 2 10" xfId="3804"/>
    <cellStyle name="Normal 16 2 2 2 2" xfId="852"/>
    <cellStyle name="Normal 16 2 2 2 2 2" xfId="1183"/>
    <cellStyle name="Normal 16 2 2 2 2 2 2" xfId="1416"/>
    <cellStyle name="Normal 16 2 2 2 2 2 2 2" xfId="2120"/>
    <cellStyle name="Normal 16 2 2 2 2 2 2 2 2" xfId="3602"/>
    <cellStyle name="Normal 16 2 2 2 2 2 2 2 2 2" xfId="6503"/>
    <cellStyle name="Normal 16 2 2 2 2 2 2 2 3" xfId="5063"/>
    <cellStyle name="Normal 16 2 2 2 2 2 2 3" xfId="2944"/>
    <cellStyle name="Normal 16 2 2 2 2 2 2 3 2" xfId="5845"/>
    <cellStyle name="Normal 16 2 2 2 2 2 2 4" xfId="4405"/>
    <cellStyle name="Normal 16 2 2 2 2 2 3" xfId="1887"/>
    <cellStyle name="Normal 16 2 2 2 2 2 3 2" xfId="3369"/>
    <cellStyle name="Normal 16 2 2 2 2 2 3 2 2" xfId="6270"/>
    <cellStyle name="Normal 16 2 2 2 2 2 3 3" xfId="4830"/>
    <cellStyle name="Normal 16 2 2 2 2 2 4" xfId="2711"/>
    <cellStyle name="Normal 16 2 2 2 2 2 4 2" xfId="5612"/>
    <cellStyle name="Normal 16 2 2 2 2 2 5" xfId="4172"/>
    <cellStyle name="Normal 16 2 2 2 2 3" xfId="1300"/>
    <cellStyle name="Normal 16 2 2 2 2 3 2" xfId="2004"/>
    <cellStyle name="Normal 16 2 2 2 2 3 2 2" xfId="3486"/>
    <cellStyle name="Normal 16 2 2 2 2 3 2 2 2" xfId="6387"/>
    <cellStyle name="Normal 16 2 2 2 2 3 2 3" xfId="4947"/>
    <cellStyle name="Normal 16 2 2 2 2 3 3" xfId="2828"/>
    <cellStyle name="Normal 16 2 2 2 2 3 3 2" xfId="5729"/>
    <cellStyle name="Normal 16 2 2 2 2 3 4" xfId="4289"/>
    <cellStyle name="Normal 16 2 2 2 2 4" xfId="1064"/>
    <cellStyle name="Normal 16 2 2 2 2 4 2" xfId="1771"/>
    <cellStyle name="Normal 16 2 2 2 2 4 2 2" xfId="3253"/>
    <cellStyle name="Normal 16 2 2 2 2 4 2 2 2" xfId="6154"/>
    <cellStyle name="Normal 16 2 2 2 2 4 2 3" xfId="4714"/>
    <cellStyle name="Normal 16 2 2 2 2 4 3" xfId="2594"/>
    <cellStyle name="Normal 16 2 2 2 2 4 3 2" xfId="5496"/>
    <cellStyle name="Normal 16 2 2 2 2 4 4" xfId="4056"/>
    <cellStyle name="Normal 16 2 2 2 2 5" xfId="1599"/>
    <cellStyle name="Normal 16 2 2 2 2 5 2" xfId="3082"/>
    <cellStyle name="Normal 16 2 2 2 2 5 2 2" xfId="5983"/>
    <cellStyle name="Normal 16 2 2 2 2 5 3" xfId="4543"/>
    <cellStyle name="Normal 16 2 2 2 2 6" xfId="2421"/>
    <cellStyle name="Normal 16 2 2 2 2 6 2" xfId="5325"/>
    <cellStyle name="Normal 16 2 2 2 2 7" xfId="3885"/>
    <cellStyle name="Normal 16 2 2 2 3" xfId="922"/>
    <cellStyle name="Normal 16 2 2 2 3 2" xfId="1360"/>
    <cellStyle name="Normal 16 2 2 2 3 2 2" xfId="2064"/>
    <cellStyle name="Normal 16 2 2 2 3 2 2 2" xfId="3546"/>
    <cellStyle name="Normal 16 2 2 2 3 2 2 2 2" xfId="6447"/>
    <cellStyle name="Normal 16 2 2 2 3 2 2 3" xfId="5007"/>
    <cellStyle name="Normal 16 2 2 2 3 2 3" xfId="2888"/>
    <cellStyle name="Normal 16 2 2 2 3 2 3 2" xfId="5789"/>
    <cellStyle name="Normal 16 2 2 2 3 2 4" xfId="4349"/>
    <cellStyle name="Normal 16 2 2 2 3 3" xfId="1127"/>
    <cellStyle name="Normal 16 2 2 2 3 3 2" xfId="1831"/>
    <cellStyle name="Normal 16 2 2 2 3 3 2 2" xfId="3313"/>
    <cellStyle name="Normal 16 2 2 2 3 3 2 2 2" xfId="6214"/>
    <cellStyle name="Normal 16 2 2 2 3 3 2 3" xfId="4774"/>
    <cellStyle name="Normal 16 2 2 2 3 3 3" xfId="2655"/>
    <cellStyle name="Normal 16 2 2 2 3 3 3 2" xfId="5556"/>
    <cellStyle name="Normal 16 2 2 2 3 3 4" xfId="4116"/>
    <cellStyle name="Normal 16 2 2 2 3 4" xfId="1656"/>
    <cellStyle name="Normal 16 2 2 2 3 4 2" xfId="3138"/>
    <cellStyle name="Normal 16 2 2 2 3 4 2 2" xfId="6039"/>
    <cellStyle name="Normal 16 2 2 2 3 4 3" xfId="4599"/>
    <cellStyle name="Normal 16 2 2 2 3 5" xfId="2478"/>
    <cellStyle name="Normal 16 2 2 2 3 5 2" xfId="5381"/>
    <cellStyle name="Normal 16 2 2 2 3 6" xfId="3941"/>
    <cellStyle name="Normal 16 2 2 2 4" xfId="1244"/>
    <cellStyle name="Normal 16 2 2 2 4 2" xfId="1948"/>
    <cellStyle name="Normal 16 2 2 2 4 2 2" xfId="3430"/>
    <cellStyle name="Normal 16 2 2 2 4 2 2 2" xfId="6331"/>
    <cellStyle name="Normal 16 2 2 2 4 2 3" xfId="4891"/>
    <cellStyle name="Normal 16 2 2 2 4 3" xfId="2772"/>
    <cellStyle name="Normal 16 2 2 2 4 3 2" xfId="5673"/>
    <cellStyle name="Normal 16 2 2 2 4 4" xfId="4233"/>
    <cellStyle name="Normal 16 2 2 2 5" xfId="1007"/>
    <cellStyle name="Normal 16 2 2 2 5 2" xfId="1715"/>
    <cellStyle name="Normal 16 2 2 2 5 2 2" xfId="3197"/>
    <cellStyle name="Normal 16 2 2 2 5 2 2 2" xfId="6098"/>
    <cellStyle name="Normal 16 2 2 2 5 2 3" xfId="4658"/>
    <cellStyle name="Normal 16 2 2 2 5 3" xfId="2538"/>
    <cellStyle name="Normal 16 2 2 2 5 3 2" xfId="5440"/>
    <cellStyle name="Normal 16 2 2 2 5 4" xfId="4000"/>
    <cellStyle name="Normal 16 2 2 2 6" xfId="2182"/>
    <cellStyle name="Normal 16 2 2 2 6 2" xfId="3660"/>
    <cellStyle name="Normal 16 2 2 2 6 2 2" xfId="6561"/>
    <cellStyle name="Normal 16 2 2 2 6 3" xfId="5121"/>
    <cellStyle name="Normal 16 2 2 2 7" xfId="2241"/>
    <cellStyle name="Normal 16 2 2 2 7 2" xfId="3717"/>
    <cellStyle name="Normal 16 2 2 2 7 2 2" xfId="6618"/>
    <cellStyle name="Normal 16 2 2 2 7 3" xfId="5178"/>
    <cellStyle name="Normal 16 2 2 2 8" xfId="1516"/>
    <cellStyle name="Normal 16 2 2 2 8 2" xfId="3001"/>
    <cellStyle name="Normal 16 2 2 2 8 2 2" xfId="5902"/>
    <cellStyle name="Normal 16 2 2 2 8 3" xfId="4462"/>
    <cellStyle name="Normal 16 2 2 2 9" xfId="2339"/>
    <cellStyle name="Normal 16 2 2 2 9 2" xfId="5244"/>
    <cellStyle name="Normal 16 2 2 3" xfId="819"/>
    <cellStyle name="Normal 16 2 2 3 2" xfId="1153"/>
    <cellStyle name="Normal 16 2 2 3 2 2" xfId="1386"/>
    <cellStyle name="Normal 16 2 2 3 2 2 2" xfId="2090"/>
    <cellStyle name="Normal 16 2 2 3 2 2 2 2" xfId="3572"/>
    <cellStyle name="Normal 16 2 2 3 2 2 2 2 2" xfId="6473"/>
    <cellStyle name="Normal 16 2 2 3 2 2 2 3" xfId="5033"/>
    <cellStyle name="Normal 16 2 2 3 2 2 3" xfId="2914"/>
    <cellStyle name="Normal 16 2 2 3 2 2 3 2" xfId="5815"/>
    <cellStyle name="Normal 16 2 2 3 2 2 4" xfId="4375"/>
    <cellStyle name="Normal 16 2 2 3 2 3" xfId="1857"/>
    <cellStyle name="Normal 16 2 2 3 2 3 2" xfId="3339"/>
    <cellStyle name="Normal 16 2 2 3 2 3 2 2" xfId="6240"/>
    <cellStyle name="Normal 16 2 2 3 2 3 3" xfId="4800"/>
    <cellStyle name="Normal 16 2 2 3 2 4" xfId="2681"/>
    <cellStyle name="Normal 16 2 2 3 2 4 2" xfId="5582"/>
    <cellStyle name="Normal 16 2 2 3 2 5" xfId="4142"/>
    <cellStyle name="Normal 16 2 2 3 3" xfId="1270"/>
    <cellStyle name="Normal 16 2 2 3 3 2" xfId="1974"/>
    <cellStyle name="Normal 16 2 2 3 3 2 2" xfId="3456"/>
    <cellStyle name="Normal 16 2 2 3 3 2 2 2" xfId="6357"/>
    <cellStyle name="Normal 16 2 2 3 3 2 3" xfId="4917"/>
    <cellStyle name="Normal 16 2 2 3 3 3" xfId="2798"/>
    <cellStyle name="Normal 16 2 2 3 3 3 2" xfId="5699"/>
    <cellStyle name="Normal 16 2 2 3 3 4" xfId="4259"/>
    <cellStyle name="Normal 16 2 2 3 4" xfId="1034"/>
    <cellStyle name="Normal 16 2 2 3 4 2" xfId="1741"/>
    <cellStyle name="Normal 16 2 2 3 4 2 2" xfId="3223"/>
    <cellStyle name="Normal 16 2 2 3 4 2 2 2" xfId="6124"/>
    <cellStyle name="Normal 16 2 2 3 4 2 3" xfId="4684"/>
    <cellStyle name="Normal 16 2 2 3 4 3" xfId="2564"/>
    <cellStyle name="Normal 16 2 2 3 4 3 2" xfId="5466"/>
    <cellStyle name="Normal 16 2 2 3 4 4" xfId="4026"/>
    <cellStyle name="Normal 16 2 2 3 5" xfId="1569"/>
    <cellStyle name="Normal 16 2 2 3 5 2" xfId="3052"/>
    <cellStyle name="Normal 16 2 2 3 5 2 2" xfId="5953"/>
    <cellStyle name="Normal 16 2 2 3 5 3" xfId="4513"/>
    <cellStyle name="Normal 16 2 2 3 6" xfId="2391"/>
    <cellStyle name="Normal 16 2 2 3 6 2" xfId="5295"/>
    <cellStyle name="Normal 16 2 2 3 7" xfId="3855"/>
    <cellStyle name="Normal 16 2 2 4" xfId="892"/>
    <cellStyle name="Normal 16 2 2 4 2" xfId="1334"/>
    <cellStyle name="Normal 16 2 2 4 2 2" xfId="2038"/>
    <cellStyle name="Normal 16 2 2 4 2 2 2" xfId="3520"/>
    <cellStyle name="Normal 16 2 2 4 2 2 2 2" xfId="6421"/>
    <cellStyle name="Normal 16 2 2 4 2 2 3" xfId="4981"/>
    <cellStyle name="Normal 16 2 2 4 2 3" xfId="2862"/>
    <cellStyle name="Normal 16 2 2 4 2 3 2" xfId="5763"/>
    <cellStyle name="Normal 16 2 2 4 2 4" xfId="4323"/>
    <cellStyle name="Normal 16 2 2 4 3" xfId="1101"/>
    <cellStyle name="Normal 16 2 2 4 3 2" xfId="1805"/>
    <cellStyle name="Normal 16 2 2 4 3 2 2" xfId="3287"/>
    <cellStyle name="Normal 16 2 2 4 3 2 2 2" xfId="6188"/>
    <cellStyle name="Normal 16 2 2 4 3 2 3" xfId="4748"/>
    <cellStyle name="Normal 16 2 2 4 3 3" xfId="2629"/>
    <cellStyle name="Normal 16 2 2 4 3 3 2" xfId="5530"/>
    <cellStyle name="Normal 16 2 2 4 3 4" xfId="4090"/>
    <cellStyle name="Normal 16 2 2 4 4" xfId="1626"/>
    <cellStyle name="Normal 16 2 2 4 4 2" xfId="3108"/>
    <cellStyle name="Normal 16 2 2 4 4 2 2" xfId="6009"/>
    <cellStyle name="Normal 16 2 2 4 4 3" xfId="4569"/>
    <cellStyle name="Normal 16 2 2 4 5" xfId="2448"/>
    <cellStyle name="Normal 16 2 2 4 5 2" xfId="5351"/>
    <cellStyle name="Normal 16 2 2 4 6" xfId="3911"/>
    <cellStyle name="Normal 16 2 2 5" xfId="1218"/>
    <cellStyle name="Normal 16 2 2 5 2" xfId="1922"/>
    <cellStyle name="Normal 16 2 2 5 2 2" xfId="3404"/>
    <cellStyle name="Normal 16 2 2 5 2 2 2" xfId="6305"/>
    <cellStyle name="Normal 16 2 2 5 2 3" xfId="4865"/>
    <cellStyle name="Normal 16 2 2 5 3" xfId="2746"/>
    <cellStyle name="Normal 16 2 2 5 3 2" xfId="5647"/>
    <cellStyle name="Normal 16 2 2 5 4" xfId="4207"/>
    <cellStyle name="Normal 16 2 2 6" xfId="981"/>
    <cellStyle name="Normal 16 2 2 6 2" xfId="1689"/>
    <cellStyle name="Normal 16 2 2 6 2 2" xfId="3171"/>
    <cellStyle name="Normal 16 2 2 6 2 2 2" xfId="6072"/>
    <cellStyle name="Normal 16 2 2 6 2 3" xfId="4632"/>
    <cellStyle name="Normal 16 2 2 6 3" xfId="2512"/>
    <cellStyle name="Normal 16 2 2 6 3 2" xfId="5414"/>
    <cellStyle name="Normal 16 2 2 6 4" xfId="3974"/>
    <cellStyle name="Normal 16 2 2 7" xfId="2156"/>
    <cellStyle name="Normal 16 2 2 7 2" xfId="3634"/>
    <cellStyle name="Normal 16 2 2 7 2 2" xfId="6535"/>
    <cellStyle name="Normal 16 2 2 7 3" xfId="5095"/>
    <cellStyle name="Normal 16 2 2 8" xfId="2215"/>
    <cellStyle name="Normal 16 2 2 8 2" xfId="3691"/>
    <cellStyle name="Normal 16 2 2 8 2 2" xfId="6592"/>
    <cellStyle name="Normal 16 2 2 8 3" xfId="5152"/>
    <cellStyle name="Normal 16 2 2 9" xfId="1485"/>
    <cellStyle name="Normal 16 2 2 9 2" xfId="2971"/>
    <cellStyle name="Normal 16 2 2 9 2 2" xfId="5872"/>
    <cellStyle name="Normal 16 2 2 9 3" xfId="4432"/>
    <cellStyle name="Normal 16 2 3" xfId="650"/>
    <cellStyle name="Normal 16 2 3 10" xfId="2317"/>
    <cellStyle name="Normal 16 2 3 10 2" xfId="5222"/>
    <cellStyle name="Normal 16 2 3 11" xfId="3782"/>
    <cellStyle name="Normal 16 2 3 2" xfId="687"/>
    <cellStyle name="Normal 16 2 3 2 10" xfId="3812"/>
    <cellStyle name="Normal 16 2 3 2 2" xfId="860"/>
    <cellStyle name="Normal 16 2 3 2 2 2" xfId="1191"/>
    <cellStyle name="Normal 16 2 3 2 2 2 2" xfId="1424"/>
    <cellStyle name="Normal 16 2 3 2 2 2 2 2" xfId="2128"/>
    <cellStyle name="Normal 16 2 3 2 2 2 2 2 2" xfId="3610"/>
    <cellStyle name="Normal 16 2 3 2 2 2 2 2 2 2" xfId="6511"/>
    <cellStyle name="Normal 16 2 3 2 2 2 2 2 3" xfId="5071"/>
    <cellStyle name="Normal 16 2 3 2 2 2 2 3" xfId="2952"/>
    <cellStyle name="Normal 16 2 3 2 2 2 2 3 2" xfId="5853"/>
    <cellStyle name="Normal 16 2 3 2 2 2 2 4" xfId="4413"/>
    <cellStyle name="Normal 16 2 3 2 2 2 3" xfId="1895"/>
    <cellStyle name="Normal 16 2 3 2 2 2 3 2" xfId="3377"/>
    <cellStyle name="Normal 16 2 3 2 2 2 3 2 2" xfId="6278"/>
    <cellStyle name="Normal 16 2 3 2 2 2 3 3" xfId="4838"/>
    <cellStyle name="Normal 16 2 3 2 2 2 4" xfId="2719"/>
    <cellStyle name="Normal 16 2 3 2 2 2 4 2" xfId="5620"/>
    <cellStyle name="Normal 16 2 3 2 2 2 5" xfId="4180"/>
    <cellStyle name="Normal 16 2 3 2 2 3" xfId="1308"/>
    <cellStyle name="Normal 16 2 3 2 2 3 2" xfId="2012"/>
    <cellStyle name="Normal 16 2 3 2 2 3 2 2" xfId="3494"/>
    <cellStyle name="Normal 16 2 3 2 2 3 2 2 2" xfId="6395"/>
    <cellStyle name="Normal 16 2 3 2 2 3 2 3" xfId="4955"/>
    <cellStyle name="Normal 16 2 3 2 2 3 3" xfId="2836"/>
    <cellStyle name="Normal 16 2 3 2 2 3 3 2" xfId="5737"/>
    <cellStyle name="Normal 16 2 3 2 2 3 4" xfId="4297"/>
    <cellStyle name="Normal 16 2 3 2 2 4" xfId="1072"/>
    <cellStyle name="Normal 16 2 3 2 2 4 2" xfId="1779"/>
    <cellStyle name="Normal 16 2 3 2 2 4 2 2" xfId="3261"/>
    <cellStyle name="Normal 16 2 3 2 2 4 2 2 2" xfId="6162"/>
    <cellStyle name="Normal 16 2 3 2 2 4 2 3" xfId="4722"/>
    <cellStyle name="Normal 16 2 3 2 2 4 3" xfId="2602"/>
    <cellStyle name="Normal 16 2 3 2 2 4 3 2" xfId="5504"/>
    <cellStyle name="Normal 16 2 3 2 2 4 4" xfId="4064"/>
    <cellStyle name="Normal 16 2 3 2 2 5" xfId="1607"/>
    <cellStyle name="Normal 16 2 3 2 2 5 2" xfId="3090"/>
    <cellStyle name="Normal 16 2 3 2 2 5 2 2" xfId="5991"/>
    <cellStyle name="Normal 16 2 3 2 2 5 3" xfId="4551"/>
    <cellStyle name="Normal 16 2 3 2 2 6" xfId="2429"/>
    <cellStyle name="Normal 16 2 3 2 2 6 2" xfId="5333"/>
    <cellStyle name="Normal 16 2 3 2 2 7" xfId="3893"/>
    <cellStyle name="Normal 16 2 3 2 3" xfId="930"/>
    <cellStyle name="Normal 16 2 3 2 3 2" xfId="1368"/>
    <cellStyle name="Normal 16 2 3 2 3 2 2" xfId="2072"/>
    <cellStyle name="Normal 16 2 3 2 3 2 2 2" xfId="3554"/>
    <cellStyle name="Normal 16 2 3 2 3 2 2 2 2" xfId="6455"/>
    <cellStyle name="Normal 16 2 3 2 3 2 2 3" xfId="5015"/>
    <cellStyle name="Normal 16 2 3 2 3 2 3" xfId="2896"/>
    <cellStyle name="Normal 16 2 3 2 3 2 3 2" xfId="5797"/>
    <cellStyle name="Normal 16 2 3 2 3 2 4" xfId="4357"/>
    <cellStyle name="Normal 16 2 3 2 3 3" xfId="1135"/>
    <cellStyle name="Normal 16 2 3 2 3 3 2" xfId="1839"/>
    <cellStyle name="Normal 16 2 3 2 3 3 2 2" xfId="3321"/>
    <cellStyle name="Normal 16 2 3 2 3 3 2 2 2" xfId="6222"/>
    <cellStyle name="Normal 16 2 3 2 3 3 2 3" xfId="4782"/>
    <cellStyle name="Normal 16 2 3 2 3 3 3" xfId="2663"/>
    <cellStyle name="Normal 16 2 3 2 3 3 3 2" xfId="5564"/>
    <cellStyle name="Normal 16 2 3 2 3 3 4" xfId="4124"/>
    <cellStyle name="Normal 16 2 3 2 3 4" xfId="1664"/>
    <cellStyle name="Normal 16 2 3 2 3 4 2" xfId="3146"/>
    <cellStyle name="Normal 16 2 3 2 3 4 2 2" xfId="6047"/>
    <cellStyle name="Normal 16 2 3 2 3 4 3" xfId="4607"/>
    <cellStyle name="Normal 16 2 3 2 3 5" xfId="2486"/>
    <cellStyle name="Normal 16 2 3 2 3 5 2" xfId="5389"/>
    <cellStyle name="Normal 16 2 3 2 3 6" xfId="3949"/>
    <cellStyle name="Normal 16 2 3 2 4" xfId="1252"/>
    <cellStyle name="Normal 16 2 3 2 4 2" xfId="1956"/>
    <cellStyle name="Normal 16 2 3 2 4 2 2" xfId="3438"/>
    <cellStyle name="Normal 16 2 3 2 4 2 2 2" xfId="6339"/>
    <cellStyle name="Normal 16 2 3 2 4 2 3" xfId="4899"/>
    <cellStyle name="Normal 16 2 3 2 4 3" xfId="2780"/>
    <cellStyle name="Normal 16 2 3 2 4 3 2" xfId="5681"/>
    <cellStyle name="Normal 16 2 3 2 4 4" xfId="4241"/>
    <cellStyle name="Normal 16 2 3 2 5" xfId="1015"/>
    <cellStyle name="Normal 16 2 3 2 5 2" xfId="1723"/>
    <cellStyle name="Normal 16 2 3 2 5 2 2" xfId="3205"/>
    <cellStyle name="Normal 16 2 3 2 5 2 2 2" xfId="6106"/>
    <cellStyle name="Normal 16 2 3 2 5 2 3" xfId="4666"/>
    <cellStyle name="Normal 16 2 3 2 5 3" xfId="2546"/>
    <cellStyle name="Normal 16 2 3 2 5 3 2" xfId="5448"/>
    <cellStyle name="Normal 16 2 3 2 5 4" xfId="4008"/>
    <cellStyle name="Normal 16 2 3 2 6" xfId="2190"/>
    <cellStyle name="Normal 16 2 3 2 6 2" xfId="3668"/>
    <cellStyle name="Normal 16 2 3 2 6 2 2" xfId="6569"/>
    <cellStyle name="Normal 16 2 3 2 6 3" xfId="5129"/>
    <cellStyle name="Normal 16 2 3 2 7" xfId="2249"/>
    <cellStyle name="Normal 16 2 3 2 7 2" xfId="3725"/>
    <cellStyle name="Normal 16 2 3 2 7 2 2" xfId="6626"/>
    <cellStyle name="Normal 16 2 3 2 7 3" xfId="5186"/>
    <cellStyle name="Normal 16 2 3 2 8" xfId="1524"/>
    <cellStyle name="Normal 16 2 3 2 8 2" xfId="3009"/>
    <cellStyle name="Normal 16 2 3 2 8 2 2" xfId="5910"/>
    <cellStyle name="Normal 16 2 3 2 8 3" xfId="4470"/>
    <cellStyle name="Normal 16 2 3 2 9" xfId="2347"/>
    <cellStyle name="Normal 16 2 3 2 9 2" xfId="5252"/>
    <cellStyle name="Normal 16 2 3 3" xfId="827"/>
    <cellStyle name="Normal 16 2 3 3 2" xfId="1161"/>
    <cellStyle name="Normal 16 2 3 3 2 2" xfId="1394"/>
    <cellStyle name="Normal 16 2 3 3 2 2 2" xfId="2098"/>
    <cellStyle name="Normal 16 2 3 3 2 2 2 2" xfId="3580"/>
    <cellStyle name="Normal 16 2 3 3 2 2 2 2 2" xfId="6481"/>
    <cellStyle name="Normal 16 2 3 3 2 2 2 3" xfId="5041"/>
    <cellStyle name="Normal 16 2 3 3 2 2 3" xfId="2922"/>
    <cellStyle name="Normal 16 2 3 3 2 2 3 2" xfId="5823"/>
    <cellStyle name="Normal 16 2 3 3 2 2 4" xfId="4383"/>
    <cellStyle name="Normal 16 2 3 3 2 3" xfId="1865"/>
    <cellStyle name="Normal 16 2 3 3 2 3 2" xfId="3347"/>
    <cellStyle name="Normal 16 2 3 3 2 3 2 2" xfId="6248"/>
    <cellStyle name="Normal 16 2 3 3 2 3 3" xfId="4808"/>
    <cellStyle name="Normal 16 2 3 3 2 4" xfId="2689"/>
    <cellStyle name="Normal 16 2 3 3 2 4 2" xfId="5590"/>
    <cellStyle name="Normal 16 2 3 3 2 5" xfId="4150"/>
    <cellStyle name="Normal 16 2 3 3 3" xfId="1278"/>
    <cellStyle name="Normal 16 2 3 3 3 2" xfId="1982"/>
    <cellStyle name="Normal 16 2 3 3 3 2 2" xfId="3464"/>
    <cellStyle name="Normal 16 2 3 3 3 2 2 2" xfId="6365"/>
    <cellStyle name="Normal 16 2 3 3 3 2 3" xfId="4925"/>
    <cellStyle name="Normal 16 2 3 3 3 3" xfId="2806"/>
    <cellStyle name="Normal 16 2 3 3 3 3 2" xfId="5707"/>
    <cellStyle name="Normal 16 2 3 3 3 4" xfId="4267"/>
    <cellStyle name="Normal 16 2 3 3 4" xfId="1042"/>
    <cellStyle name="Normal 16 2 3 3 4 2" xfId="1749"/>
    <cellStyle name="Normal 16 2 3 3 4 2 2" xfId="3231"/>
    <cellStyle name="Normal 16 2 3 3 4 2 2 2" xfId="6132"/>
    <cellStyle name="Normal 16 2 3 3 4 2 3" xfId="4692"/>
    <cellStyle name="Normal 16 2 3 3 4 3" xfId="2572"/>
    <cellStyle name="Normal 16 2 3 3 4 3 2" xfId="5474"/>
    <cellStyle name="Normal 16 2 3 3 4 4" xfId="4034"/>
    <cellStyle name="Normal 16 2 3 3 5" xfId="1577"/>
    <cellStyle name="Normal 16 2 3 3 5 2" xfId="3060"/>
    <cellStyle name="Normal 16 2 3 3 5 2 2" xfId="5961"/>
    <cellStyle name="Normal 16 2 3 3 5 3" xfId="4521"/>
    <cellStyle name="Normal 16 2 3 3 6" xfId="2399"/>
    <cellStyle name="Normal 16 2 3 3 6 2" xfId="5303"/>
    <cellStyle name="Normal 16 2 3 3 7" xfId="3863"/>
    <cellStyle name="Normal 16 2 3 4" xfId="900"/>
    <cellStyle name="Normal 16 2 3 4 2" xfId="1342"/>
    <cellStyle name="Normal 16 2 3 4 2 2" xfId="2046"/>
    <cellStyle name="Normal 16 2 3 4 2 2 2" xfId="3528"/>
    <cellStyle name="Normal 16 2 3 4 2 2 2 2" xfId="6429"/>
    <cellStyle name="Normal 16 2 3 4 2 2 3" xfId="4989"/>
    <cellStyle name="Normal 16 2 3 4 2 3" xfId="2870"/>
    <cellStyle name="Normal 16 2 3 4 2 3 2" xfId="5771"/>
    <cellStyle name="Normal 16 2 3 4 2 4" xfId="4331"/>
    <cellStyle name="Normal 16 2 3 4 3" xfId="1109"/>
    <cellStyle name="Normal 16 2 3 4 3 2" xfId="1813"/>
    <cellStyle name="Normal 16 2 3 4 3 2 2" xfId="3295"/>
    <cellStyle name="Normal 16 2 3 4 3 2 2 2" xfId="6196"/>
    <cellStyle name="Normal 16 2 3 4 3 2 3" xfId="4756"/>
    <cellStyle name="Normal 16 2 3 4 3 3" xfId="2637"/>
    <cellStyle name="Normal 16 2 3 4 3 3 2" xfId="5538"/>
    <cellStyle name="Normal 16 2 3 4 3 4" xfId="4098"/>
    <cellStyle name="Normal 16 2 3 4 4" xfId="1634"/>
    <cellStyle name="Normal 16 2 3 4 4 2" xfId="3116"/>
    <cellStyle name="Normal 16 2 3 4 4 2 2" xfId="6017"/>
    <cellStyle name="Normal 16 2 3 4 4 3" xfId="4577"/>
    <cellStyle name="Normal 16 2 3 4 5" xfId="2456"/>
    <cellStyle name="Normal 16 2 3 4 5 2" xfId="5359"/>
    <cellStyle name="Normal 16 2 3 4 6" xfId="3919"/>
    <cellStyle name="Normal 16 2 3 5" xfId="1226"/>
    <cellStyle name="Normal 16 2 3 5 2" xfId="1930"/>
    <cellStyle name="Normal 16 2 3 5 2 2" xfId="3412"/>
    <cellStyle name="Normal 16 2 3 5 2 2 2" xfId="6313"/>
    <cellStyle name="Normal 16 2 3 5 2 3" xfId="4873"/>
    <cellStyle name="Normal 16 2 3 5 3" xfId="2754"/>
    <cellStyle name="Normal 16 2 3 5 3 2" xfId="5655"/>
    <cellStyle name="Normal 16 2 3 5 4" xfId="4215"/>
    <cellStyle name="Normal 16 2 3 6" xfId="989"/>
    <cellStyle name="Normal 16 2 3 6 2" xfId="1697"/>
    <cellStyle name="Normal 16 2 3 6 2 2" xfId="3179"/>
    <cellStyle name="Normal 16 2 3 6 2 2 2" xfId="6080"/>
    <cellStyle name="Normal 16 2 3 6 2 3" xfId="4640"/>
    <cellStyle name="Normal 16 2 3 6 3" xfId="2520"/>
    <cellStyle name="Normal 16 2 3 6 3 2" xfId="5422"/>
    <cellStyle name="Normal 16 2 3 6 4" xfId="3982"/>
    <cellStyle name="Normal 16 2 3 7" xfId="2164"/>
    <cellStyle name="Normal 16 2 3 7 2" xfId="3642"/>
    <cellStyle name="Normal 16 2 3 7 2 2" xfId="6543"/>
    <cellStyle name="Normal 16 2 3 7 3" xfId="5103"/>
    <cellStyle name="Normal 16 2 3 8" xfId="2223"/>
    <cellStyle name="Normal 16 2 3 8 2" xfId="3699"/>
    <cellStyle name="Normal 16 2 3 8 2 2" xfId="6600"/>
    <cellStyle name="Normal 16 2 3 8 3" xfId="5160"/>
    <cellStyle name="Normal 16 2 3 9" xfId="1493"/>
    <cellStyle name="Normal 16 2 3 9 2" xfId="2979"/>
    <cellStyle name="Normal 16 2 3 9 2 2" xfId="5880"/>
    <cellStyle name="Normal 16 2 3 9 3" xfId="4440"/>
    <cellStyle name="Normal 16 2 4" xfId="671"/>
    <cellStyle name="Normal 16 2 4 10" xfId="3796"/>
    <cellStyle name="Normal 16 2 4 2" xfId="844"/>
    <cellStyle name="Normal 16 2 4 2 2" xfId="1175"/>
    <cellStyle name="Normal 16 2 4 2 2 2" xfId="1408"/>
    <cellStyle name="Normal 16 2 4 2 2 2 2" xfId="2112"/>
    <cellStyle name="Normal 16 2 4 2 2 2 2 2" xfId="3594"/>
    <cellStyle name="Normal 16 2 4 2 2 2 2 2 2" xfId="6495"/>
    <cellStyle name="Normal 16 2 4 2 2 2 2 3" xfId="5055"/>
    <cellStyle name="Normal 16 2 4 2 2 2 3" xfId="2936"/>
    <cellStyle name="Normal 16 2 4 2 2 2 3 2" xfId="5837"/>
    <cellStyle name="Normal 16 2 4 2 2 2 4" xfId="4397"/>
    <cellStyle name="Normal 16 2 4 2 2 3" xfId="1879"/>
    <cellStyle name="Normal 16 2 4 2 2 3 2" xfId="3361"/>
    <cellStyle name="Normal 16 2 4 2 2 3 2 2" xfId="6262"/>
    <cellStyle name="Normal 16 2 4 2 2 3 3" xfId="4822"/>
    <cellStyle name="Normal 16 2 4 2 2 4" xfId="2703"/>
    <cellStyle name="Normal 16 2 4 2 2 4 2" xfId="5604"/>
    <cellStyle name="Normal 16 2 4 2 2 5" xfId="4164"/>
    <cellStyle name="Normal 16 2 4 2 3" xfId="1292"/>
    <cellStyle name="Normal 16 2 4 2 3 2" xfId="1996"/>
    <cellStyle name="Normal 16 2 4 2 3 2 2" xfId="3478"/>
    <cellStyle name="Normal 16 2 4 2 3 2 2 2" xfId="6379"/>
    <cellStyle name="Normal 16 2 4 2 3 2 3" xfId="4939"/>
    <cellStyle name="Normal 16 2 4 2 3 3" xfId="2820"/>
    <cellStyle name="Normal 16 2 4 2 3 3 2" xfId="5721"/>
    <cellStyle name="Normal 16 2 4 2 3 4" xfId="4281"/>
    <cellStyle name="Normal 16 2 4 2 4" xfId="1056"/>
    <cellStyle name="Normal 16 2 4 2 4 2" xfId="1763"/>
    <cellStyle name="Normal 16 2 4 2 4 2 2" xfId="3245"/>
    <cellStyle name="Normal 16 2 4 2 4 2 2 2" xfId="6146"/>
    <cellStyle name="Normal 16 2 4 2 4 2 3" xfId="4706"/>
    <cellStyle name="Normal 16 2 4 2 4 3" xfId="2586"/>
    <cellStyle name="Normal 16 2 4 2 4 3 2" xfId="5488"/>
    <cellStyle name="Normal 16 2 4 2 4 4" xfId="4048"/>
    <cellStyle name="Normal 16 2 4 2 5" xfId="1591"/>
    <cellStyle name="Normal 16 2 4 2 5 2" xfId="3074"/>
    <cellStyle name="Normal 16 2 4 2 5 2 2" xfId="5975"/>
    <cellStyle name="Normal 16 2 4 2 5 3" xfId="4535"/>
    <cellStyle name="Normal 16 2 4 2 6" xfId="2413"/>
    <cellStyle name="Normal 16 2 4 2 6 2" xfId="5317"/>
    <cellStyle name="Normal 16 2 4 2 7" xfId="3877"/>
    <cellStyle name="Normal 16 2 4 3" xfId="914"/>
    <cellStyle name="Normal 16 2 4 3 2" xfId="1326"/>
    <cellStyle name="Normal 16 2 4 3 2 2" xfId="2030"/>
    <cellStyle name="Normal 16 2 4 3 2 2 2" xfId="3512"/>
    <cellStyle name="Normal 16 2 4 3 2 2 2 2" xfId="6413"/>
    <cellStyle name="Normal 16 2 4 3 2 2 3" xfId="4973"/>
    <cellStyle name="Normal 16 2 4 3 2 3" xfId="2854"/>
    <cellStyle name="Normal 16 2 4 3 2 3 2" xfId="5755"/>
    <cellStyle name="Normal 16 2 4 3 2 4" xfId="4315"/>
    <cellStyle name="Normal 16 2 4 3 3" xfId="1093"/>
    <cellStyle name="Normal 16 2 4 3 3 2" xfId="1797"/>
    <cellStyle name="Normal 16 2 4 3 3 2 2" xfId="3279"/>
    <cellStyle name="Normal 16 2 4 3 3 2 2 2" xfId="6180"/>
    <cellStyle name="Normal 16 2 4 3 3 2 3" xfId="4740"/>
    <cellStyle name="Normal 16 2 4 3 3 3" xfId="2621"/>
    <cellStyle name="Normal 16 2 4 3 3 3 2" xfId="5522"/>
    <cellStyle name="Normal 16 2 4 3 3 4" xfId="4082"/>
    <cellStyle name="Normal 16 2 4 3 4" xfId="1648"/>
    <cellStyle name="Normal 16 2 4 3 4 2" xfId="3130"/>
    <cellStyle name="Normal 16 2 4 3 4 2 2" xfId="6031"/>
    <cellStyle name="Normal 16 2 4 3 4 3" xfId="4591"/>
    <cellStyle name="Normal 16 2 4 3 5" xfId="2470"/>
    <cellStyle name="Normal 16 2 4 3 5 2" xfId="5373"/>
    <cellStyle name="Normal 16 2 4 3 6" xfId="3933"/>
    <cellStyle name="Normal 16 2 4 4" xfId="1210"/>
    <cellStyle name="Normal 16 2 4 4 2" xfId="1914"/>
    <cellStyle name="Normal 16 2 4 4 2 2" xfId="3396"/>
    <cellStyle name="Normal 16 2 4 4 2 2 2" xfId="6297"/>
    <cellStyle name="Normal 16 2 4 4 2 3" xfId="4857"/>
    <cellStyle name="Normal 16 2 4 4 3" xfId="2738"/>
    <cellStyle name="Normal 16 2 4 4 3 2" xfId="5639"/>
    <cellStyle name="Normal 16 2 4 4 4" xfId="4199"/>
    <cellStyle name="Normal 16 2 4 5" xfId="973"/>
    <cellStyle name="Normal 16 2 4 5 2" xfId="1681"/>
    <cellStyle name="Normal 16 2 4 5 2 2" xfId="3163"/>
    <cellStyle name="Normal 16 2 4 5 2 2 2" xfId="6064"/>
    <cellStyle name="Normal 16 2 4 5 2 3" xfId="4624"/>
    <cellStyle name="Normal 16 2 4 5 3" xfId="2504"/>
    <cellStyle name="Normal 16 2 4 5 3 2" xfId="5406"/>
    <cellStyle name="Normal 16 2 4 5 4" xfId="3966"/>
    <cellStyle name="Normal 16 2 4 6" xfId="2148"/>
    <cellStyle name="Normal 16 2 4 6 2" xfId="3626"/>
    <cellStyle name="Normal 16 2 4 6 2 2" xfId="6527"/>
    <cellStyle name="Normal 16 2 4 6 3" xfId="5087"/>
    <cellStyle name="Normal 16 2 4 7" xfId="2207"/>
    <cellStyle name="Normal 16 2 4 7 2" xfId="3683"/>
    <cellStyle name="Normal 16 2 4 7 2 2" xfId="6584"/>
    <cellStyle name="Normal 16 2 4 7 3" xfId="5144"/>
    <cellStyle name="Normal 16 2 4 8" xfId="1508"/>
    <cellStyle name="Normal 16 2 4 8 2" xfId="2993"/>
    <cellStyle name="Normal 16 2 4 8 2 2" xfId="5894"/>
    <cellStyle name="Normal 16 2 4 8 3" xfId="4454"/>
    <cellStyle name="Normal 16 2 4 9" xfId="2331"/>
    <cellStyle name="Normal 16 2 4 9 2" xfId="5236"/>
    <cellStyle name="Normal 16 2 5" xfId="809"/>
    <cellStyle name="Normal 16 2 5 2" xfId="1119"/>
    <cellStyle name="Normal 16 2 5 2 2" xfId="1352"/>
    <cellStyle name="Normal 16 2 5 2 2 2" xfId="2056"/>
    <cellStyle name="Normal 16 2 5 2 2 2 2" xfId="3538"/>
    <cellStyle name="Normal 16 2 5 2 2 2 2 2" xfId="6439"/>
    <cellStyle name="Normal 16 2 5 2 2 2 3" xfId="4999"/>
    <cellStyle name="Normal 16 2 5 2 2 3" xfId="2880"/>
    <cellStyle name="Normal 16 2 5 2 2 3 2" xfId="5781"/>
    <cellStyle name="Normal 16 2 5 2 2 4" xfId="4341"/>
    <cellStyle name="Normal 16 2 5 2 3" xfId="1823"/>
    <cellStyle name="Normal 16 2 5 2 3 2" xfId="3305"/>
    <cellStyle name="Normal 16 2 5 2 3 2 2" xfId="6206"/>
    <cellStyle name="Normal 16 2 5 2 3 3" xfId="4766"/>
    <cellStyle name="Normal 16 2 5 2 4" xfId="2647"/>
    <cellStyle name="Normal 16 2 5 2 4 2" xfId="5548"/>
    <cellStyle name="Normal 16 2 5 2 5" xfId="4108"/>
    <cellStyle name="Normal 16 2 5 3" xfId="1236"/>
    <cellStyle name="Normal 16 2 5 3 2" xfId="1940"/>
    <cellStyle name="Normal 16 2 5 3 2 2" xfId="3422"/>
    <cellStyle name="Normal 16 2 5 3 2 2 2" xfId="6323"/>
    <cellStyle name="Normal 16 2 5 3 2 3" xfId="4883"/>
    <cellStyle name="Normal 16 2 5 3 3" xfId="2764"/>
    <cellStyle name="Normal 16 2 5 3 3 2" xfId="5665"/>
    <cellStyle name="Normal 16 2 5 3 4" xfId="4225"/>
    <cellStyle name="Normal 16 2 5 4" xfId="999"/>
    <cellStyle name="Normal 16 2 5 4 2" xfId="1707"/>
    <cellStyle name="Normal 16 2 5 4 2 2" xfId="3189"/>
    <cellStyle name="Normal 16 2 5 4 2 2 2" xfId="6090"/>
    <cellStyle name="Normal 16 2 5 4 2 3" xfId="4650"/>
    <cellStyle name="Normal 16 2 5 4 3" xfId="2530"/>
    <cellStyle name="Normal 16 2 5 4 3 2" xfId="5432"/>
    <cellStyle name="Normal 16 2 5 4 4" xfId="3992"/>
    <cellStyle name="Normal 16 2 5 5" xfId="2174"/>
    <cellStyle name="Normal 16 2 5 5 2" xfId="3652"/>
    <cellStyle name="Normal 16 2 5 5 2 2" xfId="6553"/>
    <cellStyle name="Normal 16 2 5 5 3" xfId="5113"/>
    <cellStyle name="Normal 16 2 5 6" xfId="2233"/>
    <cellStyle name="Normal 16 2 5 6 2" xfId="3709"/>
    <cellStyle name="Normal 16 2 5 6 2 2" xfId="6610"/>
    <cellStyle name="Normal 16 2 5 6 3" xfId="5170"/>
    <cellStyle name="Normal 16 2 5 7" xfId="1561"/>
    <cellStyle name="Normal 16 2 5 7 2" xfId="3044"/>
    <cellStyle name="Normal 16 2 5 7 2 2" xfId="5945"/>
    <cellStyle name="Normal 16 2 5 7 3" xfId="4505"/>
    <cellStyle name="Normal 16 2 5 8" xfId="2383"/>
    <cellStyle name="Normal 16 2 5 8 2" xfId="5287"/>
    <cellStyle name="Normal 16 2 5 9" xfId="3847"/>
    <cellStyle name="Normal 16 2 6" xfId="884"/>
    <cellStyle name="Normal 16 2 6 2" xfId="1145"/>
    <cellStyle name="Normal 16 2 6 2 2" xfId="1378"/>
    <cellStyle name="Normal 16 2 6 2 2 2" xfId="2082"/>
    <cellStyle name="Normal 16 2 6 2 2 2 2" xfId="3564"/>
    <cellStyle name="Normal 16 2 6 2 2 2 2 2" xfId="6465"/>
    <cellStyle name="Normal 16 2 6 2 2 2 3" xfId="5025"/>
    <cellStyle name="Normal 16 2 6 2 2 3" xfId="2906"/>
    <cellStyle name="Normal 16 2 6 2 2 3 2" xfId="5807"/>
    <cellStyle name="Normal 16 2 6 2 2 4" xfId="4367"/>
    <cellStyle name="Normal 16 2 6 2 3" xfId="1849"/>
    <cellStyle name="Normal 16 2 6 2 3 2" xfId="3331"/>
    <cellStyle name="Normal 16 2 6 2 3 2 2" xfId="6232"/>
    <cellStyle name="Normal 16 2 6 2 3 3" xfId="4792"/>
    <cellStyle name="Normal 16 2 6 2 4" xfId="2673"/>
    <cellStyle name="Normal 16 2 6 2 4 2" xfId="5574"/>
    <cellStyle name="Normal 16 2 6 2 5" xfId="4134"/>
    <cellStyle name="Normal 16 2 6 3" xfId="1262"/>
    <cellStyle name="Normal 16 2 6 3 2" xfId="1966"/>
    <cellStyle name="Normal 16 2 6 3 2 2" xfId="3448"/>
    <cellStyle name="Normal 16 2 6 3 2 2 2" xfId="6349"/>
    <cellStyle name="Normal 16 2 6 3 2 3" xfId="4909"/>
    <cellStyle name="Normal 16 2 6 3 3" xfId="2790"/>
    <cellStyle name="Normal 16 2 6 3 3 2" xfId="5691"/>
    <cellStyle name="Normal 16 2 6 3 4" xfId="4251"/>
    <cellStyle name="Normal 16 2 6 4" xfId="1026"/>
    <cellStyle name="Normal 16 2 6 4 2" xfId="1733"/>
    <cellStyle name="Normal 16 2 6 4 2 2" xfId="3215"/>
    <cellStyle name="Normal 16 2 6 4 2 2 2" xfId="6116"/>
    <cellStyle name="Normal 16 2 6 4 2 3" xfId="4676"/>
    <cellStyle name="Normal 16 2 6 4 3" xfId="2556"/>
    <cellStyle name="Normal 16 2 6 4 3 2" xfId="5458"/>
    <cellStyle name="Normal 16 2 6 4 4" xfId="4018"/>
    <cellStyle name="Normal 16 2 6 5" xfId="1618"/>
    <cellStyle name="Normal 16 2 6 5 2" xfId="3100"/>
    <cellStyle name="Normal 16 2 6 5 2 2" xfId="6001"/>
    <cellStyle name="Normal 16 2 6 5 3" xfId="4561"/>
    <cellStyle name="Normal 16 2 6 6" xfId="2440"/>
    <cellStyle name="Normal 16 2 6 6 2" xfId="5343"/>
    <cellStyle name="Normal 16 2 6 7" xfId="3903"/>
    <cellStyle name="Normal 16 2 7" xfId="1086"/>
    <cellStyle name="Normal 16 2 7 2" xfId="1319"/>
    <cellStyle name="Normal 16 2 7 2 2" xfId="2023"/>
    <cellStyle name="Normal 16 2 7 2 2 2" xfId="3505"/>
    <cellStyle name="Normal 16 2 7 2 2 2 2" xfId="6406"/>
    <cellStyle name="Normal 16 2 7 2 2 3" xfId="4966"/>
    <cellStyle name="Normal 16 2 7 2 3" xfId="2847"/>
    <cellStyle name="Normal 16 2 7 2 3 2" xfId="5748"/>
    <cellStyle name="Normal 16 2 7 2 4" xfId="4308"/>
    <cellStyle name="Normal 16 2 7 3" xfId="1790"/>
    <cellStyle name="Normal 16 2 7 3 2" xfId="3272"/>
    <cellStyle name="Normal 16 2 7 3 2 2" xfId="6173"/>
    <cellStyle name="Normal 16 2 7 3 3" xfId="4733"/>
    <cellStyle name="Normal 16 2 7 4" xfId="2614"/>
    <cellStyle name="Normal 16 2 7 4 2" xfId="5515"/>
    <cellStyle name="Normal 16 2 7 5" xfId="4075"/>
    <cellStyle name="Normal 16 2 8" xfId="1203"/>
    <cellStyle name="Normal 16 2 8 2" xfId="1907"/>
    <cellStyle name="Normal 16 2 8 2 2" xfId="3389"/>
    <cellStyle name="Normal 16 2 8 2 2 2" xfId="6290"/>
    <cellStyle name="Normal 16 2 8 2 3" xfId="4850"/>
    <cellStyle name="Normal 16 2 8 3" xfId="2731"/>
    <cellStyle name="Normal 16 2 8 3 2" xfId="5632"/>
    <cellStyle name="Normal 16 2 8 4" xfId="4192"/>
    <cellStyle name="Normal 16 2 9" xfId="966"/>
    <cellStyle name="Normal 16 2 9 2" xfId="1674"/>
    <cellStyle name="Normal 16 2 9 2 2" xfId="3156"/>
    <cellStyle name="Normal 16 2 9 2 2 2" xfId="6057"/>
    <cellStyle name="Normal 16 2 9 2 3" xfId="4617"/>
    <cellStyle name="Normal 16 2 9 3" xfId="2497"/>
    <cellStyle name="Normal 16 2 9 3 2" xfId="5399"/>
    <cellStyle name="Normal 16 2 9 4" xfId="3959"/>
    <cellStyle name="Normal 16 3" xfId="616"/>
    <cellStyle name="Normal 16 3 10" xfId="2299"/>
    <cellStyle name="Normal 16 3 10 2" xfId="5204"/>
    <cellStyle name="Normal 16 3 11" xfId="3764"/>
    <cellStyle name="Normal 16 3 2" xfId="668"/>
    <cellStyle name="Normal 16 3 2 10" xfId="3793"/>
    <cellStyle name="Normal 16 3 2 2" xfId="841"/>
    <cellStyle name="Normal 16 3 2 2 2" xfId="1172"/>
    <cellStyle name="Normal 16 3 2 2 2 2" xfId="1405"/>
    <cellStyle name="Normal 16 3 2 2 2 2 2" xfId="2109"/>
    <cellStyle name="Normal 16 3 2 2 2 2 2 2" xfId="3591"/>
    <cellStyle name="Normal 16 3 2 2 2 2 2 2 2" xfId="6492"/>
    <cellStyle name="Normal 16 3 2 2 2 2 2 3" xfId="5052"/>
    <cellStyle name="Normal 16 3 2 2 2 2 3" xfId="2933"/>
    <cellStyle name="Normal 16 3 2 2 2 2 3 2" xfId="5834"/>
    <cellStyle name="Normal 16 3 2 2 2 2 4" xfId="4394"/>
    <cellStyle name="Normal 16 3 2 2 2 3" xfId="1876"/>
    <cellStyle name="Normal 16 3 2 2 2 3 2" xfId="3358"/>
    <cellStyle name="Normal 16 3 2 2 2 3 2 2" xfId="6259"/>
    <cellStyle name="Normal 16 3 2 2 2 3 3" xfId="4819"/>
    <cellStyle name="Normal 16 3 2 2 2 4" xfId="2700"/>
    <cellStyle name="Normal 16 3 2 2 2 4 2" xfId="5601"/>
    <cellStyle name="Normal 16 3 2 2 2 5" xfId="4161"/>
    <cellStyle name="Normal 16 3 2 2 3" xfId="1289"/>
    <cellStyle name="Normal 16 3 2 2 3 2" xfId="1993"/>
    <cellStyle name="Normal 16 3 2 2 3 2 2" xfId="3475"/>
    <cellStyle name="Normal 16 3 2 2 3 2 2 2" xfId="6376"/>
    <cellStyle name="Normal 16 3 2 2 3 2 3" xfId="4936"/>
    <cellStyle name="Normal 16 3 2 2 3 3" xfId="2817"/>
    <cellStyle name="Normal 16 3 2 2 3 3 2" xfId="5718"/>
    <cellStyle name="Normal 16 3 2 2 3 4" xfId="4278"/>
    <cellStyle name="Normal 16 3 2 2 4" xfId="1053"/>
    <cellStyle name="Normal 16 3 2 2 4 2" xfId="1760"/>
    <cellStyle name="Normal 16 3 2 2 4 2 2" xfId="3242"/>
    <cellStyle name="Normal 16 3 2 2 4 2 2 2" xfId="6143"/>
    <cellStyle name="Normal 16 3 2 2 4 2 3" xfId="4703"/>
    <cellStyle name="Normal 16 3 2 2 4 3" xfId="2583"/>
    <cellStyle name="Normal 16 3 2 2 4 3 2" xfId="5485"/>
    <cellStyle name="Normal 16 3 2 2 4 4" xfId="4045"/>
    <cellStyle name="Normal 16 3 2 2 5" xfId="1588"/>
    <cellStyle name="Normal 16 3 2 2 5 2" xfId="3071"/>
    <cellStyle name="Normal 16 3 2 2 5 2 2" xfId="5972"/>
    <cellStyle name="Normal 16 3 2 2 5 3" xfId="4532"/>
    <cellStyle name="Normal 16 3 2 2 6" xfId="2410"/>
    <cellStyle name="Normal 16 3 2 2 6 2" xfId="5314"/>
    <cellStyle name="Normal 16 3 2 2 7" xfId="3874"/>
    <cellStyle name="Normal 16 3 2 3" xfId="911"/>
    <cellStyle name="Normal 16 3 2 3 2" xfId="1349"/>
    <cellStyle name="Normal 16 3 2 3 2 2" xfId="2053"/>
    <cellStyle name="Normal 16 3 2 3 2 2 2" xfId="3535"/>
    <cellStyle name="Normal 16 3 2 3 2 2 2 2" xfId="6436"/>
    <cellStyle name="Normal 16 3 2 3 2 2 3" xfId="4996"/>
    <cellStyle name="Normal 16 3 2 3 2 3" xfId="2877"/>
    <cellStyle name="Normal 16 3 2 3 2 3 2" xfId="5778"/>
    <cellStyle name="Normal 16 3 2 3 2 4" xfId="4338"/>
    <cellStyle name="Normal 16 3 2 3 3" xfId="1116"/>
    <cellStyle name="Normal 16 3 2 3 3 2" xfId="1820"/>
    <cellStyle name="Normal 16 3 2 3 3 2 2" xfId="3302"/>
    <cellStyle name="Normal 16 3 2 3 3 2 2 2" xfId="6203"/>
    <cellStyle name="Normal 16 3 2 3 3 2 3" xfId="4763"/>
    <cellStyle name="Normal 16 3 2 3 3 3" xfId="2644"/>
    <cellStyle name="Normal 16 3 2 3 3 3 2" xfId="5545"/>
    <cellStyle name="Normal 16 3 2 3 3 4" xfId="4105"/>
    <cellStyle name="Normal 16 3 2 3 4" xfId="1645"/>
    <cellStyle name="Normal 16 3 2 3 4 2" xfId="3127"/>
    <cellStyle name="Normal 16 3 2 3 4 2 2" xfId="6028"/>
    <cellStyle name="Normal 16 3 2 3 4 3" xfId="4588"/>
    <cellStyle name="Normal 16 3 2 3 5" xfId="2467"/>
    <cellStyle name="Normal 16 3 2 3 5 2" xfId="5370"/>
    <cellStyle name="Normal 16 3 2 3 6" xfId="3930"/>
    <cellStyle name="Normal 16 3 2 4" xfId="1233"/>
    <cellStyle name="Normal 16 3 2 4 2" xfId="1937"/>
    <cellStyle name="Normal 16 3 2 4 2 2" xfId="3419"/>
    <cellStyle name="Normal 16 3 2 4 2 2 2" xfId="6320"/>
    <cellStyle name="Normal 16 3 2 4 2 3" xfId="4880"/>
    <cellStyle name="Normal 16 3 2 4 3" xfId="2761"/>
    <cellStyle name="Normal 16 3 2 4 3 2" xfId="5662"/>
    <cellStyle name="Normal 16 3 2 4 4" xfId="4222"/>
    <cellStyle name="Normal 16 3 2 5" xfId="996"/>
    <cellStyle name="Normal 16 3 2 5 2" xfId="1704"/>
    <cellStyle name="Normal 16 3 2 5 2 2" xfId="3186"/>
    <cellStyle name="Normal 16 3 2 5 2 2 2" xfId="6087"/>
    <cellStyle name="Normal 16 3 2 5 2 3" xfId="4647"/>
    <cellStyle name="Normal 16 3 2 5 3" xfId="2527"/>
    <cellStyle name="Normal 16 3 2 5 3 2" xfId="5429"/>
    <cellStyle name="Normal 16 3 2 5 4" xfId="3989"/>
    <cellStyle name="Normal 16 3 2 6" xfId="2171"/>
    <cellStyle name="Normal 16 3 2 6 2" xfId="3649"/>
    <cellStyle name="Normal 16 3 2 6 2 2" xfId="6550"/>
    <cellStyle name="Normal 16 3 2 6 3" xfId="5110"/>
    <cellStyle name="Normal 16 3 2 7" xfId="2230"/>
    <cellStyle name="Normal 16 3 2 7 2" xfId="3706"/>
    <cellStyle name="Normal 16 3 2 7 2 2" xfId="6607"/>
    <cellStyle name="Normal 16 3 2 7 3" xfId="5167"/>
    <cellStyle name="Normal 16 3 2 8" xfId="1505"/>
    <cellStyle name="Normal 16 3 2 8 2" xfId="2990"/>
    <cellStyle name="Normal 16 3 2 8 2 2" xfId="5891"/>
    <cellStyle name="Normal 16 3 2 8 3" xfId="4451"/>
    <cellStyle name="Normal 16 3 2 9" xfId="2328"/>
    <cellStyle name="Normal 16 3 2 9 2" xfId="5233"/>
    <cellStyle name="Normal 16 3 3" xfId="803"/>
    <cellStyle name="Normal 16 3 3 2" xfId="1142"/>
    <cellStyle name="Normal 16 3 3 2 2" xfId="1375"/>
    <cellStyle name="Normal 16 3 3 2 2 2" xfId="2079"/>
    <cellStyle name="Normal 16 3 3 2 2 2 2" xfId="3561"/>
    <cellStyle name="Normal 16 3 3 2 2 2 2 2" xfId="6462"/>
    <cellStyle name="Normal 16 3 3 2 2 2 3" xfId="5022"/>
    <cellStyle name="Normal 16 3 3 2 2 3" xfId="2903"/>
    <cellStyle name="Normal 16 3 3 2 2 3 2" xfId="5804"/>
    <cellStyle name="Normal 16 3 3 2 2 4" xfId="4364"/>
    <cellStyle name="Normal 16 3 3 2 3" xfId="1846"/>
    <cellStyle name="Normal 16 3 3 2 3 2" xfId="3328"/>
    <cellStyle name="Normal 16 3 3 2 3 2 2" xfId="6229"/>
    <cellStyle name="Normal 16 3 3 2 3 3" xfId="4789"/>
    <cellStyle name="Normal 16 3 3 2 4" xfId="2670"/>
    <cellStyle name="Normal 16 3 3 2 4 2" xfId="5571"/>
    <cellStyle name="Normal 16 3 3 2 5" xfId="4131"/>
    <cellStyle name="Normal 16 3 3 3" xfId="1259"/>
    <cellStyle name="Normal 16 3 3 3 2" xfId="1963"/>
    <cellStyle name="Normal 16 3 3 3 2 2" xfId="3445"/>
    <cellStyle name="Normal 16 3 3 3 2 2 2" xfId="6346"/>
    <cellStyle name="Normal 16 3 3 3 2 3" xfId="4906"/>
    <cellStyle name="Normal 16 3 3 3 3" xfId="2787"/>
    <cellStyle name="Normal 16 3 3 3 3 2" xfId="5688"/>
    <cellStyle name="Normal 16 3 3 3 4" xfId="4248"/>
    <cellStyle name="Normal 16 3 3 4" xfId="1023"/>
    <cellStyle name="Normal 16 3 3 4 2" xfId="1730"/>
    <cellStyle name="Normal 16 3 3 4 2 2" xfId="3212"/>
    <cellStyle name="Normal 16 3 3 4 2 2 2" xfId="6113"/>
    <cellStyle name="Normal 16 3 3 4 2 3" xfId="4673"/>
    <cellStyle name="Normal 16 3 3 4 3" xfId="2553"/>
    <cellStyle name="Normal 16 3 3 4 3 2" xfId="5455"/>
    <cellStyle name="Normal 16 3 3 4 4" xfId="4015"/>
    <cellStyle name="Normal 16 3 3 5" xfId="1556"/>
    <cellStyle name="Normal 16 3 3 5 2" xfId="3039"/>
    <cellStyle name="Normal 16 3 3 5 2 2" xfId="5940"/>
    <cellStyle name="Normal 16 3 3 5 3" xfId="4500"/>
    <cellStyle name="Normal 16 3 3 6" xfId="2378"/>
    <cellStyle name="Normal 16 3 3 6 2" xfId="5282"/>
    <cellStyle name="Normal 16 3 3 7" xfId="3842"/>
    <cellStyle name="Normal 16 3 4" xfId="881"/>
    <cellStyle name="Normal 16 3 4 2" xfId="1323"/>
    <cellStyle name="Normal 16 3 4 2 2" xfId="2027"/>
    <cellStyle name="Normal 16 3 4 2 2 2" xfId="3509"/>
    <cellStyle name="Normal 16 3 4 2 2 2 2" xfId="6410"/>
    <cellStyle name="Normal 16 3 4 2 2 3" xfId="4970"/>
    <cellStyle name="Normal 16 3 4 2 3" xfId="2851"/>
    <cellStyle name="Normal 16 3 4 2 3 2" xfId="5752"/>
    <cellStyle name="Normal 16 3 4 2 4" xfId="4312"/>
    <cellStyle name="Normal 16 3 4 3" xfId="1090"/>
    <cellStyle name="Normal 16 3 4 3 2" xfId="1794"/>
    <cellStyle name="Normal 16 3 4 3 2 2" xfId="3276"/>
    <cellStyle name="Normal 16 3 4 3 2 2 2" xfId="6177"/>
    <cellStyle name="Normal 16 3 4 3 2 3" xfId="4737"/>
    <cellStyle name="Normal 16 3 4 3 3" xfId="2618"/>
    <cellStyle name="Normal 16 3 4 3 3 2" xfId="5519"/>
    <cellStyle name="Normal 16 3 4 3 4" xfId="4079"/>
    <cellStyle name="Normal 16 3 4 4" xfId="1615"/>
    <cellStyle name="Normal 16 3 4 4 2" xfId="3097"/>
    <cellStyle name="Normal 16 3 4 4 2 2" xfId="5998"/>
    <cellStyle name="Normal 16 3 4 4 3" xfId="4558"/>
    <cellStyle name="Normal 16 3 4 5" xfId="2437"/>
    <cellStyle name="Normal 16 3 4 5 2" xfId="5340"/>
    <cellStyle name="Normal 16 3 4 6" xfId="3900"/>
    <cellStyle name="Normal 16 3 5" xfId="1207"/>
    <cellStyle name="Normal 16 3 5 2" xfId="1911"/>
    <cellStyle name="Normal 16 3 5 2 2" xfId="3393"/>
    <cellStyle name="Normal 16 3 5 2 2 2" xfId="6294"/>
    <cellStyle name="Normal 16 3 5 2 3" xfId="4854"/>
    <cellStyle name="Normal 16 3 5 3" xfId="2735"/>
    <cellStyle name="Normal 16 3 5 3 2" xfId="5636"/>
    <cellStyle name="Normal 16 3 5 4" xfId="4196"/>
    <cellStyle name="Normal 16 3 6" xfId="970"/>
    <cellStyle name="Normal 16 3 6 2" xfId="1678"/>
    <cellStyle name="Normal 16 3 6 2 2" xfId="3160"/>
    <cellStyle name="Normal 16 3 6 2 2 2" xfId="6061"/>
    <cellStyle name="Normal 16 3 6 2 3" xfId="4621"/>
    <cellStyle name="Normal 16 3 6 3" xfId="2501"/>
    <cellStyle name="Normal 16 3 6 3 2" xfId="5403"/>
    <cellStyle name="Normal 16 3 6 4" xfId="3963"/>
    <cellStyle name="Normal 16 3 7" xfId="2145"/>
    <cellStyle name="Normal 16 3 7 2" xfId="3623"/>
    <cellStyle name="Normal 16 3 7 2 2" xfId="6524"/>
    <cellStyle name="Normal 16 3 7 3" xfId="5084"/>
    <cellStyle name="Normal 16 3 8" xfId="2204"/>
    <cellStyle name="Normal 16 3 8 2" xfId="3680"/>
    <cellStyle name="Normal 16 3 8 2 2" xfId="6581"/>
    <cellStyle name="Normal 16 3 8 3" xfId="5141"/>
    <cellStyle name="Normal 16 3 9" xfId="1474"/>
    <cellStyle name="Normal 16 3 9 2" xfId="2960"/>
    <cellStyle name="Normal 16 3 9 2 2" xfId="5861"/>
    <cellStyle name="Normal 16 3 9 3" xfId="4421"/>
    <cellStyle name="Normal 16 4" xfId="639"/>
    <cellStyle name="Normal 16 4 10" xfId="2306"/>
    <cellStyle name="Normal 16 4 10 2" xfId="5211"/>
    <cellStyle name="Normal 16 4 11" xfId="3771"/>
    <cellStyle name="Normal 16 4 2" xfId="676"/>
    <cellStyle name="Normal 16 4 2 10" xfId="3801"/>
    <cellStyle name="Normal 16 4 2 2" xfId="849"/>
    <cellStyle name="Normal 16 4 2 2 2" xfId="1180"/>
    <cellStyle name="Normal 16 4 2 2 2 2" xfId="1413"/>
    <cellStyle name="Normal 16 4 2 2 2 2 2" xfId="2117"/>
    <cellStyle name="Normal 16 4 2 2 2 2 2 2" xfId="3599"/>
    <cellStyle name="Normal 16 4 2 2 2 2 2 2 2" xfId="6500"/>
    <cellStyle name="Normal 16 4 2 2 2 2 2 3" xfId="5060"/>
    <cellStyle name="Normal 16 4 2 2 2 2 3" xfId="2941"/>
    <cellStyle name="Normal 16 4 2 2 2 2 3 2" xfId="5842"/>
    <cellStyle name="Normal 16 4 2 2 2 2 4" xfId="4402"/>
    <cellStyle name="Normal 16 4 2 2 2 3" xfId="1884"/>
    <cellStyle name="Normal 16 4 2 2 2 3 2" xfId="3366"/>
    <cellStyle name="Normal 16 4 2 2 2 3 2 2" xfId="6267"/>
    <cellStyle name="Normal 16 4 2 2 2 3 3" xfId="4827"/>
    <cellStyle name="Normal 16 4 2 2 2 4" xfId="2708"/>
    <cellStyle name="Normal 16 4 2 2 2 4 2" xfId="5609"/>
    <cellStyle name="Normal 16 4 2 2 2 5" xfId="4169"/>
    <cellStyle name="Normal 16 4 2 2 3" xfId="1297"/>
    <cellStyle name="Normal 16 4 2 2 3 2" xfId="2001"/>
    <cellStyle name="Normal 16 4 2 2 3 2 2" xfId="3483"/>
    <cellStyle name="Normal 16 4 2 2 3 2 2 2" xfId="6384"/>
    <cellStyle name="Normal 16 4 2 2 3 2 3" xfId="4944"/>
    <cellStyle name="Normal 16 4 2 2 3 3" xfId="2825"/>
    <cellStyle name="Normal 16 4 2 2 3 3 2" xfId="5726"/>
    <cellStyle name="Normal 16 4 2 2 3 4" xfId="4286"/>
    <cellStyle name="Normal 16 4 2 2 4" xfId="1061"/>
    <cellStyle name="Normal 16 4 2 2 4 2" xfId="1768"/>
    <cellStyle name="Normal 16 4 2 2 4 2 2" xfId="3250"/>
    <cellStyle name="Normal 16 4 2 2 4 2 2 2" xfId="6151"/>
    <cellStyle name="Normal 16 4 2 2 4 2 3" xfId="4711"/>
    <cellStyle name="Normal 16 4 2 2 4 3" xfId="2591"/>
    <cellStyle name="Normal 16 4 2 2 4 3 2" xfId="5493"/>
    <cellStyle name="Normal 16 4 2 2 4 4" xfId="4053"/>
    <cellStyle name="Normal 16 4 2 2 5" xfId="1596"/>
    <cellStyle name="Normal 16 4 2 2 5 2" xfId="3079"/>
    <cellStyle name="Normal 16 4 2 2 5 2 2" xfId="5980"/>
    <cellStyle name="Normal 16 4 2 2 5 3" xfId="4540"/>
    <cellStyle name="Normal 16 4 2 2 6" xfId="2418"/>
    <cellStyle name="Normal 16 4 2 2 6 2" xfId="5322"/>
    <cellStyle name="Normal 16 4 2 2 7" xfId="3882"/>
    <cellStyle name="Normal 16 4 2 3" xfId="919"/>
    <cellStyle name="Normal 16 4 2 3 2" xfId="1357"/>
    <cellStyle name="Normal 16 4 2 3 2 2" xfId="2061"/>
    <cellStyle name="Normal 16 4 2 3 2 2 2" xfId="3543"/>
    <cellStyle name="Normal 16 4 2 3 2 2 2 2" xfId="6444"/>
    <cellStyle name="Normal 16 4 2 3 2 2 3" xfId="5004"/>
    <cellStyle name="Normal 16 4 2 3 2 3" xfId="2885"/>
    <cellStyle name="Normal 16 4 2 3 2 3 2" xfId="5786"/>
    <cellStyle name="Normal 16 4 2 3 2 4" xfId="4346"/>
    <cellStyle name="Normal 16 4 2 3 3" xfId="1124"/>
    <cellStyle name="Normal 16 4 2 3 3 2" xfId="1828"/>
    <cellStyle name="Normal 16 4 2 3 3 2 2" xfId="3310"/>
    <cellStyle name="Normal 16 4 2 3 3 2 2 2" xfId="6211"/>
    <cellStyle name="Normal 16 4 2 3 3 2 3" xfId="4771"/>
    <cellStyle name="Normal 16 4 2 3 3 3" xfId="2652"/>
    <cellStyle name="Normal 16 4 2 3 3 3 2" xfId="5553"/>
    <cellStyle name="Normal 16 4 2 3 3 4" xfId="4113"/>
    <cellStyle name="Normal 16 4 2 3 4" xfId="1653"/>
    <cellStyle name="Normal 16 4 2 3 4 2" xfId="3135"/>
    <cellStyle name="Normal 16 4 2 3 4 2 2" xfId="6036"/>
    <cellStyle name="Normal 16 4 2 3 4 3" xfId="4596"/>
    <cellStyle name="Normal 16 4 2 3 5" xfId="2475"/>
    <cellStyle name="Normal 16 4 2 3 5 2" xfId="5378"/>
    <cellStyle name="Normal 16 4 2 3 6" xfId="3938"/>
    <cellStyle name="Normal 16 4 2 4" xfId="1241"/>
    <cellStyle name="Normal 16 4 2 4 2" xfId="1945"/>
    <cellStyle name="Normal 16 4 2 4 2 2" xfId="3427"/>
    <cellStyle name="Normal 16 4 2 4 2 2 2" xfId="6328"/>
    <cellStyle name="Normal 16 4 2 4 2 3" xfId="4888"/>
    <cellStyle name="Normal 16 4 2 4 3" xfId="2769"/>
    <cellStyle name="Normal 16 4 2 4 3 2" xfId="5670"/>
    <cellStyle name="Normal 16 4 2 4 4" xfId="4230"/>
    <cellStyle name="Normal 16 4 2 5" xfId="1004"/>
    <cellStyle name="Normal 16 4 2 5 2" xfId="1712"/>
    <cellStyle name="Normal 16 4 2 5 2 2" xfId="3194"/>
    <cellStyle name="Normal 16 4 2 5 2 2 2" xfId="6095"/>
    <cellStyle name="Normal 16 4 2 5 2 3" xfId="4655"/>
    <cellStyle name="Normal 16 4 2 5 3" xfId="2535"/>
    <cellStyle name="Normal 16 4 2 5 3 2" xfId="5437"/>
    <cellStyle name="Normal 16 4 2 5 4" xfId="3997"/>
    <cellStyle name="Normal 16 4 2 6" xfId="2179"/>
    <cellStyle name="Normal 16 4 2 6 2" xfId="3657"/>
    <cellStyle name="Normal 16 4 2 6 2 2" xfId="6558"/>
    <cellStyle name="Normal 16 4 2 6 3" xfId="5118"/>
    <cellStyle name="Normal 16 4 2 7" xfId="2238"/>
    <cellStyle name="Normal 16 4 2 7 2" xfId="3714"/>
    <cellStyle name="Normal 16 4 2 7 2 2" xfId="6615"/>
    <cellStyle name="Normal 16 4 2 7 3" xfId="5175"/>
    <cellStyle name="Normal 16 4 2 8" xfId="1513"/>
    <cellStyle name="Normal 16 4 2 8 2" xfId="2998"/>
    <cellStyle name="Normal 16 4 2 8 2 2" xfId="5899"/>
    <cellStyle name="Normal 16 4 2 8 3" xfId="4459"/>
    <cellStyle name="Normal 16 4 2 9" xfId="2336"/>
    <cellStyle name="Normal 16 4 2 9 2" xfId="5241"/>
    <cellStyle name="Normal 16 4 3" xfId="816"/>
    <cellStyle name="Normal 16 4 3 2" xfId="1150"/>
    <cellStyle name="Normal 16 4 3 2 2" xfId="1383"/>
    <cellStyle name="Normal 16 4 3 2 2 2" xfId="2087"/>
    <cellStyle name="Normal 16 4 3 2 2 2 2" xfId="3569"/>
    <cellStyle name="Normal 16 4 3 2 2 2 2 2" xfId="6470"/>
    <cellStyle name="Normal 16 4 3 2 2 2 3" xfId="5030"/>
    <cellStyle name="Normal 16 4 3 2 2 3" xfId="2911"/>
    <cellStyle name="Normal 16 4 3 2 2 3 2" xfId="5812"/>
    <cellStyle name="Normal 16 4 3 2 2 4" xfId="4372"/>
    <cellStyle name="Normal 16 4 3 2 3" xfId="1854"/>
    <cellStyle name="Normal 16 4 3 2 3 2" xfId="3336"/>
    <cellStyle name="Normal 16 4 3 2 3 2 2" xfId="6237"/>
    <cellStyle name="Normal 16 4 3 2 3 3" xfId="4797"/>
    <cellStyle name="Normal 16 4 3 2 4" xfId="2678"/>
    <cellStyle name="Normal 16 4 3 2 4 2" xfId="5579"/>
    <cellStyle name="Normal 16 4 3 2 5" xfId="4139"/>
    <cellStyle name="Normal 16 4 3 3" xfId="1267"/>
    <cellStyle name="Normal 16 4 3 3 2" xfId="1971"/>
    <cellStyle name="Normal 16 4 3 3 2 2" xfId="3453"/>
    <cellStyle name="Normal 16 4 3 3 2 2 2" xfId="6354"/>
    <cellStyle name="Normal 16 4 3 3 2 3" xfId="4914"/>
    <cellStyle name="Normal 16 4 3 3 3" xfId="2795"/>
    <cellStyle name="Normal 16 4 3 3 3 2" xfId="5696"/>
    <cellStyle name="Normal 16 4 3 3 4" xfId="4256"/>
    <cellStyle name="Normal 16 4 3 4" xfId="1031"/>
    <cellStyle name="Normal 16 4 3 4 2" xfId="1738"/>
    <cellStyle name="Normal 16 4 3 4 2 2" xfId="3220"/>
    <cellStyle name="Normal 16 4 3 4 2 2 2" xfId="6121"/>
    <cellStyle name="Normal 16 4 3 4 2 3" xfId="4681"/>
    <cellStyle name="Normal 16 4 3 4 3" xfId="2561"/>
    <cellStyle name="Normal 16 4 3 4 3 2" xfId="5463"/>
    <cellStyle name="Normal 16 4 3 4 4" xfId="4023"/>
    <cellStyle name="Normal 16 4 3 5" xfId="1566"/>
    <cellStyle name="Normal 16 4 3 5 2" xfId="3049"/>
    <cellStyle name="Normal 16 4 3 5 2 2" xfId="5950"/>
    <cellStyle name="Normal 16 4 3 5 3" xfId="4510"/>
    <cellStyle name="Normal 16 4 3 6" xfId="2388"/>
    <cellStyle name="Normal 16 4 3 6 2" xfId="5292"/>
    <cellStyle name="Normal 16 4 3 7" xfId="3852"/>
    <cellStyle name="Normal 16 4 4" xfId="889"/>
    <cellStyle name="Normal 16 4 4 2" xfId="1331"/>
    <cellStyle name="Normal 16 4 4 2 2" xfId="2035"/>
    <cellStyle name="Normal 16 4 4 2 2 2" xfId="3517"/>
    <cellStyle name="Normal 16 4 4 2 2 2 2" xfId="6418"/>
    <cellStyle name="Normal 16 4 4 2 2 3" xfId="4978"/>
    <cellStyle name="Normal 16 4 4 2 3" xfId="2859"/>
    <cellStyle name="Normal 16 4 4 2 3 2" xfId="5760"/>
    <cellStyle name="Normal 16 4 4 2 4" xfId="4320"/>
    <cellStyle name="Normal 16 4 4 3" xfId="1098"/>
    <cellStyle name="Normal 16 4 4 3 2" xfId="1802"/>
    <cellStyle name="Normal 16 4 4 3 2 2" xfId="3284"/>
    <cellStyle name="Normal 16 4 4 3 2 2 2" xfId="6185"/>
    <cellStyle name="Normal 16 4 4 3 2 3" xfId="4745"/>
    <cellStyle name="Normal 16 4 4 3 3" xfId="2626"/>
    <cellStyle name="Normal 16 4 4 3 3 2" xfId="5527"/>
    <cellStyle name="Normal 16 4 4 3 4" xfId="4087"/>
    <cellStyle name="Normal 16 4 4 4" xfId="1623"/>
    <cellStyle name="Normal 16 4 4 4 2" xfId="3105"/>
    <cellStyle name="Normal 16 4 4 4 2 2" xfId="6006"/>
    <cellStyle name="Normal 16 4 4 4 3" xfId="4566"/>
    <cellStyle name="Normal 16 4 4 5" xfId="2445"/>
    <cellStyle name="Normal 16 4 4 5 2" xfId="5348"/>
    <cellStyle name="Normal 16 4 4 6" xfId="3908"/>
    <cellStyle name="Normal 16 4 5" xfId="1215"/>
    <cellStyle name="Normal 16 4 5 2" xfId="1919"/>
    <cellStyle name="Normal 16 4 5 2 2" xfId="3401"/>
    <cellStyle name="Normal 16 4 5 2 2 2" xfId="6302"/>
    <cellStyle name="Normal 16 4 5 2 3" xfId="4862"/>
    <cellStyle name="Normal 16 4 5 3" xfId="2743"/>
    <cellStyle name="Normal 16 4 5 3 2" xfId="5644"/>
    <cellStyle name="Normal 16 4 5 4" xfId="4204"/>
    <cellStyle name="Normal 16 4 6" xfId="978"/>
    <cellStyle name="Normal 16 4 6 2" xfId="1686"/>
    <cellStyle name="Normal 16 4 6 2 2" xfId="3168"/>
    <cellStyle name="Normal 16 4 6 2 2 2" xfId="6069"/>
    <cellStyle name="Normal 16 4 6 2 3" xfId="4629"/>
    <cellStyle name="Normal 16 4 6 3" xfId="2509"/>
    <cellStyle name="Normal 16 4 6 3 2" xfId="5411"/>
    <cellStyle name="Normal 16 4 6 4" xfId="3971"/>
    <cellStyle name="Normal 16 4 7" xfId="2153"/>
    <cellStyle name="Normal 16 4 7 2" xfId="3631"/>
    <cellStyle name="Normal 16 4 7 2 2" xfId="6532"/>
    <cellStyle name="Normal 16 4 7 3" xfId="5092"/>
    <cellStyle name="Normal 16 4 8" xfId="2212"/>
    <cellStyle name="Normal 16 4 8 2" xfId="3688"/>
    <cellStyle name="Normal 16 4 8 2 2" xfId="6589"/>
    <cellStyle name="Normal 16 4 8 3" xfId="5149"/>
    <cellStyle name="Normal 16 4 9" xfId="1482"/>
    <cellStyle name="Normal 16 4 9 2" xfId="2968"/>
    <cellStyle name="Normal 16 4 9 2 2" xfId="5869"/>
    <cellStyle name="Normal 16 4 9 3" xfId="4429"/>
    <cellStyle name="Normal 16 5" xfId="647"/>
    <cellStyle name="Normal 16 5 10" xfId="2314"/>
    <cellStyle name="Normal 16 5 10 2" xfId="5219"/>
    <cellStyle name="Normal 16 5 11" xfId="3779"/>
    <cellStyle name="Normal 16 5 2" xfId="684"/>
    <cellStyle name="Normal 16 5 2 10" xfId="3809"/>
    <cellStyle name="Normal 16 5 2 2" xfId="857"/>
    <cellStyle name="Normal 16 5 2 2 2" xfId="1188"/>
    <cellStyle name="Normal 16 5 2 2 2 2" xfId="1421"/>
    <cellStyle name="Normal 16 5 2 2 2 2 2" xfId="2125"/>
    <cellStyle name="Normal 16 5 2 2 2 2 2 2" xfId="3607"/>
    <cellStyle name="Normal 16 5 2 2 2 2 2 2 2" xfId="6508"/>
    <cellStyle name="Normal 16 5 2 2 2 2 2 3" xfId="5068"/>
    <cellStyle name="Normal 16 5 2 2 2 2 3" xfId="2949"/>
    <cellStyle name="Normal 16 5 2 2 2 2 3 2" xfId="5850"/>
    <cellStyle name="Normal 16 5 2 2 2 2 4" xfId="4410"/>
    <cellStyle name="Normal 16 5 2 2 2 3" xfId="1892"/>
    <cellStyle name="Normal 16 5 2 2 2 3 2" xfId="3374"/>
    <cellStyle name="Normal 16 5 2 2 2 3 2 2" xfId="6275"/>
    <cellStyle name="Normal 16 5 2 2 2 3 3" xfId="4835"/>
    <cellStyle name="Normal 16 5 2 2 2 4" xfId="2716"/>
    <cellStyle name="Normal 16 5 2 2 2 4 2" xfId="5617"/>
    <cellStyle name="Normal 16 5 2 2 2 5" xfId="4177"/>
    <cellStyle name="Normal 16 5 2 2 3" xfId="1305"/>
    <cellStyle name="Normal 16 5 2 2 3 2" xfId="2009"/>
    <cellStyle name="Normal 16 5 2 2 3 2 2" xfId="3491"/>
    <cellStyle name="Normal 16 5 2 2 3 2 2 2" xfId="6392"/>
    <cellStyle name="Normal 16 5 2 2 3 2 3" xfId="4952"/>
    <cellStyle name="Normal 16 5 2 2 3 3" xfId="2833"/>
    <cellStyle name="Normal 16 5 2 2 3 3 2" xfId="5734"/>
    <cellStyle name="Normal 16 5 2 2 3 4" xfId="4294"/>
    <cellStyle name="Normal 16 5 2 2 4" xfId="1069"/>
    <cellStyle name="Normal 16 5 2 2 4 2" xfId="1776"/>
    <cellStyle name="Normal 16 5 2 2 4 2 2" xfId="3258"/>
    <cellStyle name="Normal 16 5 2 2 4 2 2 2" xfId="6159"/>
    <cellStyle name="Normal 16 5 2 2 4 2 3" xfId="4719"/>
    <cellStyle name="Normal 16 5 2 2 4 3" xfId="2599"/>
    <cellStyle name="Normal 16 5 2 2 4 3 2" xfId="5501"/>
    <cellStyle name="Normal 16 5 2 2 4 4" xfId="4061"/>
    <cellStyle name="Normal 16 5 2 2 5" xfId="1604"/>
    <cellStyle name="Normal 16 5 2 2 5 2" xfId="3087"/>
    <cellStyle name="Normal 16 5 2 2 5 2 2" xfId="5988"/>
    <cellStyle name="Normal 16 5 2 2 5 3" xfId="4548"/>
    <cellStyle name="Normal 16 5 2 2 6" xfId="2426"/>
    <cellStyle name="Normal 16 5 2 2 6 2" xfId="5330"/>
    <cellStyle name="Normal 16 5 2 2 7" xfId="3890"/>
    <cellStyle name="Normal 16 5 2 3" xfId="927"/>
    <cellStyle name="Normal 16 5 2 3 2" xfId="1365"/>
    <cellStyle name="Normal 16 5 2 3 2 2" xfId="2069"/>
    <cellStyle name="Normal 16 5 2 3 2 2 2" xfId="3551"/>
    <cellStyle name="Normal 16 5 2 3 2 2 2 2" xfId="6452"/>
    <cellStyle name="Normal 16 5 2 3 2 2 3" xfId="5012"/>
    <cellStyle name="Normal 16 5 2 3 2 3" xfId="2893"/>
    <cellStyle name="Normal 16 5 2 3 2 3 2" xfId="5794"/>
    <cellStyle name="Normal 16 5 2 3 2 4" xfId="4354"/>
    <cellStyle name="Normal 16 5 2 3 3" xfId="1132"/>
    <cellStyle name="Normal 16 5 2 3 3 2" xfId="1836"/>
    <cellStyle name="Normal 16 5 2 3 3 2 2" xfId="3318"/>
    <cellStyle name="Normal 16 5 2 3 3 2 2 2" xfId="6219"/>
    <cellStyle name="Normal 16 5 2 3 3 2 3" xfId="4779"/>
    <cellStyle name="Normal 16 5 2 3 3 3" xfId="2660"/>
    <cellStyle name="Normal 16 5 2 3 3 3 2" xfId="5561"/>
    <cellStyle name="Normal 16 5 2 3 3 4" xfId="4121"/>
    <cellStyle name="Normal 16 5 2 3 4" xfId="1661"/>
    <cellStyle name="Normal 16 5 2 3 4 2" xfId="3143"/>
    <cellStyle name="Normal 16 5 2 3 4 2 2" xfId="6044"/>
    <cellStyle name="Normal 16 5 2 3 4 3" xfId="4604"/>
    <cellStyle name="Normal 16 5 2 3 5" xfId="2483"/>
    <cellStyle name="Normal 16 5 2 3 5 2" xfId="5386"/>
    <cellStyle name="Normal 16 5 2 3 6" xfId="3946"/>
    <cellStyle name="Normal 16 5 2 4" xfId="1249"/>
    <cellStyle name="Normal 16 5 2 4 2" xfId="1953"/>
    <cellStyle name="Normal 16 5 2 4 2 2" xfId="3435"/>
    <cellStyle name="Normal 16 5 2 4 2 2 2" xfId="6336"/>
    <cellStyle name="Normal 16 5 2 4 2 3" xfId="4896"/>
    <cellStyle name="Normal 16 5 2 4 3" xfId="2777"/>
    <cellStyle name="Normal 16 5 2 4 3 2" xfId="5678"/>
    <cellStyle name="Normal 16 5 2 4 4" xfId="4238"/>
    <cellStyle name="Normal 16 5 2 5" xfId="1012"/>
    <cellStyle name="Normal 16 5 2 5 2" xfId="1720"/>
    <cellStyle name="Normal 16 5 2 5 2 2" xfId="3202"/>
    <cellStyle name="Normal 16 5 2 5 2 2 2" xfId="6103"/>
    <cellStyle name="Normal 16 5 2 5 2 3" xfId="4663"/>
    <cellStyle name="Normal 16 5 2 5 3" xfId="2543"/>
    <cellStyle name="Normal 16 5 2 5 3 2" xfId="5445"/>
    <cellStyle name="Normal 16 5 2 5 4" xfId="4005"/>
    <cellStyle name="Normal 16 5 2 6" xfId="2187"/>
    <cellStyle name="Normal 16 5 2 6 2" xfId="3665"/>
    <cellStyle name="Normal 16 5 2 6 2 2" xfId="6566"/>
    <cellStyle name="Normal 16 5 2 6 3" xfId="5126"/>
    <cellStyle name="Normal 16 5 2 7" xfId="2246"/>
    <cellStyle name="Normal 16 5 2 7 2" xfId="3722"/>
    <cellStyle name="Normal 16 5 2 7 2 2" xfId="6623"/>
    <cellStyle name="Normal 16 5 2 7 3" xfId="5183"/>
    <cellStyle name="Normal 16 5 2 8" xfId="1521"/>
    <cellStyle name="Normal 16 5 2 8 2" xfId="3006"/>
    <cellStyle name="Normal 16 5 2 8 2 2" xfId="5907"/>
    <cellStyle name="Normal 16 5 2 8 3" xfId="4467"/>
    <cellStyle name="Normal 16 5 2 9" xfId="2344"/>
    <cellStyle name="Normal 16 5 2 9 2" xfId="5249"/>
    <cellStyle name="Normal 16 5 3" xfId="824"/>
    <cellStyle name="Normal 16 5 3 2" xfId="1158"/>
    <cellStyle name="Normal 16 5 3 2 2" xfId="1391"/>
    <cellStyle name="Normal 16 5 3 2 2 2" xfId="2095"/>
    <cellStyle name="Normal 16 5 3 2 2 2 2" xfId="3577"/>
    <cellStyle name="Normal 16 5 3 2 2 2 2 2" xfId="6478"/>
    <cellStyle name="Normal 16 5 3 2 2 2 3" xfId="5038"/>
    <cellStyle name="Normal 16 5 3 2 2 3" xfId="2919"/>
    <cellStyle name="Normal 16 5 3 2 2 3 2" xfId="5820"/>
    <cellStyle name="Normal 16 5 3 2 2 4" xfId="4380"/>
    <cellStyle name="Normal 16 5 3 2 3" xfId="1862"/>
    <cellStyle name="Normal 16 5 3 2 3 2" xfId="3344"/>
    <cellStyle name="Normal 16 5 3 2 3 2 2" xfId="6245"/>
    <cellStyle name="Normal 16 5 3 2 3 3" xfId="4805"/>
    <cellStyle name="Normal 16 5 3 2 4" xfId="2686"/>
    <cellStyle name="Normal 16 5 3 2 4 2" xfId="5587"/>
    <cellStyle name="Normal 16 5 3 2 5" xfId="4147"/>
    <cellStyle name="Normal 16 5 3 3" xfId="1275"/>
    <cellStyle name="Normal 16 5 3 3 2" xfId="1979"/>
    <cellStyle name="Normal 16 5 3 3 2 2" xfId="3461"/>
    <cellStyle name="Normal 16 5 3 3 2 2 2" xfId="6362"/>
    <cellStyle name="Normal 16 5 3 3 2 3" xfId="4922"/>
    <cellStyle name="Normal 16 5 3 3 3" xfId="2803"/>
    <cellStyle name="Normal 16 5 3 3 3 2" xfId="5704"/>
    <cellStyle name="Normal 16 5 3 3 4" xfId="4264"/>
    <cellStyle name="Normal 16 5 3 4" xfId="1039"/>
    <cellStyle name="Normal 16 5 3 4 2" xfId="1746"/>
    <cellStyle name="Normal 16 5 3 4 2 2" xfId="3228"/>
    <cellStyle name="Normal 16 5 3 4 2 2 2" xfId="6129"/>
    <cellStyle name="Normal 16 5 3 4 2 3" xfId="4689"/>
    <cellStyle name="Normal 16 5 3 4 3" xfId="2569"/>
    <cellStyle name="Normal 16 5 3 4 3 2" xfId="5471"/>
    <cellStyle name="Normal 16 5 3 4 4" xfId="4031"/>
    <cellStyle name="Normal 16 5 3 5" xfId="1574"/>
    <cellStyle name="Normal 16 5 3 5 2" xfId="3057"/>
    <cellStyle name="Normal 16 5 3 5 2 2" xfId="5958"/>
    <cellStyle name="Normal 16 5 3 5 3" xfId="4518"/>
    <cellStyle name="Normal 16 5 3 6" xfId="2396"/>
    <cellStyle name="Normal 16 5 3 6 2" xfId="5300"/>
    <cellStyle name="Normal 16 5 3 7" xfId="3860"/>
    <cellStyle name="Normal 16 5 4" xfId="897"/>
    <cellStyle name="Normal 16 5 4 2" xfId="1339"/>
    <cellStyle name="Normal 16 5 4 2 2" xfId="2043"/>
    <cellStyle name="Normal 16 5 4 2 2 2" xfId="3525"/>
    <cellStyle name="Normal 16 5 4 2 2 2 2" xfId="6426"/>
    <cellStyle name="Normal 16 5 4 2 2 3" xfId="4986"/>
    <cellStyle name="Normal 16 5 4 2 3" xfId="2867"/>
    <cellStyle name="Normal 16 5 4 2 3 2" xfId="5768"/>
    <cellStyle name="Normal 16 5 4 2 4" xfId="4328"/>
    <cellStyle name="Normal 16 5 4 3" xfId="1106"/>
    <cellStyle name="Normal 16 5 4 3 2" xfId="1810"/>
    <cellStyle name="Normal 16 5 4 3 2 2" xfId="3292"/>
    <cellStyle name="Normal 16 5 4 3 2 2 2" xfId="6193"/>
    <cellStyle name="Normal 16 5 4 3 2 3" xfId="4753"/>
    <cellStyle name="Normal 16 5 4 3 3" xfId="2634"/>
    <cellStyle name="Normal 16 5 4 3 3 2" xfId="5535"/>
    <cellStyle name="Normal 16 5 4 3 4" xfId="4095"/>
    <cellStyle name="Normal 16 5 4 4" xfId="1631"/>
    <cellStyle name="Normal 16 5 4 4 2" xfId="3113"/>
    <cellStyle name="Normal 16 5 4 4 2 2" xfId="6014"/>
    <cellStyle name="Normal 16 5 4 4 3" xfId="4574"/>
    <cellStyle name="Normal 16 5 4 5" xfId="2453"/>
    <cellStyle name="Normal 16 5 4 5 2" xfId="5356"/>
    <cellStyle name="Normal 16 5 4 6" xfId="3916"/>
    <cellStyle name="Normal 16 5 5" xfId="1223"/>
    <cellStyle name="Normal 16 5 5 2" xfId="1927"/>
    <cellStyle name="Normal 16 5 5 2 2" xfId="3409"/>
    <cellStyle name="Normal 16 5 5 2 2 2" xfId="6310"/>
    <cellStyle name="Normal 16 5 5 2 3" xfId="4870"/>
    <cellStyle name="Normal 16 5 5 3" xfId="2751"/>
    <cellStyle name="Normal 16 5 5 3 2" xfId="5652"/>
    <cellStyle name="Normal 16 5 5 4" xfId="4212"/>
    <cellStyle name="Normal 16 5 6" xfId="986"/>
    <cellStyle name="Normal 16 5 6 2" xfId="1694"/>
    <cellStyle name="Normal 16 5 6 2 2" xfId="3176"/>
    <cellStyle name="Normal 16 5 6 2 2 2" xfId="6077"/>
    <cellStyle name="Normal 16 5 6 2 3" xfId="4637"/>
    <cellStyle name="Normal 16 5 6 3" xfId="2517"/>
    <cellStyle name="Normal 16 5 6 3 2" xfId="5419"/>
    <cellStyle name="Normal 16 5 6 4" xfId="3979"/>
    <cellStyle name="Normal 16 5 7" xfId="2161"/>
    <cellStyle name="Normal 16 5 7 2" xfId="3639"/>
    <cellStyle name="Normal 16 5 7 2 2" xfId="6540"/>
    <cellStyle name="Normal 16 5 7 3" xfId="5100"/>
    <cellStyle name="Normal 16 5 8" xfId="2220"/>
    <cellStyle name="Normal 16 5 8 2" xfId="3696"/>
    <cellStyle name="Normal 16 5 8 2 2" xfId="6597"/>
    <cellStyle name="Normal 16 5 8 3" xfId="5157"/>
    <cellStyle name="Normal 16 5 9" xfId="1490"/>
    <cellStyle name="Normal 16 5 9 2" xfId="2976"/>
    <cellStyle name="Normal 16 5 9 2 2" xfId="5877"/>
    <cellStyle name="Normal 16 5 9 3" xfId="4437"/>
    <cellStyle name="Normal 16 6" xfId="665"/>
    <cellStyle name="Normal 16 6 10" xfId="3791"/>
    <cellStyle name="Normal 16 6 2" xfId="838"/>
    <cellStyle name="Normal 16 6 2 2" xfId="1170"/>
    <cellStyle name="Normal 16 6 2 2 2" xfId="1403"/>
    <cellStyle name="Normal 16 6 2 2 2 2" xfId="2107"/>
    <cellStyle name="Normal 16 6 2 2 2 2 2" xfId="3589"/>
    <cellStyle name="Normal 16 6 2 2 2 2 2 2" xfId="6490"/>
    <cellStyle name="Normal 16 6 2 2 2 2 3" xfId="5050"/>
    <cellStyle name="Normal 16 6 2 2 2 3" xfId="2931"/>
    <cellStyle name="Normal 16 6 2 2 2 3 2" xfId="5832"/>
    <cellStyle name="Normal 16 6 2 2 2 4" xfId="4392"/>
    <cellStyle name="Normal 16 6 2 2 3" xfId="1874"/>
    <cellStyle name="Normal 16 6 2 2 3 2" xfId="3356"/>
    <cellStyle name="Normal 16 6 2 2 3 2 2" xfId="6257"/>
    <cellStyle name="Normal 16 6 2 2 3 3" xfId="4817"/>
    <cellStyle name="Normal 16 6 2 2 4" xfId="2698"/>
    <cellStyle name="Normal 16 6 2 2 4 2" xfId="5599"/>
    <cellStyle name="Normal 16 6 2 2 5" xfId="4159"/>
    <cellStyle name="Normal 16 6 2 3" xfId="1287"/>
    <cellStyle name="Normal 16 6 2 3 2" xfId="1991"/>
    <cellStyle name="Normal 16 6 2 3 2 2" xfId="3473"/>
    <cellStyle name="Normal 16 6 2 3 2 2 2" xfId="6374"/>
    <cellStyle name="Normal 16 6 2 3 2 3" xfId="4934"/>
    <cellStyle name="Normal 16 6 2 3 3" xfId="2815"/>
    <cellStyle name="Normal 16 6 2 3 3 2" xfId="5716"/>
    <cellStyle name="Normal 16 6 2 3 4" xfId="4276"/>
    <cellStyle name="Normal 16 6 2 4" xfId="1051"/>
    <cellStyle name="Normal 16 6 2 4 2" xfId="1758"/>
    <cellStyle name="Normal 16 6 2 4 2 2" xfId="3240"/>
    <cellStyle name="Normal 16 6 2 4 2 2 2" xfId="6141"/>
    <cellStyle name="Normal 16 6 2 4 2 3" xfId="4701"/>
    <cellStyle name="Normal 16 6 2 4 3" xfId="2581"/>
    <cellStyle name="Normal 16 6 2 4 3 2" xfId="5483"/>
    <cellStyle name="Normal 16 6 2 4 4" xfId="4043"/>
    <cellStyle name="Normal 16 6 2 5" xfId="1586"/>
    <cellStyle name="Normal 16 6 2 5 2" xfId="3069"/>
    <cellStyle name="Normal 16 6 2 5 2 2" xfId="5970"/>
    <cellStyle name="Normal 16 6 2 5 3" xfId="4530"/>
    <cellStyle name="Normal 16 6 2 6" xfId="2408"/>
    <cellStyle name="Normal 16 6 2 6 2" xfId="5312"/>
    <cellStyle name="Normal 16 6 2 7" xfId="3872"/>
    <cellStyle name="Normal 16 6 3" xfId="909"/>
    <cellStyle name="Normal 16 6 3 2" xfId="1321"/>
    <cellStyle name="Normal 16 6 3 2 2" xfId="2025"/>
    <cellStyle name="Normal 16 6 3 2 2 2" xfId="3507"/>
    <cellStyle name="Normal 16 6 3 2 2 2 2" xfId="6408"/>
    <cellStyle name="Normal 16 6 3 2 2 3" xfId="4968"/>
    <cellStyle name="Normal 16 6 3 2 3" xfId="2849"/>
    <cellStyle name="Normal 16 6 3 2 3 2" xfId="5750"/>
    <cellStyle name="Normal 16 6 3 2 4" xfId="4310"/>
    <cellStyle name="Normal 16 6 3 3" xfId="1088"/>
    <cellStyle name="Normal 16 6 3 3 2" xfId="1792"/>
    <cellStyle name="Normal 16 6 3 3 2 2" xfId="3274"/>
    <cellStyle name="Normal 16 6 3 3 2 2 2" xfId="6175"/>
    <cellStyle name="Normal 16 6 3 3 2 3" xfId="4735"/>
    <cellStyle name="Normal 16 6 3 3 3" xfId="2616"/>
    <cellStyle name="Normal 16 6 3 3 3 2" xfId="5517"/>
    <cellStyle name="Normal 16 6 3 3 4" xfId="4077"/>
    <cellStyle name="Normal 16 6 3 4" xfId="1643"/>
    <cellStyle name="Normal 16 6 3 4 2" xfId="3125"/>
    <cellStyle name="Normal 16 6 3 4 2 2" xfId="6026"/>
    <cellStyle name="Normal 16 6 3 4 3" xfId="4586"/>
    <cellStyle name="Normal 16 6 3 5" xfId="2465"/>
    <cellStyle name="Normal 16 6 3 5 2" xfId="5368"/>
    <cellStyle name="Normal 16 6 3 6" xfId="3928"/>
    <cellStyle name="Normal 16 6 4" xfId="1205"/>
    <cellStyle name="Normal 16 6 4 2" xfId="1909"/>
    <cellStyle name="Normal 16 6 4 2 2" xfId="3391"/>
    <cellStyle name="Normal 16 6 4 2 2 2" xfId="6292"/>
    <cellStyle name="Normal 16 6 4 2 3" xfId="4852"/>
    <cellStyle name="Normal 16 6 4 3" xfId="2733"/>
    <cellStyle name="Normal 16 6 4 3 2" xfId="5634"/>
    <cellStyle name="Normal 16 6 4 4" xfId="4194"/>
    <cellStyle name="Normal 16 6 5" xfId="968"/>
    <cellStyle name="Normal 16 6 5 2" xfId="1676"/>
    <cellStyle name="Normal 16 6 5 2 2" xfId="3158"/>
    <cellStyle name="Normal 16 6 5 2 2 2" xfId="6059"/>
    <cellStyle name="Normal 16 6 5 2 3" xfId="4619"/>
    <cellStyle name="Normal 16 6 5 3" xfId="2499"/>
    <cellStyle name="Normal 16 6 5 3 2" xfId="5401"/>
    <cellStyle name="Normal 16 6 5 4" xfId="3961"/>
    <cellStyle name="Normal 16 6 6" xfId="2143"/>
    <cellStyle name="Normal 16 6 6 2" xfId="3621"/>
    <cellStyle name="Normal 16 6 6 2 2" xfId="6522"/>
    <cellStyle name="Normal 16 6 6 3" xfId="5082"/>
    <cellStyle name="Normal 16 6 7" xfId="2202"/>
    <cellStyle name="Normal 16 6 7 2" xfId="3678"/>
    <cellStyle name="Normal 16 6 7 2 2" xfId="6579"/>
    <cellStyle name="Normal 16 6 7 3" xfId="5139"/>
    <cellStyle name="Normal 16 6 8" xfId="1503"/>
    <cellStyle name="Normal 16 6 8 2" xfId="2988"/>
    <cellStyle name="Normal 16 6 8 2 2" xfId="5889"/>
    <cellStyle name="Normal 16 6 8 3" xfId="4449"/>
    <cellStyle name="Normal 16 6 9" xfId="2326"/>
    <cellStyle name="Normal 16 6 9 2" xfId="5231"/>
    <cellStyle name="Normal 16 7" xfId="789"/>
    <cellStyle name="Normal 16 7 2" xfId="1114"/>
    <cellStyle name="Normal 16 7 2 2" xfId="1347"/>
    <cellStyle name="Normal 16 7 2 2 2" xfId="2051"/>
    <cellStyle name="Normal 16 7 2 2 2 2" xfId="3533"/>
    <cellStyle name="Normal 16 7 2 2 2 2 2" xfId="6434"/>
    <cellStyle name="Normal 16 7 2 2 2 3" xfId="4994"/>
    <cellStyle name="Normal 16 7 2 2 3" xfId="2875"/>
    <cellStyle name="Normal 16 7 2 2 3 2" xfId="5776"/>
    <cellStyle name="Normal 16 7 2 2 4" xfId="4336"/>
    <cellStyle name="Normal 16 7 2 3" xfId="1818"/>
    <cellStyle name="Normal 16 7 2 3 2" xfId="3300"/>
    <cellStyle name="Normal 16 7 2 3 2 2" xfId="6201"/>
    <cellStyle name="Normal 16 7 2 3 3" xfId="4761"/>
    <cellStyle name="Normal 16 7 2 4" xfId="2642"/>
    <cellStyle name="Normal 16 7 2 4 2" xfId="5543"/>
    <cellStyle name="Normal 16 7 2 5" xfId="4103"/>
    <cellStyle name="Normal 16 7 3" xfId="1231"/>
    <cellStyle name="Normal 16 7 3 2" xfId="1935"/>
    <cellStyle name="Normal 16 7 3 2 2" xfId="3417"/>
    <cellStyle name="Normal 16 7 3 2 2 2" xfId="6318"/>
    <cellStyle name="Normal 16 7 3 2 3" xfId="4878"/>
    <cellStyle name="Normal 16 7 3 3" xfId="2759"/>
    <cellStyle name="Normal 16 7 3 3 2" xfId="5660"/>
    <cellStyle name="Normal 16 7 3 4" xfId="4220"/>
    <cellStyle name="Normal 16 7 4" xfId="994"/>
    <cellStyle name="Normal 16 7 4 2" xfId="1702"/>
    <cellStyle name="Normal 16 7 4 2 2" xfId="3184"/>
    <cellStyle name="Normal 16 7 4 2 2 2" xfId="6085"/>
    <cellStyle name="Normal 16 7 4 2 3" xfId="4645"/>
    <cellStyle name="Normal 16 7 4 3" xfId="2525"/>
    <cellStyle name="Normal 16 7 4 3 2" xfId="5427"/>
    <cellStyle name="Normal 16 7 4 4" xfId="3987"/>
    <cellStyle name="Normal 16 7 5" xfId="2169"/>
    <cellStyle name="Normal 16 7 5 2" xfId="3647"/>
    <cellStyle name="Normal 16 7 5 2 2" xfId="6548"/>
    <cellStyle name="Normal 16 7 5 3" xfId="5108"/>
    <cellStyle name="Normal 16 7 6" xfId="2228"/>
    <cellStyle name="Normal 16 7 6 2" xfId="3704"/>
    <cellStyle name="Normal 16 7 6 2 2" xfId="6605"/>
    <cellStyle name="Normal 16 7 6 3" xfId="5165"/>
    <cellStyle name="Normal 16 7 7" xfId="1554"/>
    <cellStyle name="Normal 16 7 7 2" xfId="3037"/>
    <cellStyle name="Normal 16 7 7 2 2" xfId="5938"/>
    <cellStyle name="Normal 16 7 7 3" xfId="4498"/>
    <cellStyle name="Normal 16 7 8" xfId="2376"/>
    <cellStyle name="Normal 16 7 8 2" xfId="5280"/>
    <cellStyle name="Normal 16 7 9" xfId="3840"/>
    <cellStyle name="Normal 16 8" xfId="878"/>
    <cellStyle name="Normal 16 8 2" xfId="1140"/>
    <cellStyle name="Normal 16 8 2 2" xfId="1373"/>
    <cellStyle name="Normal 16 8 2 2 2" xfId="2077"/>
    <cellStyle name="Normal 16 8 2 2 2 2" xfId="3559"/>
    <cellStyle name="Normal 16 8 2 2 2 2 2" xfId="6460"/>
    <cellStyle name="Normal 16 8 2 2 2 3" xfId="5020"/>
    <cellStyle name="Normal 16 8 2 2 3" xfId="2901"/>
    <cellStyle name="Normal 16 8 2 2 3 2" xfId="5802"/>
    <cellStyle name="Normal 16 8 2 2 4" xfId="4362"/>
    <cellStyle name="Normal 16 8 2 3" xfId="1844"/>
    <cellStyle name="Normal 16 8 2 3 2" xfId="3326"/>
    <cellStyle name="Normal 16 8 2 3 2 2" xfId="6227"/>
    <cellStyle name="Normal 16 8 2 3 3" xfId="4787"/>
    <cellStyle name="Normal 16 8 2 4" xfId="2668"/>
    <cellStyle name="Normal 16 8 2 4 2" xfId="5569"/>
    <cellStyle name="Normal 16 8 2 5" xfId="4129"/>
    <cellStyle name="Normal 16 8 3" xfId="1257"/>
    <cellStyle name="Normal 16 8 3 2" xfId="1961"/>
    <cellStyle name="Normal 16 8 3 2 2" xfId="3443"/>
    <cellStyle name="Normal 16 8 3 2 2 2" xfId="6344"/>
    <cellStyle name="Normal 16 8 3 2 3" xfId="4904"/>
    <cellStyle name="Normal 16 8 3 3" xfId="2785"/>
    <cellStyle name="Normal 16 8 3 3 2" xfId="5686"/>
    <cellStyle name="Normal 16 8 3 4" xfId="4246"/>
    <cellStyle name="Normal 16 8 4" xfId="1021"/>
    <cellStyle name="Normal 16 8 4 2" xfId="1728"/>
    <cellStyle name="Normal 16 8 4 2 2" xfId="3210"/>
    <cellStyle name="Normal 16 8 4 2 2 2" xfId="6111"/>
    <cellStyle name="Normal 16 8 4 2 3" xfId="4671"/>
    <cellStyle name="Normal 16 8 4 3" xfId="2551"/>
    <cellStyle name="Normal 16 8 4 3 2" xfId="5453"/>
    <cellStyle name="Normal 16 8 4 4" xfId="4013"/>
    <cellStyle name="Normal 16 8 5" xfId="1613"/>
    <cellStyle name="Normal 16 8 5 2" xfId="3095"/>
    <cellStyle name="Normal 16 8 5 2 2" xfId="5996"/>
    <cellStyle name="Normal 16 8 5 3" xfId="4556"/>
    <cellStyle name="Normal 16 8 6" xfId="2435"/>
    <cellStyle name="Normal 16 8 6 2" xfId="5338"/>
    <cellStyle name="Normal 16 8 7" xfId="3898"/>
    <cellStyle name="Normal 16 9" xfId="1081"/>
    <cellStyle name="Normal 16 9 2" xfId="1316"/>
    <cellStyle name="Normal 16 9 2 2" xfId="2020"/>
    <cellStyle name="Normal 16 9 2 2 2" xfId="3502"/>
    <cellStyle name="Normal 16 9 2 2 2 2" xfId="6403"/>
    <cellStyle name="Normal 16 9 2 2 3" xfId="4963"/>
    <cellStyle name="Normal 16 9 2 3" xfId="2844"/>
    <cellStyle name="Normal 16 9 2 3 2" xfId="5745"/>
    <cellStyle name="Normal 16 9 2 4" xfId="4305"/>
    <cellStyle name="Normal 16 9 3" xfId="1786"/>
    <cellStyle name="Normal 16 9 3 2" xfId="3268"/>
    <cellStyle name="Normal 16 9 3 2 2" xfId="6169"/>
    <cellStyle name="Normal 16 9 3 3" xfId="4729"/>
    <cellStyle name="Normal 16 9 4" xfId="2610"/>
    <cellStyle name="Normal 16 9 4 2" xfId="5511"/>
    <cellStyle name="Normal 16 9 5" xfId="4071"/>
    <cellStyle name="Normal 17" xfId="543"/>
    <cellStyle name="Normal 17 10" xfId="1201"/>
    <cellStyle name="Normal 17 10 2" xfId="1905"/>
    <cellStyle name="Normal 17 10 2 2" xfId="3387"/>
    <cellStyle name="Normal 17 10 2 2 2" xfId="6288"/>
    <cellStyle name="Normal 17 10 2 3" xfId="4848"/>
    <cellStyle name="Normal 17 10 3" xfId="2729"/>
    <cellStyle name="Normal 17 10 3 2" xfId="5630"/>
    <cellStyle name="Normal 17 10 4" xfId="4190"/>
    <cellStyle name="Normal 17 11" xfId="957"/>
    <cellStyle name="Normal 17 11 2" xfId="1672"/>
    <cellStyle name="Normal 17 11 2 2" xfId="3154"/>
    <cellStyle name="Normal 17 11 2 2 2" xfId="6055"/>
    <cellStyle name="Normal 17 11 2 3" xfId="4615"/>
    <cellStyle name="Normal 17 11 3" xfId="2495"/>
    <cellStyle name="Normal 17 11 3 2" xfId="5397"/>
    <cellStyle name="Normal 17 11 4" xfId="3957"/>
    <cellStyle name="Normal 17 12" xfId="2137"/>
    <cellStyle name="Normal 17 12 2" xfId="3617"/>
    <cellStyle name="Normal 17 12 2 2" xfId="6518"/>
    <cellStyle name="Normal 17 12 3" xfId="5078"/>
    <cellStyle name="Normal 17 13" xfId="2197"/>
    <cellStyle name="Normal 17 13 2" xfId="3674"/>
    <cellStyle name="Normal 17 13 2 2" xfId="6575"/>
    <cellStyle name="Normal 17 13 3" xfId="5135"/>
    <cellStyle name="Normal 17 14" xfId="1471"/>
    <cellStyle name="Normal 17 14 2" xfId="2959"/>
    <cellStyle name="Normal 17 14 2 2" xfId="5860"/>
    <cellStyle name="Normal 17 14 3" xfId="4420"/>
    <cellStyle name="Normal 17 15" xfId="2297"/>
    <cellStyle name="Normal 17 15 2" xfId="5203"/>
    <cellStyle name="Normal 17 16" xfId="3762"/>
    <cellStyle name="Normal 17 2" xfId="627"/>
    <cellStyle name="Normal 17 2 10" xfId="2142"/>
    <cellStyle name="Normal 17 2 10 2" xfId="3620"/>
    <cellStyle name="Normal 17 2 10 2 2" xfId="6521"/>
    <cellStyle name="Normal 17 2 10 3" xfId="5081"/>
    <cellStyle name="Normal 17 2 11" xfId="2201"/>
    <cellStyle name="Normal 17 2 11 2" xfId="3677"/>
    <cellStyle name="Normal 17 2 11 2 2" xfId="6578"/>
    <cellStyle name="Normal 17 2 11 3" xfId="5138"/>
    <cellStyle name="Normal 17 2 12" xfId="1478"/>
    <cellStyle name="Normal 17 2 12 2" xfId="2964"/>
    <cellStyle name="Normal 17 2 12 2 2" xfId="5865"/>
    <cellStyle name="Normal 17 2 12 3" xfId="4425"/>
    <cellStyle name="Normal 17 2 13" xfId="2303"/>
    <cellStyle name="Normal 17 2 13 2" xfId="5208"/>
    <cellStyle name="Normal 17 2 14" xfId="3768"/>
    <cellStyle name="Normal 17 2 2" xfId="643"/>
    <cellStyle name="Normal 17 2 2 10" xfId="2310"/>
    <cellStyle name="Normal 17 2 2 10 2" xfId="5215"/>
    <cellStyle name="Normal 17 2 2 11" xfId="3775"/>
    <cellStyle name="Normal 17 2 2 2" xfId="680"/>
    <cellStyle name="Normal 17 2 2 2 10" xfId="3805"/>
    <cellStyle name="Normal 17 2 2 2 2" xfId="853"/>
    <cellStyle name="Normal 17 2 2 2 2 2" xfId="1184"/>
    <cellStyle name="Normal 17 2 2 2 2 2 2" xfId="1417"/>
    <cellStyle name="Normal 17 2 2 2 2 2 2 2" xfId="2121"/>
    <cellStyle name="Normal 17 2 2 2 2 2 2 2 2" xfId="3603"/>
    <cellStyle name="Normal 17 2 2 2 2 2 2 2 2 2" xfId="6504"/>
    <cellStyle name="Normal 17 2 2 2 2 2 2 2 3" xfId="5064"/>
    <cellStyle name="Normal 17 2 2 2 2 2 2 3" xfId="2945"/>
    <cellStyle name="Normal 17 2 2 2 2 2 2 3 2" xfId="5846"/>
    <cellStyle name="Normal 17 2 2 2 2 2 2 4" xfId="4406"/>
    <cellStyle name="Normal 17 2 2 2 2 2 3" xfId="1888"/>
    <cellStyle name="Normal 17 2 2 2 2 2 3 2" xfId="3370"/>
    <cellStyle name="Normal 17 2 2 2 2 2 3 2 2" xfId="6271"/>
    <cellStyle name="Normal 17 2 2 2 2 2 3 3" xfId="4831"/>
    <cellStyle name="Normal 17 2 2 2 2 2 4" xfId="2712"/>
    <cellStyle name="Normal 17 2 2 2 2 2 4 2" xfId="5613"/>
    <cellStyle name="Normal 17 2 2 2 2 2 5" xfId="4173"/>
    <cellStyle name="Normal 17 2 2 2 2 3" xfId="1301"/>
    <cellStyle name="Normal 17 2 2 2 2 3 2" xfId="2005"/>
    <cellStyle name="Normal 17 2 2 2 2 3 2 2" xfId="3487"/>
    <cellStyle name="Normal 17 2 2 2 2 3 2 2 2" xfId="6388"/>
    <cellStyle name="Normal 17 2 2 2 2 3 2 3" xfId="4948"/>
    <cellStyle name="Normal 17 2 2 2 2 3 3" xfId="2829"/>
    <cellStyle name="Normal 17 2 2 2 2 3 3 2" xfId="5730"/>
    <cellStyle name="Normal 17 2 2 2 2 3 4" xfId="4290"/>
    <cellStyle name="Normal 17 2 2 2 2 4" xfId="1065"/>
    <cellStyle name="Normal 17 2 2 2 2 4 2" xfId="1772"/>
    <cellStyle name="Normal 17 2 2 2 2 4 2 2" xfId="3254"/>
    <cellStyle name="Normal 17 2 2 2 2 4 2 2 2" xfId="6155"/>
    <cellStyle name="Normal 17 2 2 2 2 4 2 3" xfId="4715"/>
    <cellStyle name="Normal 17 2 2 2 2 4 3" xfId="2595"/>
    <cellStyle name="Normal 17 2 2 2 2 4 3 2" xfId="5497"/>
    <cellStyle name="Normal 17 2 2 2 2 4 4" xfId="4057"/>
    <cellStyle name="Normal 17 2 2 2 2 5" xfId="1600"/>
    <cellStyle name="Normal 17 2 2 2 2 5 2" xfId="3083"/>
    <cellStyle name="Normal 17 2 2 2 2 5 2 2" xfId="5984"/>
    <cellStyle name="Normal 17 2 2 2 2 5 3" xfId="4544"/>
    <cellStyle name="Normal 17 2 2 2 2 6" xfId="2422"/>
    <cellStyle name="Normal 17 2 2 2 2 6 2" xfId="5326"/>
    <cellStyle name="Normal 17 2 2 2 2 7" xfId="3886"/>
    <cellStyle name="Normal 17 2 2 2 3" xfId="923"/>
    <cellStyle name="Normal 17 2 2 2 3 2" xfId="1361"/>
    <cellStyle name="Normal 17 2 2 2 3 2 2" xfId="2065"/>
    <cellStyle name="Normal 17 2 2 2 3 2 2 2" xfId="3547"/>
    <cellStyle name="Normal 17 2 2 2 3 2 2 2 2" xfId="6448"/>
    <cellStyle name="Normal 17 2 2 2 3 2 2 3" xfId="5008"/>
    <cellStyle name="Normal 17 2 2 2 3 2 3" xfId="2889"/>
    <cellStyle name="Normal 17 2 2 2 3 2 3 2" xfId="5790"/>
    <cellStyle name="Normal 17 2 2 2 3 2 4" xfId="4350"/>
    <cellStyle name="Normal 17 2 2 2 3 3" xfId="1128"/>
    <cellStyle name="Normal 17 2 2 2 3 3 2" xfId="1832"/>
    <cellStyle name="Normal 17 2 2 2 3 3 2 2" xfId="3314"/>
    <cellStyle name="Normal 17 2 2 2 3 3 2 2 2" xfId="6215"/>
    <cellStyle name="Normal 17 2 2 2 3 3 2 3" xfId="4775"/>
    <cellStyle name="Normal 17 2 2 2 3 3 3" xfId="2656"/>
    <cellStyle name="Normal 17 2 2 2 3 3 3 2" xfId="5557"/>
    <cellStyle name="Normal 17 2 2 2 3 3 4" xfId="4117"/>
    <cellStyle name="Normal 17 2 2 2 3 4" xfId="1657"/>
    <cellStyle name="Normal 17 2 2 2 3 4 2" xfId="3139"/>
    <cellStyle name="Normal 17 2 2 2 3 4 2 2" xfId="6040"/>
    <cellStyle name="Normal 17 2 2 2 3 4 3" xfId="4600"/>
    <cellStyle name="Normal 17 2 2 2 3 5" xfId="2479"/>
    <cellStyle name="Normal 17 2 2 2 3 5 2" xfId="5382"/>
    <cellStyle name="Normal 17 2 2 2 3 6" xfId="3942"/>
    <cellStyle name="Normal 17 2 2 2 4" xfId="1245"/>
    <cellStyle name="Normal 17 2 2 2 4 2" xfId="1949"/>
    <cellStyle name="Normal 17 2 2 2 4 2 2" xfId="3431"/>
    <cellStyle name="Normal 17 2 2 2 4 2 2 2" xfId="6332"/>
    <cellStyle name="Normal 17 2 2 2 4 2 3" xfId="4892"/>
    <cellStyle name="Normal 17 2 2 2 4 3" xfId="2773"/>
    <cellStyle name="Normal 17 2 2 2 4 3 2" xfId="5674"/>
    <cellStyle name="Normal 17 2 2 2 4 4" xfId="4234"/>
    <cellStyle name="Normal 17 2 2 2 5" xfId="1008"/>
    <cellStyle name="Normal 17 2 2 2 5 2" xfId="1716"/>
    <cellStyle name="Normal 17 2 2 2 5 2 2" xfId="3198"/>
    <cellStyle name="Normal 17 2 2 2 5 2 2 2" xfId="6099"/>
    <cellStyle name="Normal 17 2 2 2 5 2 3" xfId="4659"/>
    <cellStyle name="Normal 17 2 2 2 5 3" xfId="2539"/>
    <cellStyle name="Normal 17 2 2 2 5 3 2" xfId="5441"/>
    <cellStyle name="Normal 17 2 2 2 5 4" xfId="4001"/>
    <cellStyle name="Normal 17 2 2 2 6" xfId="2183"/>
    <cellStyle name="Normal 17 2 2 2 6 2" xfId="3661"/>
    <cellStyle name="Normal 17 2 2 2 6 2 2" xfId="6562"/>
    <cellStyle name="Normal 17 2 2 2 6 3" xfId="5122"/>
    <cellStyle name="Normal 17 2 2 2 7" xfId="2242"/>
    <cellStyle name="Normal 17 2 2 2 7 2" xfId="3718"/>
    <cellStyle name="Normal 17 2 2 2 7 2 2" xfId="6619"/>
    <cellStyle name="Normal 17 2 2 2 7 3" xfId="5179"/>
    <cellStyle name="Normal 17 2 2 2 8" xfId="1517"/>
    <cellStyle name="Normal 17 2 2 2 8 2" xfId="3002"/>
    <cellStyle name="Normal 17 2 2 2 8 2 2" xfId="5903"/>
    <cellStyle name="Normal 17 2 2 2 8 3" xfId="4463"/>
    <cellStyle name="Normal 17 2 2 2 9" xfId="2340"/>
    <cellStyle name="Normal 17 2 2 2 9 2" xfId="5245"/>
    <cellStyle name="Normal 17 2 2 3" xfId="820"/>
    <cellStyle name="Normal 17 2 2 3 2" xfId="1154"/>
    <cellStyle name="Normal 17 2 2 3 2 2" xfId="1387"/>
    <cellStyle name="Normal 17 2 2 3 2 2 2" xfId="2091"/>
    <cellStyle name="Normal 17 2 2 3 2 2 2 2" xfId="3573"/>
    <cellStyle name="Normal 17 2 2 3 2 2 2 2 2" xfId="6474"/>
    <cellStyle name="Normal 17 2 2 3 2 2 2 3" xfId="5034"/>
    <cellStyle name="Normal 17 2 2 3 2 2 3" xfId="2915"/>
    <cellStyle name="Normal 17 2 2 3 2 2 3 2" xfId="5816"/>
    <cellStyle name="Normal 17 2 2 3 2 2 4" xfId="4376"/>
    <cellStyle name="Normal 17 2 2 3 2 3" xfId="1858"/>
    <cellStyle name="Normal 17 2 2 3 2 3 2" xfId="3340"/>
    <cellStyle name="Normal 17 2 2 3 2 3 2 2" xfId="6241"/>
    <cellStyle name="Normal 17 2 2 3 2 3 3" xfId="4801"/>
    <cellStyle name="Normal 17 2 2 3 2 4" xfId="2682"/>
    <cellStyle name="Normal 17 2 2 3 2 4 2" xfId="5583"/>
    <cellStyle name="Normal 17 2 2 3 2 5" xfId="4143"/>
    <cellStyle name="Normal 17 2 2 3 3" xfId="1271"/>
    <cellStyle name="Normal 17 2 2 3 3 2" xfId="1975"/>
    <cellStyle name="Normal 17 2 2 3 3 2 2" xfId="3457"/>
    <cellStyle name="Normal 17 2 2 3 3 2 2 2" xfId="6358"/>
    <cellStyle name="Normal 17 2 2 3 3 2 3" xfId="4918"/>
    <cellStyle name="Normal 17 2 2 3 3 3" xfId="2799"/>
    <cellStyle name="Normal 17 2 2 3 3 3 2" xfId="5700"/>
    <cellStyle name="Normal 17 2 2 3 3 4" xfId="4260"/>
    <cellStyle name="Normal 17 2 2 3 4" xfId="1035"/>
    <cellStyle name="Normal 17 2 2 3 4 2" xfId="1742"/>
    <cellStyle name="Normal 17 2 2 3 4 2 2" xfId="3224"/>
    <cellStyle name="Normal 17 2 2 3 4 2 2 2" xfId="6125"/>
    <cellStyle name="Normal 17 2 2 3 4 2 3" xfId="4685"/>
    <cellStyle name="Normal 17 2 2 3 4 3" xfId="2565"/>
    <cellStyle name="Normal 17 2 2 3 4 3 2" xfId="5467"/>
    <cellStyle name="Normal 17 2 2 3 4 4" xfId="4027"/>
    <cellStyle name="Normal 17 2 2 3 5" xfId="1570"/>
    <cellStyle name="Normal 17 2 2 3 5 2" xfId="3053"/>
    <cellStyle name="Normal 17 2 2 3 5 2 2" xfId="5954"/>
    <cellStyle name="Normal 17 2 2 3 5 3" xfId="4514"/>
    <cellStyle name="Normal 17 2 2 3 6" xfId="2392"/>
    <cellStyle name="Normal 17 2 2 3 6 2" xfId="5296"/>
    <cellStyle name="Normal 17 2 2 3 7" xfId="3856"/>
    <cellStyle name="Normal 17 2 2 4" xfId="893"/>
    <cellStyle name="Normal 17 2 2 4 2" xfId="1335"/>
    <cellStyle name="Normal 17 2 2 4 2 2" xfId="2039"/>
    <cellStyle name="Normal 17 2 2 4 2 2 2" xfId="3521"/>
    <cellStyle name="Normal 17 2 2 4 2 2 2 2" xfId="6422"/>
    <cellStyle name="Normal 17 2 2 4 2 2 3" xfId="4982"/>
    <cellStyle name="Normal 17 2 2 4 2 3" xfId="2863"/>
    <cellStyle name="Normal 17 2 2 4 2 3 2" xfId="5764"/>
    <cellStyle name="Normal 17 2 2 4 2 4" xfId="4324"/>
    <cellStyle name="Normal 17 2 2 4 3" xfId="1102"/>
    <cellStyle name="Normal 17 2 2 4 3 2" xfId="1806"/>
    <cellStyle name="Normal 17 2 2 4 3 2 2" xfId="3288"/>
    <cellStyle name="Normal 17 2 2 4 3 2 2 2" xfId="6189"/>
    <cellStyle name="Normal 17 2 2 4 3 2 3" xfId="4749"/>
    <cellStyle name="Normal 17 2 2 4 3 3" xfId="2630"/>
    <cellStyle name="Normal 17 2 2 4 3 3 2" xfId="5531"/>
    <cellStyle name="Normal 17 2 2 4 3 4" xfId="4091"/>
    <cellStyle name="Normal 17 2 2 4 4" xfId="1627"/>
    <cellStyle name="Normal 17 2 2 4 4 2" xfId="3109"/>
    <cellStyle name="Normal 17 2 2 4 4 2 2" xfId="6010"/>
    <cellStyle name="Normal 17 2 2 4 4 3" xfId="4570"/>
    <cellStyle name="Normal 17 2 2 4 5" xfId="2449"/>
    <cellStyle name="Normal 17 2 2 4 5 2" xfId="5352"/>
    <cellStyle name="Normal 17 2 2 4 6" xfId="3912"/>
    <cellStyle name="Normal 17 2 2 5" xfId="1219"/>
    <cellStyle name="Normal 17 2 2 5 2" xfId="1923"/>
    <cellStyle name="Normal 17 2 2 5 2 2" xfId="3405"/>
    <cellStyle name="Normal 17 2 2 5 2 2 2" xfId="6306"/>
    <cellStyle name="Normal 17 2 2 5 2 3" xfId="4866"/>
    <cellStyle name="Normal 17 2 2 5 3" xfId="2747"/>
    <cellStyle name="Normal 17 2 2 5 3 2" xfId="5648"/>
    <cellStyle name="Normal 17 2 2 5 4" xfId="4208"/>
    <cellStyle name="Normal 17 2 2 6" xfId="982"/>
    <cellStyle name="Normal 17 2 2 6 2" xfId="1690"/>
    <cellStyle name="Normal 17 2 2 6 2 2" xfId="3172"/>
    <cellStyle name="Normal 17 2 2 6 2 2 2" xfId="6073"/>
    <cellStyle name="Normal 17 2 2 6 2 3" xfId="4633"/>
    <cellStyle name="Normal 17 2 2 6 3" xfId="2513"/>
    <cellStyle name="Normal 17 2 2 6 3 2" xfId="5415"/>
    <cellStyle name="Normal 17 2 2 6 4" xfId="3975"/>
    <cellStyle name="Normal 17 2 2 7" xfId="2157"/>
    <cellStyle name="Normal 17 2 2 7 2" xfId="3635"/>
    <cellStyle name="Normal 17 2 2 7 2 2" xfId="6536"/>
    <cellStyle name="Normal 17 2 2 7 3" xfId="5096"/>
    <cellStyle name="Normal 17 2 2 8" xfId="2216"/>
    <cellStyle name="Normal 17 2 2 8 2" xfId="3692"/>
    <cellStyle name="Normal 17 2 2 8 2 2" xfId="6593"/>
    <cellStyle name="Normal 17 2 2 8 3" xfId="5153"/>
    <cellStyle name="Normal 17 2 2 9" xfId="1486"/>
    <cellStyle name="Normal 17 2 2 9 2" xfId="2972"/>
    <cellStyle name="Normal 17 2 2 9 2 2" xfId="5873"/>
    <cellStyle name="Normal 17 2 2 9 3" xfId="4433"/>
    <cellStyle name="Normal 17 2 3" xfId="651"/>
    <cellStyle name="Normal 17 2 3 10" xfId="2318"/>
    <cellStyle name="Normal 17 2 3 10 2" xfId="5223"/>
    <cellStyle name="Normal 17 2 3 11" xfId="3783"/>
    <cellStyle name="Normal 17 2 3 2" xfId="688"/>
    <cellStyle name="Normal 17 2 3 2 10" xfId="3813"/>
    <cellStyle name="Normal 17 2 3 2 2" xfId="861"/>
    <cellStyle name="Normal 17 2 3 2 2 2" xfId="1192"/>
    <cellStyle name="Normal 17 2 3 2 2 2 2" xfId="1425"/>
    <cellStyle name="Normal 17 2 3 2 2 2 2 2" xfId="2129"/>
    <cellStyle name="Normal 17 2 3 2 2 2 2 2 2" xfId="3611"/>
    <cellStyle name="Normal 17 2 3 2 2 2 2 2 2 2" xfId="6512"/>
    <cellStyle name="Normal 17 2 3 2 2 2 2 2 3" xfId="5072"/>
    <cellStyle name="Normal 17 2 3 2 2 2 2 3" xfId="2953"/>
    <cellStyle name="Normal 17 2 3 2 2 2 2 3 2" xfId="5854"/>
    <cellStyle name="Normal 17 2 3 2 2 2 2 4" xfId="4414"/>
    <cellStyle name="Normal 17 2 3 2 2 2 3" xfId="1896"/>
    <cellStyle name="Normal 17 2 3 2 2 2 3 2" xfId="3378"/>
    <cellStyle name="Normal 17 2 3 2 2 2 3 2 2" xfId="6279"/>
    <cellStyle name="Normal 17 2 3 2 2 2 3 3" xfId="4839"/>
    <cellStyle name="Normal 17 2 3 2 2 2 4" xfId="2720"/>
    <cellStyle name="Normal 17 2 3 2 2 2 4 2" xfId="5621"/>
    <cellStyle name="Normal 17 2 3 2 2 2 5" xfId="4181"/>
    <cellStyle name="Normal 17 2 3 2 2 3" xfId="1309"/>
    <cellStyle name="Normal 17 2 3 2 2 3 2" xfId="2013"/>
    <cellStyle name="Normal 17 2 3 2 2 3 2 2" xfId="3495"/>
    <cellStyle name="Normal 17 2 3 2 2 3 2 2 2" xfId="6396"/>
    <cellStyle name="Normal 17 2 3 2 2 3 2 3" xfId="4956"/>
    <cellStyle name="Normal 17 2 3 2 2 3 3" xfId="2837"/>
    <cellStyle name="Normal 17 2 3 2 2 3 3 2" xfId="5738"/>
    <cellStyle name="Normal 17 2 3 2 2 3 4" xfId="4298"/>
    <cellStyle name="Normal 17 2 3 2 2 4" xfId="1073"/>
    <cellStyle name="Normal 17 2 3 2 2 4 2" xfId="1780"/>
    <cellStyle name="Normal 17 2 3 2 2 4 2 2" xfId="3262"/>
    <cellStyle name="Normal 17 2 3 2 2 4 2 2 2" xfId="6163"/>
    <cellStyle name="Normal 17 2 3 2 2 4 2 3" xfId="4723"/>
    <cellStyle name="Normal 17 2 3 2 2 4 3" xfId="2603"/>
    <cellStyle name="Normal 17 2 3 2 2 4 3 2" xfId="5505"/>
    <cellStyle name="Normal 17 2 3 2 2 4 4" xfId="4065"/>
    <cellStyle name="Normal 17 2 3 2 2 5" xfId="1608"/>
    <cellStyle name="Normal 17 2 3 2 2 5 2" xfId="3091"/>
    <cellStyle name="Normal 17 2 3 2 2 5 2 2" xfId="5992"/>
    <cellStyle name="Normal 17 2 3 2 2 5 3" xfId="4552"/>
    <cellStyle name="Normal 17 2 3 2 2 6" xfId="2430"/>
    <cellStyle name="Normal 17 2 3 2 2 6 2" xfId="5334"/>
    <cellStyle name="Normal 17 2 3 2 2 7" xfId="3894"/>
    <cellStyle name="Normal 17 2 3 2 3" xfId="931"/>
    <cellStyle name="Normal 17 2 3 2 3 2" xfId="1369"/>
    <cellStyle name="Normal 17 2 3 2 3 2 2" xfId="2073"/>
    <cellStyle name="Normal 17 2 3 2 3 2 2 2" xfId="3555"/>
    <cellStyle name="Normal 17 2 3 2 3 2 2 2 2" xfId="6456"/>
    <cellStyle name="Normal 17 2 3 2 3 2 2 3" xfId="5016"/>
    <cellStyle name="Normal 17 2 3 2 3 2 3" xfId="2897"/>
    <cellStyle name="Normal 17 2 3 2 3 2 3 2" xfId="5798"/>
    <cellStyle name="Normal 17 2 3 2 3 2 4" xfId="4358"/>
    <cellStyle name="Normal 17 2 3 2 3 3" xfId="1136"/>
    <cellStyle name="Normal 17 2 3 2 3 3 2" xfId="1840"/>
    <cellStyle name="Normal 17 2 3 2 3 3 2 2" xfId="3322"/>
    <cellStyle name="Normal 17 2 3 2 3 3 2 2 2" xfId="6223"/>
    <cellStyle name="Normal 17 2 3 2 3 3 2 3" xfId="4783"/>
    <cellStyle name="Normal 17 2 3 2 3 3 3" xfId="2664"/>
    <cellStyle name="Normal 17 2 3 2 3 3 3 2" xfId="5565"/>
    <cellStyle name="Normal 17 2 3 2 3 3 4" xfId="4125"/>
    <cellStyle name="Normal 17 2 3 2 3 4" xfId="1665"/>
    <cellStyle name="Normal 17 2 3 2 3 4 2" xfId="3147"/>
    <cellStyle name="Normal 17 2 3 2 3 4 2 2" xfId="6048"/>
    <cellStyle name="Normal 17 2 3 2 3 4 3" xfId="4608"/>
    <cellStyle name="Normal 17 2 3 2 3 5" xfId="2487"/>
    <cellStyle name="Normal 17 2 3 2 3 5 2" xfId="5390"/>
    <cellStyle name="Normal 17 2 3 2 3 6" xfId="3950"/>
    <cellStyle name="Normal 17 2 3 2 4" xfId="1253"/>
    <cellStyle name="Normal 17 2 3 2 4 2" xfId="1957"/>
    <cellStyle name="Normal 17 2 3 2 4 2 2" xfId="3439"/>
    <cellStyle name="Normal 17 2 3 2 4 2 2 2" xfId="6340"/>
    <cellStyle name="Normal 17 2 3 2 4 2 3" xfId="4900"/>
    <cellStyle name="Normal 17 2 3 2 4 3" xfId="2781"/>
    <cellStyle name="Normal 17 2 3 2 4 3 2" xfId="5682"/>
    <cellStyle name="Normal 17 2 3 2 4 4" xfId="4242"/>
    <cellStyle name="Normal 17 2 3 2 5" xfId="1016"/>
    <cellStyle name="Normal 17 2 3 2 5 2" xfId="1724"/>
    <cellStyle name="Normal 17 2 3 2 5 2 2" xfId="3206"/>
    <cellStyle name="Normal 17 2 3 2 5 2 2 2" xfId="6107"/>
    <cellStyle name="Normal 17 2 3 2 5 2 3" xfId="4667"/>
    <cellStyle name="Normal 17 2 3 2 5 3" xfId="2547"/>
    <cellStyle name="Normal 17 2 3 2 5 3 2" xfId="5449"/>
    <cellStyle name="Normal 17 2 3 2 5 4" xfId="4009"/>
    <cellStyle name="Normal 17 2 3 2 6" xfId="2191"/>
    <cellStyle name="Normal 17 2 3 2 6 2" xfId="3669"/>
    <cellStyle name="Normal 17 2 3 2 6 2 2" xfId="6570"/>
    <cellStyle name="Normal 17 2 3 2 6 3" xfId="5130"/>
    <cellStyle name="Normal 17 2 3 2 7" xfId="2250"/>
    <cellStyle name="Normal 17 2 3 2 7 2" xfId="3726"/>
    <cellStyle name="Normal 17 2 3 2 7 2 2" xfId="6627"/>
    <cellStyle name="Normal 17 2 3 2 7 3" xfId="5187"/>
    <cellStyle name="Normal 17 2 3 2 8" xfId="1525"/>
    <cellStyle name="Normal 17 2 3 2 8 2" xfId="3010"/>
    <cellStyle name="Normal 17 2 3 2 8 2 2" xfId="5911"/>
    <cellStyle name="Normal 17 2 3 2 8 3" xfId="4471"/>
    <cellStyle name="Normal 17 2 3 2 9" xfId="2348"/>
    <cellStyle name="Normal 17 2 3 2 9 2" xfId="5253"/>
    <cellStyle name="Normal 17 2 3 3" xfId="828"/>
    <cellStyle name="Normal 17 2 3 3 2" xfId="1162"/>
    <cellStyle name="Normal 17 2 3 3 2 2" xfId="1395"/>
    <cellStyle name="Normal 17 2 3 3 2 2 2" xfId="2099"/>
    <cellStyle name="Normal 17 2 3 3 2 2 2 2" xfId="3581"/>
    <cellStyle name="Normal 17 2 3 3 2 2 2 2 2" xfId="6482"/>
    <cellStyle name="Normal 17 2 3 3 2 2 2 3" xfId="5042"/>
    <cellStyle name="Normal 17 2 3 3 2 2 3" xfId="2923"/>
    <cellStyle name="Normal 17 2 3 3 2 2 3 2" xfId="5824"/>
    <cellStyle name="Normal 17 2 3 3 2 2 4" xfId="4384"/>
    <cellStyle name="Normal 17 2 3 3 2 3" xfId="1866"/>
    <cellStyle name="Normal 17 2 3 3 2 3 2" xfId="3348"/>
    <cellStyle name="Normal 17 2 3 3 2 3 2 2" xfId="6249"/>
    <cellStyle name="Normal 17 2 3 3 2 3 3" xfId="4809"/>
    <cellStyle name="Normal 17 2 3 3 2 4" xfId="2690"/>
    <cellStyle name="Normal 17 2 3 3 2 4 2" xfId="5591"/>
    <cellStyle name="Normal 17 2 3 3 2 5" xfId="4151"/>
    <cellStyle name="Normal 17 2 3 3 3" xfId="1279"/>
    <cellStyle name="Normal 17 2 3 3 3 2" xfId="1983"/>
    <cellStyle name="Normal 17 2 3 3 3 2 2" xfId="3465"/>
    <cellStyle name="Normal 17 2 3 3 3 2 2 2" xfId="6366"/>
    <cellStyle name="Normal 17 2 3 3 3 2 3" xfId="4926"/>
    <cellStyle name="Normal 17 2 3 3 3 3" xfId="2807"/>
    <cellStyle name="Normal 17 2 3 3 3 3 2" xfId="5708"/>
    <cellStyle name="Normal 17 2 3 3 3 4" xfId="4268"/>
    <cellStyle name="Normal 17 2 3 3 4" xfId="1043"/>
    <cellStyle name="Normal 17 2 3 3 4 2" xfId="1750"/>
    <cellStyle name="Normal 17 2 3 3 4 2 2" xfId="3232"/>
    <cellStyle name="Normal 17 2 3 3 4 2 2 2" xfId="6133"/>
    <cellStyle name="Normal 17 2 3 3 4 2 3" xfId="4693"/>
    <cellStyle name="Normal 17 2 3 3 4 3" xfId="2573"/>
    <cellStyle name="Normal 17 2 3 3 4 3 2" xfId="5475"/>
    <cellStyle name="Normal 17 2 3 3 4 4" xfId="4035"/>
    <cellStyle name="Normal 17 2 3 3 5" xfId="1578"/>
    <cellStyle name="Normal 17 2 3 3 5 2" xfId="3061"/>
    <cellStyle name="Normal 17 2 3 3 5 2 2" xfId="5962"/>
    <cellStyle name="Normal 17 2 3 3 5 3" xfId="4522"/>
    <cellStyle name="Normal 17 2 3 3 6" xfId="2400"/>
    <cellStyle name="Normal 17 2 3 3 6 2" xfId="5304"/>
    <cellStyle name="Normal 17 2 3 3 7" xfId="3864"/>
    <cellStyle name="Normal 17 2 3 4" xfId="901"/>
    <cellStyle name="Normal 17 2 3 4 2" xfId="1343"/>
    <cellStyle name="Normal 17 2 3 4 2 2" xfId="2047"/>
    <cellStyle name="Normal 17 2 3 4 2 2 2" xfId="3529"/>
    <cellStyle name="Normal 17 2 3 4 2 2 2 2" xfId="6430"/>
    <cellStyle name="Normal 17 2 3 4 2 2 3" xfId="4990"/>
    <cellStyle name="Normal 17 2 3 4 2 3" xfId="2871"/>
    <cellStyle name="Normal 17 2 3 4 2 3 2" xfId="5772"/>
    <cellStyle name="Normal 17 2 3 4 2 4" xfId="4332"/>
    <cellStyle name="Normal 17 2 3 4 3" xfId="1110"/>
    <cellStyle name="Normal 17 2 3 4 3 2" xfId="1814"/>
    <cellStyle name="Normal 17 2 3 4 3 2 2" xfId="3296"/>
    <cellStyle name="Normal 17 2 3 4 3 2 2 2" xfId="6197"/>
    <cellStyle name="Normal 17 2 3 4 3 2 3" xfId="4757"/>
    <cellStyle name="Normal 17 2 3 4 3 3" xfId="2638"/>
    <cellStyle name="Normal 17 2 3 4 3 3 2" xfId="5539"/>
    <cellStyle name="Normal 17 2 3 4 3 4" xfId="4099"/>
    <cellStyle name="Normal 17 2 3 4 4" xfId="1635"/>
    <cellStyle name="Normal 17 2 3 4 4 2" xfId="3117"/>
    <cellStyle name="Normal 17 2 3 4 4 2 2" xfId="6018"/>
    <cellStyle name="Normal 17 2 3 4 4 3" xfId="4578"/>
    <cellStyle name="Normal 17 2 3 4 5" xfId="2457"/>
    <cellStyle name="Normal 17 2 3 4 5 2" xfId="5360"/>
    <cellStyle name="Normal 17 2 3 4 6" xfId="3920"/>
    <cellStyle name="Normal 17 2 3 5" xfId="1227"/>
    <cellStyle name="Normal 17 2 3 5 2" xfId="1931"/>
    <cellStyle name="Normal 17 2 3 5 2 2" xfId="3413"/>
    <cellStyle name="Normal 17 2 3 5 2 2 2" xfId="6314"/>
    <cellStyle name="Normal 17 2 3 5 2 3" xfId="4874"/>
    <cellStyle name="Normal 17 2 3 5 3" xfId="2755"/>
    <cellStyle name="Normal 17 2 3 5 3 2" xfId="5656"/>
    <cellStyle name="Normal 17 2 3 5 4" xfId="4216"/>
    <cellStyle name="Normal 17 2 3 6" xfId="990"/>
    <cellStyle name="Normal 17 2 3 6 2" xfId="1698"/>
    <cellStyle name="Normal 17 2 3 6 2 2" xfId="3180"/>
    <cellStyle name="Normal 17 2 3 6 2 2 2" xfId="6081"/>
    <cellStyle name="Normal 17 2 3 6 2 3" xfId="4641"/>
    <cellStyle name="Normal 17 2 3 6 3" xfId="2521"/>
    <cellStyle name="Normal 17 2 3 6 3 2" xfId="5423"/>
    <cellStyle name="Normal 17 2 3 6 4" xfId="3983"/>
    <cellStyle name="Normal 17 2 3 7" xfId="2165"/>
    <cellStyle name="Normal 17 2 3 7 2" xfId="3643"/>
    <cellStyle name="Normal 17 2 3 7 2 2" xfId="6544"/>
    <cellStyle name="Normal 17 2 3 7 3" xfId="5104"/>
    <cellStyle name="Normal 17 2 3 8" xfId="2224"/>
    <cellStyle name="Normal 17 2 3 8 2" xfId="3700"/>
    <cellStyle name="Normal 17 2 3 8 2 2" xfId="6601"/>
    <cellStyle name="Normal 17 2 3 8 3" xfId="5161"/>
    <cellStyle name="Normal 17 2 3 9" xfId="1494"/>
    <cellStyle name="Normal 17 2 3 9 2" xfId="2980"/>
    <cellStyle name="Normal 17 2 3 9 2 2" xfId="5881"/>
    <cellStyle name="Normal 17 2 3 9 3" xfId="4441"/>
    <cellStyle name="Normal 17 2 4" xfId="672"/>
    <cellStyle name="Normal 17 2 4 10" xfId="3797"/>
    <cellStyle name="Normal 17 2 4 2" xfId="845"/>
    <cellStyle name="Normal 17 2 4 2 2" xfId="1176"/>
    <cellStyle name="Normal 17 2 4 2 2 2" xfId="1409"/>
    <cellStyle name="Normal 17 2 4 2 2 2 2" xfId="2113"/>
    <cellStyle name="Normal 17 2 4 2 2 2 2 2" xfId="3595"/>
    <cellStyle name="Normal 17 2 4 2 2 2 2 2 2" xfId="6496"/>
    <cellStyle name="Normal 17 2 4 2 2 2 2 3" xfId="5056"/>
    <cellStyle name="Normal 17 2 4 2 2 2 3" xfId="2937"/>
    <cellStyle name="Normal 17 2 4 2 2 2 3 2" xfId="5838"/>
    <cellStyle name="Normal 17 2 4 2 2 2 4" xfId="4398"/>
    <cellStyle name="Normal 17 2 4 2 2 3" xfId="1880"/>
    <cellStyle name="Normal 17 2 4 2 2 3 2" xfId="3362"/>
    <cellStyle name="Normal 17 2 4 2 2 3 2 2" xfId="6263"/>
    <cellStyle name="Normal 17 2 4 2 2 3 3" xfId="4823"/>
    <cellStyle name="Normal 17 2 4 2 2 4" xfId="2704"/>
    <cellStyle name="Normal 17 2 4 2 2 4 2" xfId="5605"/>
    <cellStyle name="Normal 17 2 4 2 2 5" xfId="4165"/>
    <cellStyle name="Normal 17 2 4 2 3" xfId="1293"/>
    <cellStyle name="Normal 17 2 4 2 3 2" xfId="1997"/>
    <cellStyle name="Normal 17 2 4 2 3 2 2" xfId="3479"/>
    <cellStyle name="Normal 17 2 4 2 3 2 2 2" xfId="6380"/>
    <cellStyle name="Normal 17 2 4 2 3 2 3" xfId="4940"/>
    <cellStyle name="Normal 17 2 4 2 3 3" xfId="2821"/>
    <cellStyle name="Normal 17 2 4 2 3 3 2" xfId="5722"/>
    <cellStyle name="Normal 17 2 4 2 3 4" xfId="4282"/>
    <cellStyle name="Normal 17 2 4 2 4" xfId="1057"/>
    <cellStyle name="Normal 17 2 4 2 4 2" xfId="1764"/>
    <cellStyle name="Normal 17 2 4 2 4 2 2" xfId="3246"/>
    <cellStyle name="Normal 17 2 4 2 4 2 2 2" xfId="6147"/>
    <cellStyle name="Normal 17 2 4 2 4 2 3" xfId="4707"/>
    <cellStyle name="Normal 17 2 4 2 4 3" xfId="2587"/>
    <cellStyle name="Normal 17 2 4 2 4 3 2" xfId="5489"/>
    <cellStyle name="Normal 17 2 4 2 4 4" xfId="4049"/>
    <cellStyle name="Normal 17 2 4 2 5" xfId="1592"/>
    <cellStyle name="Normal 17 2 4 2 5 2" xfId="3075"/>
    <cellStyle name="Normal 17 2 4 2 5 2 2" xfId="5976"/>
    <cellStyle name="Normal 17 2 4 2 5 3" xfId="4536"/>
    <cellStyle name="Normal 17 2 4 2 6" xfId="2414"/>
    <cellStyle name="Normal 17 2 4 2 6 2" xfId="5318"/>
    <cellStyle name="Normal 17 2 4 2 7" xfId="3878"/>
    <cellStyle name="Normal 17 2 4 3" xfId="915"/>
    <cellStyle name="Normal 17 2 4 3 2" xfId="1327"/>
    <cellStyle name="Normal 17 2 4 3 2 2" xfId="2031"/>
    <cellStyle name="Normal 17 2 4 3 2 2 2" xfId="3513"/>
    <cellStyle name="Normal 17 2 4 3 2 2 2 2" xfId="6414"/>
    <cellStyle name="Normal 17 2 4 3 2 2 3" xfId="4974"/>
    <cellStyle name="Normal 17 2 4 3 2 3" xfId="2855"/>
    <cellStyle name="Normal 17 2 4 3 2 3 2" xfId="5756"/>
    <cellStyle name="Normal 17 2 4 3 2 4" xfId="4316"/>
    <cellStyle name="Normal 17 2 4 3 3" xfId="1094"/>
    <cellStyle name="Normal 17 2 4 3 3 2" xfId="1798"/>
    <cellStyle name="Normal 17 2 4 3 3 2 2" xfId="3280"/>
    <cellStyle name="Normal 17 2 4 3 3 2 2 2" xfId="6181"/>
    <cellStyle name="Normal 17 2 4 3 3 2 3" xfId="4741"/>
    <cellStyle name="Normal 17 2 4 3 3 3" xfId="2622"/>
    <cellStyle name="Normal 17 2 4 3 3 3 2" xfId="5523"/>
    <cellStyle name="Normal 17 2 4 3 3 4" xfId="4083"/>
    <cellStyle name="Normal 17 2 4 3 4" xfId="1649"/>
    <cellStyle name="Normal 17 2 4 3 4 2" xfId="3131"/>
    <cellStyle name="Normal 17 2 4 3 4 2 2" xfId="6032"/>
    <cellStyle name="Normal 17 2 4 3 4 3" xfId="4592"/>
    <cellStyle name="Normal 17 2 4 3 5" xfId="2471"/>
    <cellStyle name="Normal 17 2 4 3 5 2" xfId="5374"/>
    <cellStyle name="Normal 17 2 4 3 6" xfId="3934"/>
    <cellStyle name="Normal 17 2 4 4" xfId="1211"/>
    <cellStyle name="Normal 17 2 4 4 2" xfId="1915"/>
    <cellStyle name="Normal 17 2 4 4 2 2" xfId="3397"/>
    <cellStyle name="Normal 17 2 4 4 2 2 2" xfId="6298"/>
    <cellStyle name="Normal 17 2 4 4 2 3" xfId="4858"/>
    <cellStyle name="Normal 17 2 4 4 3" xfId="2739"/>
    <cellStyle name="Normal 17 2 4 4 3 2" xfId="5640"/>
    <cellStyle name="Normal 17 2 4 4 4" xfId="4200"/>
    <cellStyle name="Normal 17 2 4 5" xfId="974"/>
    <cellStyle name="Normal 17 2 4 5 2" xfId="1682"/>
    <cellStyle name="Normal 17 2 4 5 2 2" xfId="3164"/>
    <cellStyle name="Normal 17 2 4 5 2 2 2" xfId="6065"/>
    <cellStyle name="Normal 17 2 4 5 2 3" xfId="4625"/>
    <cellStyle name="Normal 17 2 4 5 3" xfId="2505"/>
    <cellStyle name="Normal 17 2 4 5 3 2" xfId="5407"/>
    <cellStyle name="Normal 17 2 4 5 4" xfId="3967"/>
    <cellStyle name="Normal 17 2 4 6" xfId="2149"/>
    <cellStyle name="Normal 17 2 4 6 2" xfId="3627"/>
    <cellStyle name="Normal 17 2 4 6 2 2" xfId="6528"/>
    <cellStyle name="Normal 17 2 4 6 3" xfId="5088"/>
    <cellStyle name="Normal 17 2 4 7" xfId="2208"/>
    <cellStyle name="Normal 17 2 4 7 2" xfId="3684"/>
    <cellStyle name="Normal 17 2 4 7 2 2" xfId="6585"/>
    <cellStyle name="Normal 17 2 4 7 3" xfId="5145"/>
    <cellStyle name="Normal 17 2 4 8" xfId="1509"/>
    <cellStyle name="Normal 17 2 4 8 2" xfId="2994"/>
    <cellStyle name="Normal 17 2 4 8 2 2" xfId="5895"/>
    <cellStyle name="Normal 17 2 4 8 3" xfId="4455"/>
    <cellStyle name="Normal 17 2 4 9" xfId="2332"/>
    <cellStyle name="Normal 17 2 4 9 2" xfId="5237"/>
    <cellStyle name="Normal 17 2 5" xfId="810"/>
    <cellStyle name="Normal 17 2 5 2" xfId="1120"/>
    <cellStyle name="Normal 17 2 5 2 2" xfId="1353"/>
    <cellStyle name="Normal 17 2 5 2 2 2" xfId="2057"/>
    <cellStyle name="Normal 17 2 5 2 2 2 2" xfId="3539"/>
    <cellStyle name="Normal 17 2 5 2 2 2 2 2" xfId="6440"/>
    <cellStyle name="Normal 17 2 5 2 2 2 3" xfId="5000"/>
    <cellStyle name="Normal 17 2 5 2 2 3" xfId="2881"/>
    <cellStyle name="Normal 17 2 5 2 2 3 2" xfId="5782"/>
    <cellStyle name="Normal 17 2 5 2 2 4" xfId="4342"/>
    <cellStyle name="Normal 17 2 5 2 3" xfId="1824"/>
    <cellStyle name="Normal 17 2 5 2 3 2" xfId="3306"/>
    <cellStyle name="Normal 17 2 5 2 3 2 2" xfId="6207"/>
    <cellStyle name="Normal 17 2 5 2 3 3" xfId="4767"/>
    <cellStyle name="Normal 17 2 5 2 4" xfId="2648"/>
    <cellStyle name="Normal 17 2 5 2 4 2" xfId="5549"/>
    <cellStyle name="Normal 17 2 5 2 5" xfId="4109"/>
    <cellStyle name="Normal 17 2 5 3" xfId="1237"/>
    <cellStyle name="Normal 17 2 5 3 2" xfId="1941"/>
    <cellStyle name="Normal 17 2 5 3 2 2" xfId="3423"/>
    <cellStyle name="Normal 17 2 5 3 2 2 2" xfId="6324"/>
    <cellStyle name="Normal 17 2 5 3 2 3" xfId="4884"/>
    <cellStyle name="Normal 17 2 5 3 3" xfId="2765"/>
    <cellStyle name="Normal 17 2 5 3 3 2" xfId="5666"/>
    <cellStyle name="Normal 17 2 5 3 4" xfId="4226"/>
    <cellStyle name="Normal 17 2 5 4" xfId="1000"/>
    <cellStyle name="Normal 17 2 5 4 2" xfId="1708"/>
    <cellStyle name="Normal 17 2 5 4 2 2" xfId="3190"/>
    <cellStyle name="Normal 17 2 5 4 2 2 2" xfId="6091"/>
    <cellStyle name="Normal 17 2 5 4 2 3" xfId="4651"/>
    <cellStyle name="Normal 17 2 5 4 3" xfId="2531"/>
    <cellStyle name="Normal 17 2 5 4 3 2" xfId="5433"/>
    <cellStyle name="Normal 17 2 5 4 4" xfId="3993"/>
    <cellStyle name="Normal 17 2 5 5" xfId="2175"/>
    <cellStyle name="Normal 17 2 5 5 2" xfId="3653"/>
    <cellStyle name="Normal 17 2 5 5 2 2" xfId="6554"/>
    <cellStyle name="Normal 17 2 5 5 3" xfId="5114"/>
    <cellStyle name="Normal 17 2 5 6" xfId="2234"/>
    <cellStyle name="Normal 17 2 5 6 2" xfId="3710"/>
    <cellStyle name="Normal 17 2 5 6 2 2" xfId="6611"/>
    <cellStyle name="Normal 17 2 5 6 3" xfId="5171"/>
    <cellStyle name="Normal 17 2 5 7" xfId="1562"/>
    <cellStyle name="Normal 17 2 5 7 2" xfId="3045"/>
    <cellStyle name="Normal 17 2 5 7 2 2" xfId="5946"/>
    <cellStyle name="Normal 17 2 5 7 3" xfId="4506"/>
    <cellStyle name="Normal 17 2 5 8" xfId="2384"/>
    <cellStyle name="Normal 17 2 5 8 2" xfId="5288"/>
    <cellStyle name="Normal 17 2 5 9" xfId="3848"/>
    <cellStyle name="Normal 17 2 6" xfId="885"/>
    <cellStyle name="Normal 17 2 6 2" xfId="1146"/>
    <cellStyle name="Normal 17 2 6 2 2" xfId="1379"/>
    <cellStyle name="Normal 17 2 6 2 2 2" xfId="2083"/>
    <cellStyle name="Normal 17 2 6 2 2 2 2" xfId="3565"/>
    <cellStyle name="Normal 17 2 6 2 2 2 2 2" xfId="6466"/>
    <cellStyle name="Normal 17 2 6 2 2 2 3" xfId="5026"/>
    <cellStyle name="Normal 17 2 6 2 2 3" xfId="2907"/>
    <cellStyle name="Normal 17 2 6 2 2 3 2" xfId="5808"/>
    <cellStyle name="Normal 17 2 6 2 2 4" xfId="4368"/>
    <cellStyle name="Normal 17 2 6 2 3" xfId="1850"/>
    <cellStyle name="Normal 17 2 6 2 3 2" xfId="3332"/>
    <cellStyle name="Normal 17 2 6 2 3 2 2" xfId="6233"/>
    <cellStyle name="Normal 17 2 6 2 3 3" xfId="4793"/>
    <cellStyle name="Normal 17 2 6 2 4" xfId="2674"/>
    <cellStyle name="Normal 17 2 6 2 4 2" xfId="5575"/>
    <cellStyle name="Normal 17 2 6 2 5" xfId="4135"/>
    <cellStyle name="Normal 17 2 6 3" xfId="1263"/>
    <cellStyle name="Normal 17 2 6 3 2" xfId="1967"/>
    <cellStyle name="Normal 17 2 6 3 2 2" xfId="3449"/>
    <cellStyle name="Normal 17 2 6 3 2 2 2" xfId="6350"/>
    <cellStyle name="Normal 17 2 6 3 2 3" xfId="4910"/>
    <cellStyle name="Normal 17 2 6 3 3" xfId="2791"/>
    <cellStyle name="Normal 17 2 6 3 3 2" xfId="5692"/>
    <cellStyle name="Normal 17 2 6 3 4" xfId="4252"/>
    <cellStyle name="Normal 17 2 6 4" xfId="1027"/>
    <cellStyle name="Normal 17 2 6 4 2" xfId="1734"/>
    <cellStyle name="Normal 17 2 6 4 2 2" xfId="3216"/>
    <cellStyle name="Normal 17 2 6 4 2 2 2" xfId="6117"/>
    <cellStyle name="Normal 17 2 6 4 2 3" xfId="4677"/>
    <cellStyle name="Normal 17 2 6 4 3" xfId="2557"/>
    <cellStyle name="Normal 17 2 6 4 3 2" xfId="5459"/>
    <cellStyle name="Normal 17 2 6 4 4" xfId="4019"/>
    <cellStyle name="Normal 17 2 6 5" xfId="1619"/>
    <cellStyle name="Normal 17 2 6 5 2" xfId="3101"/>
    <cellStyle name="Normal 17 2 6 5 2 2" xfId="6002"/>
    <cellStyle name="Normal 17 2 6 5 3" xfId="4562"/>
    <cellStyle name="Normal 17 2 6 6" xfId="2441"/>
    <cellStyle name="Normal 17 2 6 6 2" xfId="5344"/>
    <cellStyle name="Normal 17 2 6 7" xfId="3904"/>
    <cellStyle name="Normal 17 2 7" xfId="1087"/>
    <cellStyle name="Normal 17 2 7 2" xfId="1320"/>
    <cellStyle name="Normal 17 2 7 2 2" xfId="2024"/>
    <cellStyle name="Normal 17 2 7 2 2 2" xfId="3506"/>
    <cellStyle name="Normal 17 2 7 2 2 2 2" xfId="6407"/>
    <cellStyle name="Normal 17 2 7 2 2 3" xfId="4967"/>
    <cellStyle name="Normal 17 2 7 2 3" xfId="2848"/>
    <cellStyle name="Normal 17 2 7 2 3 2" xfId="5749"/>
    <cellStyle name="Normal 17 2 7 2 4" xfId="4309"/>
    <cellStyle name="Normal 17 2 7 3" xfId="1791"/>
    <cellStyle name="Normal 17 2 7 3 2" xfId="3273"/>
    <cellStyle name="Normal 17 2 7 3 2 2" xfId="6174"/>
    <cellStyle name="Normal 17 2 7 3 3" xfId="4734"/>
    <cellStyle name="Normal 17 2 7 4" xfId="2615"/>
    <cellStyle name="Normal 17 2 7 4 2" xfId="5516"/>
    <cellStyle name="Normal 17 2 7 5" xfId="4076"/>
    <cellStyle name="Normal 17 2 8" xfId="1204"/>
    <cellStyle name="Normal 17 2 8 2" xfId="1908"/>
    <cellStyle name="Normal 17 2 8 2 2" xfId="3390"/>
    <cellStyle name="Normal 17 2 8 2 2 2" xfId="6291"/>
    <cellStyle name="Normal 17 2 8 2 3" xfId="4851"/>
    <cellStyle name="Normal 17 2 8 3" xfId="2732"/>
    <cellStyle name="Normal 17 2 8 3 2" xfId="5633"/>
    <cellStyle name="Normal 17 2 8 4" xfId="4193"/>
    <cellStyle name="Normal 17 2 9" xfId="967"/>
    <cellStyle name="Normal 17 2 9 2" xfId="1675"/>
    <cellStyle name="Normal 17 2 9 2 2" xfId="3157"/>
    <cellStyle name="Normal 17 2 9 2 2 2" xfId="6058"/>
    <cellStyle name="Normal 17 2 9 2 3" xfId="4618"/>
    <cellStyle name="Normal 17 2 9 3" xfId="2498"/>
    <cellStyle name="Normal 17 2 9 3 2" xfId="5400"/>
    <cellStyle name="Normal 17 2 9 4" xfId="3960"/>
    <cellStyle name="Normal 17 3" xfId="617"/>
    <cellStyle name="Normal 17 3 10" xfId="2300"/>
    <cellStyle name="Normal 17 3 10 2" xfId="5205"/>
    <cellStyle name="Normal 17 3 11" xfId="3765"/>
    <cellStyle name="Normal 17 3 2" xfId="669"/>
    <cellStyle name="Normal 17 3 2 10" xfId="3794"/>
    <cellStyle name="Normal 17 3 2 2" xfId="842"/>
    <cellStyle name="Normal 17 3 2 2 2" xfId="1173"/>
    <cellStyle name="Normal 17 3 2 2 2 2" xfId="1406"/>
    <cellStyle name="Normal 17 3 2 2 2 2 2" xfId="2110"/>
    <cellStyle name="Normal 17 3 2 2 2 2 2 2" xfId="3592"/>
    <cellStyle name="Normal 17 3 2 2 2 2 2 2 2" xfId="6493"/>
    <cellStyle name="Normal 17 3 2 2 2 2 2 3" xfId="5053"/>
    <cellStyle name="Normal 17 3 2 2 2 2 3" xfId="2934"/>
    <cellStyle name="Normal 17 3 2 2 2 2 3 2" xfId="5835"/>
    <cellStyle name="Normal 17 3 2 2 2 2 4" xfId="4395"/>
    <cellStyle name="Normal 17 3 2 2 2 3" xfId="1877"/>
    <cellStyle name="Normal 17 3 2 2 2 3 2" xfId="3359"/>
    <cellStyle name="Normal 17 3 2 2 2 3 2 2" xfId="6260"/>
    <cellStyle name="Normal 17 3 2 2 2 3 3" xfId="4820"/>
    <cellStyle name="Normal 17 3 2 2 2 4" xfId="2701"/>
    <cellStyle name="Normal 17 3 2 2 2 4 2" xfId="5602"/>
    <cellStyle name="Normal 17 3 2 2 2 5" xfId="4162"/>
    <cellStyle name="Normal 17 3 2 2 3" xfId="1290"/>
    <cellStyle name="Normal 17 3 2 2 3 2" xfId="1994"/>
    <cellStyle name="Normal 17 3 2 2 3 2 2" xfId="3476"/>
    <cellStyle name="Normal 17 3 2 2 3 2 2 2" xfId="6377"/>
    <cellStyle name="Normal 17 3 2 2 3 2 3" xfId="4937"/>
    <cellStyle name="Normal 17 3 2 2 3 3" xfId="2818"/>
    <cellStyle name="Normal 17 3 2 2 3 3 2" xfId="5719"/>
    <cellStyle name="Normal 17 3 2 2 3 4" xfId="4279"/>
    <cellStyle name="Normal 17 3 2 2 4" xfId="1054"/>
    <cellStyle name="Normal 17 3 2 2 4 2" xfId="1761"/>
    <cellStyle name="Normal 17 3 2 2 4 2 2" xfId="3243"/>
    <cellStyle name="Normal 17 3 2 2 4 2 2 2" xfId="6144"/>
    <cellStyle name="Normal 17 3 2 2 4 2 3" xfId="4704"/>
    <cellStyle name="Normal 17 3 2 2 4 3" xfId="2584"/>
    <cellStyle name="Normal 17 3 2 2 4 3 2" xfId="5486"/>
    <cellStyle name="Normal 17 3 2 2 4 4" xfId="4046"/>
    <cellStyle name="Normal 17 3 2 2 5" xfId="1589"/>
    <cellStyle name="Normal 17 3 2 2 5 2" xfId="3072"/>
    <cellStyle name="Normal 17 3 2 2 5 2 2" xfId="5973"/>
    <cellStyle name="Normal 17 3 2 2 5 3" xfId="4533"/>
    <cellStyle name="Normal 17 3 2 2 6" xfId="2411"/>
    <cellStyle name="Normal 17 3 2 2 6 2" xfId="5315"/>
    <cellStyle name="Normal 17 3 2 2 7" xfId="3875"/>
    <cellStyle name="Normal 17 3 2 3" xfId="912"/>
    <cellStyle name="Normal 17 3 2 3 2" xfId="1350"/>
    <cellStyle name="Normal 17 3 2 3 2 2" xfId="2054"/>
    <cellStyle name="Normal 17 3 2 3 2 2 2" xfId="3536"/>
    <cellStyle name="Normal 17 3 2 3 2 2 2 2" xfId="6437"/>
    <cellStyle name="Normal 17 3 2 3 2 2 3" xfId="4997"/>
    <cellStyle name="Normal 17 3 2 3 2 3" xfId="2878"/>
    <cellStyle name="Normal 17 3 2 3 2 3 2" xfId="5779"/>
    <cellStyle name="Normal 17 3 2 3 2 4" xfId="4339"/>
    <cellStyle name="Normal 17 3 2 3 3" xfId="1117"/>
    <cellStyle name="Normal 17 3 2 3 3 2" xfId="1821"/>
    <cellStyle name="Normal 17 3 2 3 3 2 2" xfId="3303"/>
    <cellStyle name="Normal 17 3 2 3 3 2 2 2" xfId="6204"/>
    <cellStyle name="Normal 17 3 2 3 3 2 3" xfId="4764"/>
    <cellStyle name="Normal 17 3 2 3 3 3" xfId="2645"/>
    <cellStyle name="Normal 17 3 2 3 3 3 2" xfId="5546"/>
    <cellStyle name="Normal 17 3 2 3 3 4" xfId="4106"/>
    <cellStyle name="Normal 17 3 2 3 4" xfId="1646"/>
    <cellStyle name="Normal 17 3 2 3 4 2" xfId="3128"/>
    <cellStyle name="Normal 17 3 2 3 4 2 2" xfId="6029"/>
    <cellStyle name="Normal 17 3 2 3 4 3" xfId="4589"/>
    <cellStyle name="Normal 17 3 2 3 5" xfId="2468"/>
    <cellStyle name="Normal 17 3 2 3 5 2" xfId="5371"/>
    <cellStyle name="Normal 17 3 2 3 6" xfId="3931"/>
    <cellStyle name="Normal 17 3 2 4" xfId="1234"/>
    <cellStyle name="Normal 17 3 2 4 2" xfId="1938"/>
    <cellStyle name="Normal 17 3 2 4 2 2" xfId="3420"/>
    <cellStyle name="Normal 17 3 2 4 2 2 2" xfId="6321"/>
    <cellStyle name="Normal 17 3 2 4 2 3" xfId="4881"/>
    <cellStyle name="Normal 17 3 2 4 3" xfId="2762"/>
    <cellStyle name="Normal 17 3 2 4 3 2" xfId="5663"/>
    <cellStyle name="Normal 17 3 2 4 4" xfId="4223"/>
    <cellStyle name="Normal 17 3 2 5" xfId="997"/>
    <cellStyle name="Normal 17 3 2 5 2" xfId="1705"/>
    <cellStyle name="Normal 17 3 2 5 2 2" xfId="3187"/>
    <cellStyle name="Normal 17 3 2 5 2 2 2" xfId="6088"/>
    <cellStyle name="Normal 17 3 2 5 2 3" xfId="4648"/>
    <cellStyle name="Normal 17 3 2 5 3" xfId="2528"/>
    <cellStyle name="Normal 17 3 2 5 3 2" xfId="5430"/>
    <cellStyle name="Normal 17 3 2 5 4" xfId="3990"/>
    <cellStyle name="Normal 17 3 2 6" xfId="2172"/>
    <cellStyle name="Normal 17 3 2 6 2" xfId="3650"/>
    <cellStyle name="Normal 17 3 2 6 2 2" xfId="6551"/>
    <cellStyle name="Normal 17 3 2 6 3" xfId="5111"/>
    <cellStyle name="Normal 17 3 2 7" xfId="2231"/>
    <cellStyle name="Normal 17 3 2 7 2" xfId="3707"/>
    <cellStyle name="Normal 17 3 2 7 2 2" xfId="6608"/>
    <cellStyle name="Normal 17 3 2 7 3" xfId="5168"/>
    <cellStyle name="Normal 17 3 2 8" xfId="1506"/>
    <cellStyle name="Normal 17 3 2 8 2" xfId="2991"/>
    <cellStyle name="Normal 17 3 2 8 2 2" xfId="5892"/>
    <cellStyle name="Normal 17 3 2 8 3" xfId="4452"/>
    <cellStyle name="Normal 17 3 2 9" xfId="2329"/>
    <cellStyle name="Normal 17 3 2 9 2" xfId="5234"/>
    <cellStyle name="Normal 17 3 3" xfId="804"/>
    <cellStyle name="Normal 17 3 3 2" xfId="1143"/>
    <cellStyle name="Normal 17 3 3 2 2" xfId="1376"/>
    <cellStyle name="Normal 17 3 3 2 2 2" xfId="2080"/>
    <cellStyle name="Normal 17 3 3 2 2 2 2" xfId="3562"/>
    <cellStyle name="Normal 17 3 3 2 2 2 2 2" xfId="6463"/>
    <cellStyle name="Normal 17 3 3 2 2 2 3" xfId="5023"/>
    <cellStyle name="Normal 17 3 3 2 2 3" xfId="2904"/>
    <cellStyle name="Normal 17 3 3 2 2 3 2" xfId="5805"/>
    <cellStyle name="Normal 17 3 3 2 2 4" xfId="4365"/>
    <cellStyle name="Normal 17 3 3 2 3" xfId="1847"/>
    <cellStyle name="Normal 17 3 3 2 3 2" xfId="3329"/>
    <cellStyle name="Normal 17 3 3 2 3 2 2" xfId="6230"/>
    <cellStyle name="Normal 17 3 3 2 3 3" xfId="4790"/>
    <cellStyle name="Normal 17 3 3 2 4" xfId="2671"/>
    <cellStyle name="Normal 17 3 3 2 4 2" xfId="5572"/>
    <cellStyle name="Normal 17 3 3 2 5" xfId="4132"/>
    <cellStyle name="Normal 17 3 3 3" xfId="1260"/>
    <cellStyle name="Normal 17 3 3 3 2" xfId="1964"/>
    <cellStyle name="Normal 17 3 3 3 2 2" xfId="3446"/>
    <cellStyle name="Normal 17 3 3 3 2 2 2" xfId="6347"/>
    <cellStyle name="Normal 17 3 3 3 2 3" xfId="4907"/>
    <cellStyle name="Normal 17 3 3 3 3" xfId="2788"/>
    <cellStyle name="Normal 17 3 3 3 3 2" xfId="5689"/>
    <cellStyle name="Normal 17 3 3 3 4" xfId="4249"/>
    <cellStyle name="Normal 17 3 3 4" xfId="1024"/>
    <cellStyle name="Normal 17 3 3 4 2" xfId="1731"/>
    <cellStyle name="Normal 17 3 3 4 2 2" xfId="3213"/>
    <cellStyle name="Normal 17 3 3 4 2 2 2" xfId="6114"/>
    <cellStyle name="Normal 17 3 3 4 2 3" xfId="4674"/>
    <cellStyle name="Normal 17 3 3 4 3" xfId="2554"/>
    <cellStyle name="Normal 17 3 3 4 3 2" xfId="5456"/>
    <cellStyle name="Normal 17 3 3 4 4" xfId="4016"/>
    <cellStyle name="Normal 17 3 3 5" xfId="1557"/>
    <cellStyle name="Normal 17 3 3 5 2" xfId="3040"/>
    <cellStyle name="Normal 17 3 3 5 2 2" xfId="5941"/>
    <cellStyle name="Normal 17 3 3 5 3" xfId="4501"/>
    <cellStyle name="Normal 17 3 3 6" xfId="2379"/>
    <cellStyle name="Normal 17 3 3 6 2" xfId="5283"/>
    <cellStyle name="Normal 17 3 3 7" xfId="3843"/>
    <cellStyle name="Normal 17 3 4" xfId="882"/>
    <cellStyle name="Normal 17 3 4 2" xfId="1324"/>
    <cellStyle name="Normal 17 3 4 2 2" xfId="2028"/>
    <cellStyle name="Normal 17 3 4 2 2 2" xfId="3510"/>
    <cellStyle name="Normal 17 3 4 2 2 2 2" xfId="6411"/>
    <cellStyle name="Normal 17 3 4 2 2 3" xfId="4971"/>
    <cellStyle name="Normal 17 3 4 2 3" xfId="2852"/>
    <cellStyle name="Normal 17 3 4 2 3 2" xfId="5753"/>
    <cellStyle name="Normal 17 3 4 2 4" xfId="4313"/>
    <cellStyle name="Normal 17 3 4 3" xfId="1091"/>
    <cellStyle name="Normal 17 3 4 3 2" xfId="1795"/>
    <cellStyle name="Normal 17 3 4 3 2 2" xfId="3277"/>
    <cellStyle name="Normal 17 3 4 3 2 2 2" xfId="6178"/>
    <cellStyle name="Normal 17 3 4 3 2 3" xfId="4738"/>
    <cellStyle name="Normal 17 3 4 3 3" xfId="2619"/>
    <cellStyle name="Normal 17 3 4 3 3 2" xfId="5520"/>
    <cellStyle name="Normal 17 3 4 3 4" xfId="4080"/>
    <cellStyle name="Normal 17 3 4 4" xfId="1616"/>
    <cellStyle name="Normal 17 3 4 4 2" xfId="3098"/>
    <cellStyle name="Normal 17 3 4 4 2 2" xfId="5999"/>
    <cellStyle name="Normal 17 3 4 4 3" xfId="4559"/>
    <cellStyle name="Normal 17 3 4 5" xfId="2438"/>
    <cellStyle name="Normal 17 3 4 5 2" xfId="5341"/>
    <cellStyle name="Normal 17 3 4 6" xfId="3901"/>
    <cellStyle name="Normal 17 3 5" xfId="1208"/>
    <cellStyle name="Normal 17 3 5 2" xfId="1912"/>
    <cellStyle name="Normal 17 3 5 2 2" xfId="3394"/>
    <cellStyle name="Normal 17 3 5 2 2 2" xfId="6295"/>
    <cellStyle name="Normal 17 3 5 2 3" xfId="4855"/>
    <cellStyle name="Normal 17 3 5 3" xfId="2736"/>
    <cellStyle name="Normal 17 3 5 3 2" xfId="5637"/>
    <cellStyle name="Normal 17 3 5 4" xfId="4197"/>
    <cellStyle name="Normal 17 3 6" xfId="971"/>
    <cellStyle name="Normal 17 3 6 2" xfId="1679"/>
    <cellStyle name="Normal 17 3 6 2 2" xfId="3161"/>
    <cellStyle name="Normal 17 3 6 2 2 2" xfId="6062"/>
    <cellStyle name="Normal 17 3 6 2 3" xfId="4622"/>
    <cellStyle name="Normal 17 3 6 3" xfId="2502"/>
    <cellStyle name="Normal 17 3 6 3 2" xfId="5404"/>
    <cellStyle name="Normal 17 3 6 4" xfId="3964"/>
    <cellStyle name="Normal 17 3 7" xfId="2146"/>
    <cellStyle name="Normal 17 3 7 2" xfId="3624"/>
    <cellStyle name="Normal 17 3 7 2 2" xfId="6525"/>
    <cellStyle name="Normal 17 3 7 3" xfId="5085"/>
    <cellStyle name="Normal 17 3 8" xfId="2205"/>
    <cellStyle name="Normal 17 3 8 2" xfId="3681"/>
    <cellStyle name="Normal 17 3 8 2 2" xfId="6582"/>
    <cellStyle name="Normal 17 3 8 3" xfId="5142"/>
    <cellStyle name="Normal 17 3 9" xfId="1475"/>
    <cellStyle name="Normal 17 3 9 2" xfId="2961"/>
    <cellStyle name="Normal 17 3 9 2 2" xfId="5862"/>
    <cellStyle name="Normal 17 3 9 3" xfId="4422"/>
    <cellStyle name="Normal 17 4" xfId="640"/>
    <cellStyle name="Normal 17 4 10" xfId="2307"/>
    <cellStyle name="Normal 17 4 10 2" xfId="5212"/>
    <cellStyle name="Normal 17 4 11" xfId="3772"/>
    <cellStyle name="Normal 17 4 2" xfId="677"/>
    <cellStyle name="Normal 17 4 2 10" xfId="3802"/>
    <cellStyle name="Normal 17 4 2 2" xfId="850"/>
    <cellStyle name="Normal 17 4 2 2 2" xfId="1181"/>
    <cellStyle name="Normal 17 4 2 2 2 2" xfId="1414"/>
    <cellStyle name="Normal 17 4 2 2 2 2 2" xfId="2118"/>
    <cellStyle name="Normal 17 4 2 2 2 2 2 2" xfId="3600"/>
    <cellStyle name="Normal 17 4 2 2 2 2 2 2 2" xfId="6501"/>
    <cellStyle name="Normal 17 4 2 2 2 2 2 3" xfId="5061"/>
    <cellStyle name="Normal 17 4 2 2 2 2 3" xfId="2942"/>
    <cellStyle name="Normal 17 4 2 2 2 2 3 2" xfId="5843"/>
    <cellStyle name="Normal 17 4 2 2 2 2 4" xfId="4403"/>
    <cellStyle name="Normal 17 4 2 2 2 3" xfId="1885"/>
    <cellStyle name="Normal 17 4 2 2 2 3 2" xfId="3367"/>
    <cellStyle name="Normal 17 4 2 2 2 3 2 2" xfId="6268"/>
    <cellStyle name="Normal 17 4 2 2 2 3 3" xfId="4828"/>
    <cellStyle name="Normal 17 4 2 2 2 4" xfId="2709"/>
    <cellStyle name="Normal 17 4 2 2 2 4 2" xfId="5610"/>
    <cellStyle name="Normal 17 4 2 2 2 5" xfId="4170"/>
    <cellStyle name="Normal 17 4 2 2 3" xfId="1298"/>
    <cellStyle name="Normal 17 4 2 2 3 2" xfId="2002"/>
    <cellStyle name="Normal 17 4 2 2 3 2 2" xfId="3484"/>
    <cellStyle name="Normal 17 4 2 2 3 2 2 2" xfId="6385"/>
    <cellStyle name="Normal 17 4 2 2 3 2 3" xfId="4945"/>
    <cellStyle name="Normal 17 4 2 2 3 3" xfId="2826"/>
    <cellStyle name="Normal 17 4 2 2 3 3 2" xfId="5727"/>
    <cellStyle name="Normal 17 4 2 2 3 4" xfId="4287"/>
    <cellStyle name="Normal 17 4 2 2 4" xfId="1062"/>
    <cellStyle name="Normal 17 4 2 2 4 2" xfId="1769"/>
    <cellStyle name="Normal 17 4 2 2 4 2 2" xfId="3251"/>
    <cellStyle name="Normal 17 4 2 2 4 2 2 2" xfId="6152"/>
    <cellStyle name="Normal 17 4 2 2 4 2 3" xfId="4712"/>
    <cellStyle name="Normal 17 4 2 2 4 3" xfId="2592"/>
    <cellStyle name="Normal 17 4 2 2 4 3 2" xfId="5494"/>
    <cellStyle name="Normal 17 4 2 2 4 4" xfId="4054"/>
    <cellStyle name="Normal 17 4 2 2 5" xfId="1597"/>
    <cellStyle name="Normal 17 4 2 2 5 2" xfId="3080"/>
    <cellStyle name="Normal 17 4 2 2 5 2 2" xfId="5981"/>
    <cellStyle name="Normal 17 4 2 2 5 3" xfId="4541"/>
    <cellStyle name="Normal 17 4 2 2 6" xfId="2419"/>
    <cellStyle name="Normal 17 4 2 2 6 2" xfId="5323"/>
    <cellStyle name="Normal 17 4 2 2 7" xfId="3883"/>
    <cellStyle name="Normal 17 4 2 3" xfId="920"/>
    <cellStyle name="Normal 17 4 2 3 2" xfId="1358"/>
    <cellStyle name="Normal 17 4 2 3 2 2" xfId="2062"/>
    <cellStyle name="Normal 17 4 2 3 2 2 2" xfId="3544"/>
    <cellStyle name="Normal 17 4 2 3 2 2 2 2" xfId="6445"/>
    <cellStyle name="Normal 17 4 2 3 2 2 3" xfId="5005"/>
    <cellStyle name="Normal 17 4 2 3 2 3" xfId="2886"/>
    <cellStyle name="Normal 17 4 2 3 2 3 2" xfId="5787"/>
    <cellStyle name="Normal 17 4 2 3 2 4" xfId="4347"/>
    <cellStyle name="Normal 17 4 2 3 3" xfId="1125"/>
    <cellStyle name="Normal 17 4 2 3 3 2" xfId="1829"/>
    <cellStyle name="Normal 17 4 2 3 3 2 2" xfId="3311"/>
    <cellStyle name="Normal 17 4 2 3 3 2 2 2" xfId="6212"/>
    <cellStyle name="Normal 17 4 2 3 3 2 3" xfId="4772"/>
    <cellStyle name="Normal 17 4 2 3 3 3" xfId="2653"/>
    <cellStyle name="Normal 17 4 2 3 3 3 2" xfId="5554"/>
    <cellStyle name="Normal 17 4 2 3 3 4" xfId="4114"/>
    <cellStyle name="Normal 17 4 2 3 4" xfId="1654"/>
    <cellStyle name="Normal 17 4 2 3 4 2" xfId="3136"/>
    <cellStyle name="Normal 17 4 2 3 4 2 2" xfId="6037"/>
    <cellStyle name="Normal 17 4 2 3 4 3" xfId="4597"/>
    <cellStyle name="Normal 17 4 2 3 5" xfId="2476"/>
    <cellStyle name="Normal 17 4 2 3 5 2" xfId="5379"/>
    <cellStyle name="Normal 17 4 2 3 6" xfId="3939"/>
    <cellStyle name="Normal 17 4 2 4" xfId="1242"/>
    <cellStyle name="Normal 17 4 2 4 2" xfId="1946"/>
    <cellStyle name="Normal 17 4 2 4 2 2" xfId="3428"/>
    <cellStyle name="Normal 17 4 2 4 2 2 2" xfId="6329"/>
    <cellStyle name="Normal 17 4 2 4 2 3" xfId="4889"/>
    <cellStyle name="Normal 17 4 2 4 3" xfId="2770"/>
    <cellStyle name="Normal 17 4 2 4 3 2" xfId="5671"/>
    <cellStyle name="Normal 17 4 2 4 4" xfId="4231"/>
    <cellStyle name="Normal 17 4 2 5" xfId="1005"/>
    <cellStyle name="Normal 17 4 2 5 2" xfId="1713"/>
    <cellStyle name="Normal 17 4 2 5 2 2" xfId="3195"/>
    <cellStyle name="Normal 17 4 2 5 2 2 2" xfId="6096"/>
    <cellStyle name="Normal 17 4 2 5 2 3" xfId="4656"/>
    <cellStyle name="Normal 17 4 2 5 3" xfId="2536"/>
    <cellStyle name="Normal 17 4 2 5 3 2" xfId="5438"/>
    <cellStyle name="Normal 17 4 2 5 4" xfId="3998"/>
    <cellStyle name="Normal 17 4 2 6" xfId="2180"/>
    <cellStyle name="Normal 17 4 2 6 2" xfId="3658"/>
    <cellStyle name="Normal 17 4 2 6 2 2" xfId="6559"/>
    <cellStyle name="Normal 17 4 2 6 3" xfId="5119"/>
    <cellStyle name="Normal 17 4 2 7" xfId="2239"/>
    <cellStyle name="Normal 17 4 2 7 2" xfId="3715"/>
    <cellStyle name="Normal 17 4 2 7 2 2" xfId="6616"/>
    <cellStyle name="Normal 17 4 2 7 3" xfId="5176"/>
    <cellStyle name="Normal 17 4 2 8" xfId="1514"/>
    <cellStyle name="Normal 17 4 2 8 2" xfId="2999"/>
    <cellStyle name="Normal 17 4 2 8 2 2" xfId="5900"/>
    <cellStyle name="Normal 17 4 2 8 3" xfId="4460"/>
    <cellStyle name="Normal 17 4 2 9" xfId="2337"/>
    <cellStyle name="Normal 17 4 2 9 2" xfId="5242"/>
    <cellStyle name="Normal 17 4 3" xfId="817"/>
    <cellStyle name="Normal 17 4 3 2" xfId="1151"/>
    <cellStyle name="Normal 17 4 3 2 2" xfId="1384"/>
    <cellStyle name="Normal 17 4 3 2 2 2" xfId="2088"/>
    <cellStyle name="Normal 17 4 3 2 2 2 2" xfId="3570"/>
    <cellStyle name="Normal 17 4 3 2 2 2 2 2" xfId="6471"/>
    <cellStyle name="Normal 17 4 3 2 2 2 3" xfId="5031"/>
    <cellStyle name="Normal 17 4 3 2 2 3" xfId="2912"/>
    <cellStyle name="Normal 17 4 3 2 2 3 2" xfId="5813"/>
    <cellStyle name="Normal 17 4 3 2 2 4" xfId="4373"/>
    <cellStyle name="Normal 17 4 3 2 3" xfId="1855"/>
    <cellStyle name="Normal 17 4 3 2 3 2" xfId="3337"/>
    <cellStyle name="Normal 17 4 3 2 3 2 2" xfId="6238"/>
    <cellStyle name="Normal 17 4 3 2 3 3" xfId="4798"/>
    <cellStyle name="Normal 17 4 3 2 4" xfId="2679"/>
    <cellStyle name="Normal 17 4 3 2 4 2" xfId="5580"/>
    <cellStyle name="Normal 17 4 3 2 5" xfId="4140"/>
    <cellStyle name="Normal 17 4 3 3" xfId="1268"/>
    <cellStyle name="Normal 17 4 3 3 2" xfId="1972"/>
    <cellStyle name="Normal 17 4 3 3 2 2" xfId="3454"/>
    <cellStyle name="Normal 17 4 3 3 2 2 2" xfId="6355"/>
    <cellStyle name="Normal 17 4 3 3 2 3" xfId="4915"/>
    <cellStyle name="Normal 17 4 3 3 3" xfId="2796"/>
    <cellStyle name="Normal 17 4 3 3 3 2" xfId="5697"/>
    <cellStyle name="Normal 17 4 3 3 4" xfId="4257"/>
    <cellStyle name="Normal 17 4 3 4" xfId="1032"/>
    <cellStyle name="Normal 17 4 3 4 2" xfId="1739"/>
    <cellStyle name="Normal 17 4 3 4 2 2" xfId="3221"/>
    <cellStyle name="Normal 17 4 3 4 2 2 2" xfId="6122"/>
    <cellStyle name="Normal 17 4 3 4 2 3" xfId="4682"/>
    <cellStyle name="Normal 17 4 3 4 3" xfId="2562"/>
    <cellStyle name="Normal 17 4 3 4 3 2" xfId="5464"/>
    <cellStyle name="Normal 17 4 3 4 4" xfId="4024"/>
    <cellStyle name="Normal 17 4 3 5" xfId="1567"/>
    <cellStyle name="Normal 17 4 3 5 2" xfId="3050"/>
    <cellStyle name="Normal 17 4 3 5 2 2" xfId="5951"/>
    <cellStyle name="Normal 17 4 3 5 3" xfId="4511"/>
    <cellStyle name="Normal 17 4 3 6" xfId="2389"/>
    <cellStyle name="Normal 17 4 3 6 2" xfId="5293"/>
    <cellStyle name="Normal 17 4 3 7" xfId="3853"/>
    <cellStyle name="Normal 17 4 4" xfId="890"/>
    <cellStyle name="Normal 17 4 4 2" xfId="1332"/>
    <cellStyle name="Normal 17 4 4 2 2" xfId="2036"/>
    <cellStyle name="Normal 17 4 4 2 2 2" xfId="3518"/>
    <cellStyle name="Normal 17 4 4 2 2 2 2" xfId="6419"/>
    <cellStyle name="Normal 17 4 4 2 2 3" xfId="4979"/>
    <cellStyle name="Normal 17 4 4 2 3" xfId="2860"/>
    <cellStyle name="Normal 17 4 4 2 3 2" xfId="5761"/>
    <cellStyle name="Normal 17 4 4 2 4" xfId="4321"/>
    <cellStyle name="Normal 17 4 4 3" xfId="1099"/>
    <cellStyle name="Normal 17 4 4 3 2" xfId="1803"/>
    <cellStyle name="Normal 17 4 4 3 2 2" xfId="3285"/>
    <cellStyle name="Normal 17 4 4 3 2 2 2" xfId="6186"/>
    <cellStyle name="Normal 17 4 4 3 2 3" xfId="4746"/>
    <cellStyle name="Normal 17 4 4 3 3" xfId="2627"/>
    <cellStyle name="Normal 17 4 4 3 3 2" xfId="5528"/>
    <cellStyle name="Normal 17 4 4 3 4" xfId="4088"/>
    <cellStyle name="Normal 17 4 4 4" xfId="1624"/>
    <cellStyle name="Normal 17 4 4 4 2" xfId="3106"/>
    <cellStyle name="Normal 17 4 4 4 2 2" xfId="6007"/>
    <cellStyle name="Normal 17 4 4 4 3" xfId="4567"/>
    <cellStyle name="Normal 17 4 4 5" xfId="2446"/>
    <cellStyle name="Normal 17 4 4 5 2" xfId="5349"/>
    <cellStyle name="Normal 17 4 4 6" xfId="3909"/>
    <cellStyle name="Normal 17 4 5" xfId="1216"/>
    <cellStyle name="Normal 17 4 5 2" xfId="1920"/>
    <cellStyle name="Normal 17 4 5 2 2" xfId="3402"/>
    <cellStyle name="Normal 17 4 5 2 2 2" xfId="6303"/>
    <cellStyle name="Normal 17 4 5 2 3" xfId="4863"/>
    <cellStyle name="Normal 17 4 5 3" xfId="2744"/>
    <cellStyle name="Normal 17 4 5 3 2" xfId="5645"/>
    <cellStyle name="Normal 17 4 5 4" xfId="4205"/>
    <cellStyle name="Normal 17 4 6" xfId="979"/>
    <cellStyle name="Normal 17 4 6 2" xfId="1687"/>
    <cellStyle name="Normal 17 4 6 2 2" xfId="3169"/>
    <cellStyle name="Normal 17 4 6 2 2 2" xfId="6070"/>
    <cellStyle name="Normal 17 4 6 2 3" xfId="4630"/>
    <cellStyle name="Normal 17 4 6 3" xfId="2510"/>
    <cellStyle name="Normal 17 4 6 3 2" xfId="5412"/>
    <cellStyle name="Normal 17 4 6 4" xfId="3972"/>
    <cellStyle name="Normal 17 4 7" xfId="2154"/>
    <cellStyle name="Normal 17 4 7 2" xfId="3632"/>
    <cellStyle name="Normal 17 4 7 2 2" xfId="6533"/>
    <cellStyle name="Normal 17 4 7 3" xfId="5093"/>
    <cellStyle name="Normal 17 4 8" xfId="2213"/>
    <cellStyle name="Normal 17 4 8 2" xfId="3689"/>
    <cellStyle name="Normal 17 4 8 2 2" xfId="6590"/>
    <cellStyle name="Normal 17 4 8 3" xfId="5150"/>
    <cellStyle name="Normal 17 4 9" xfId="1483"/>
    <cellStyle name="Normal 17 4 9 2" xfId="2969"/>
    <cellStyle name="Normal 17 4 9 2 2" xfId="5870"/>
    <cellStyle name="Normal 17 4 9 3" xfId="4430"/>
    <cellStyle name="Normal 17 5" xfId="648"/>
    <cellStyle name="Normal 17 5 10" xfId="2315"/>
    <cellStyle name="Normal 17 5 10 2" xfId="5220"/>
    <cellStyle name="Normal 17 5 11" xfId="3780"/>
    <cellStyle name="Normal 17 5 2" xfId="685"/>
    <cellStyle name="Normal 17 5 2 10" xfId="3810"/>
    <cellStyle name="Normal 17 5 2 2" xfId="858"/>
    <cellStyle name="Normal 17 5 2 2 2" xfId="1189"/>
    <cellStyle name="Normal 17 5 2 2 2 2" xfId="1422"/>
    <cellStyle name="Normal 17 5 2 2 2 2 2" xfId="2126"/>
    <cellStyle name="Normal 17 5 2 2 2 2 2 2" xfId="3608"/>
    <cellStyle name="Normal 17 5 2 2 2 2 2 2 2" xfId="6509"/>
    <cellStyle name="Normal 17 5 2 2 2 2 2 3" xfId="5069"/>
    <cellStyle name="Normal 17 5 2 2 2 2 3" xfId="2950"/>
    <cellStyle name="Normal 17 5 2 2 2 2 3 2" xfId="5851"/>
    <cellStyle name="Normal 17 5 2 2 2 2 4" xfId="4411"/>
    <cellStyle name="Normal 17 5 2 2 2 3" xfId="1893"/>
    <cellStyle name="Normal 17 5 2 2 2 3 2" xfId="3375"/>
    <cellStyle name="Normal 17 5 2 2 2 3 2 2" xfId="6276"/>
    <cellStyle name="Normal 17 5 2 2 2 3 3" xfId="4836"/>
    <cellStyle name="Normal 17 5 2 2 2 4" xfId="2717"/>
    <cellStyle name="Normal 17 5 2 2 2 4 2" xfId="5618"/>
    <cellStyle name="Normal 17 5 2 2 2 5" xfId="4178"/>
    <cellStyle name="Normal 17 5 2 2 3" xfId="1306"/>
    <cellStyle name="Normal 17 5 2 2 3 2" xfId="2010"/>
    <cellStyle name="Normal 17 5 2 2 3 2 2" xfId="3492"/>
    <cellStyle name="Normal 17 5 2 2 3 2 2 2" xfId="6393"/>
    <cellStyle name="Normal 17 5 2 2 3 2 3" xfId="4953"/>
    <cellStyle name="Normal 17 5 2 2 3 3" xfId="2834"/>
    <cellStyle name="Normal 17 5 2 2 3 3 2" xfId="5735"/>
    <cellStyle name="Normal 17 5 2 2 3 4" xfId="4295"/>
    <cellStyle name="Normal 17 5 2 2 4" xfId="1070"/>
    <cellStyle name="Normal 17 5 2 2 4 2" xfId="1777"/>
    <cellStyle name="Normal 17 5 2 2 4 2 2" xfId="3259"/>
    <cellStyle name="Normal 17 5 2 2 4 2 2 2" xfId="6160"/>
    <cellStyle name="Normal 17 5 2 2 4 2 3" xfId="4720"/>
    <cellStyle name="Normal 17 5 2 2 4 3" xfId="2600"/>
    <cellStyle name="Normal 17 5 2 2 4 3 2" xfId="5502"/>
    <cellStyle name="Normal 17 5 2 2 4 4" xfId="4062"/>
    <cellStyle name="Normal 17 5 2 2 5" xfId="1605"/>
    <cellStyle name="Normal 17 5 2 2 5 2" xfId="3088"/>
    <cellStyle name="Normal 17 5 2 2 5 2 2" xfId="5989"/>
    <cellStyle name="Normal 17 5 2 2 5 3" xfId="4549"/>
    <cellStyle name="Normal 17 5 2 2 6" xfId="2427"/>
    <cellStyle name="Normal 17 5 2 2 6 2" xfId="5331"/>
    <cellStyle name="Normal 17 5 2 2 7" xfId="3891"/>
    <cellStyle name="Normal 17 5 2 3" xfId="928"/>
    <cellStyle name="Normal 17 5 2 3 2" xfId="1366"/>
    <cellStyle name="Normal 17 5 2 3 2 2" xfId="2070"/>
    <cellStyle name="Normal 17 5 2 3 2 2 2" xfId="3552"/>
    <cellStyle name="Normal 17 5 2 3 2 2 2 2" xfId="6453"/>
    <cellStyle name="Normal 17 5 2 3 2 2 3" xfId="5013"/>
    <cellStyle name="Normal 17 5 2 3 2 3" xfId="2894"/>
    <cellStyle name="Normal 17 5 2 3 2 3 2" xfId="5795"/>
    <cellStyle name="Normal 17 5 2 3 2 4" xfId="4355"/>
    <cellStyle name="Normal 17 5 2 3 3" xfId="1133"/>
    <cellStyle name="Normal 17 5 2 3 3 2" xfId="1837"/>
    <cellStyle name="Normal 17 5 2 3 3 2 2" xfId="3319"/>
    <cellStyle name="Normal 17 5 2 3 3 2 2 2" xfId="6220"/>
    <cellStyle name="Normal 17 5 2 3 3 2 3" xfId="4780"/>
    <cellStyle name="Normal 17 5 2 3 3 3" xfId="2661"/>
    <cellStyle name="Normal 17 5 2 3 3 3 2" xfId="5562"/>
    <cellStyle name="Normal 17 5 2 3 3 4" xfId="4122"/>
    <cellStyle name="Normal 17 5 2 3 4" xfId="1662"/>
    <cellStyle name="Normal 17 5 2 3 4 2" xfId="3144"/>
    <cellStyle name="Normal 17 5 2 3 4 2 2" xfId="6045"/>
    <cellStyle name="Normal 17 5 2 3 4 3" xfId="4605"/>
    <cellStyle name="Normal 17 5 2 3 5" xfId="2484"/>
    <cellStyle name="Normal 17 5 2 3 5 2" xfId="5387"/>
    <cellStyle name="Normal 17 5 2 3 6" xfId="3947"/>
    <cellStyle name="Normal 17 5 2 4" xfId="1250"/>
    <cellStyle name="Normal 17 5 2 4 2" xfId="1954"/>
    <cellStyle name="Normal 17 5 2 4 2 2" xfId="3436"/>
    <cellStyle name="Normal 17 5 2 4 2 2 2" xfId="6337"/>
    <cellStyle name="Normal 17 5 2 4 2 3" xfId="4897"/>
    <cellStyle name="Normal 17 5 2 4 3" xfId="2778"/>
    <cellStyle name="Normal 17 5 2 4 3 2" xfId="5679"/>
    <cellStyle name="Normal 17 5 2 4 4" xfId="4239"/>
    <cellStyle name="Normal 17 5 2 5" xfId="1013"/>
    <cellStyle name="Normal 17 5 2 5 2" xfId="1721"/>
    <cellStyle name="Normal 17 5 2 5 2 2" xfId="3203"/>
    <cellStyle name="Normal 17 5 2 5 2 2 2" xfId="6104"/>
    <cellStyle name="Normal 17 5 2 5 2 3" xfId="4664"/>
    <cellStyle name="Normal 17 5 2 5 3" xfId="2544"/>
    <cellStyle name="Normal 17 5 2 5 3 2" xfId="5446"/>
    <cellStyle name="Normal 17 5 2 5 4" xfId="4006"/>
    <cellStyle name="Normal 17 5 2 6" xfId="2188"/>
    <cellStyle name="Normal 17 5 2 6 2" xfId="3666"/>
    <cellStyle name="Normal 17 5 2 6 2 2" xfId="6567"/>
    <cellStyle name="Normal 17 5 2 6 3" xfId="5127"/>
    <cellStyle name="Normal 17 5 2 7" xfId="2247"/>
    <cellStyle name="Normal 17 5 2 7 2" xfId="3723"/>
    <cellStyle name="Normal 17 5 2 7 2 2" xfId="6624"/>
    <cellStyle name="Normal 17 5 2 7 3" xfId="5184"/>
    <cellStyle name="Normal 17 5 2 8" xfId="1522"/>
    <cellStyle name="Normal 17 5 2 8 2" xfId="3007"/>
    <cellStyle name="Normal 17 5 2 8 2 2" xfId="5908"/>
    <cellStyle name="Normal 17 5 2 8 3" xfId="4468"/>
    <cellStyle name="Normal 17 5 2 9" xfId="2345"/>
    <cellStyle name="Normal 17 5 2 9 2" xfId="5250"/>
    <cellStyle name="Normal 17 5 3" xfId="825"/>
    <cellStyle name="Normal 17 5 3 2" xfId="1159"/>
    <cellStyle name="Normal 17 5 3 2 2" xfId="1392"/>
    <cellStyle name="Normal 17 5 3 2 2 2" xfId="2096"/>
    <cellStyle name="Normal 17 5 3 2 2 2 2" xfId="3578"/>
    <cellStyle name="Normal 17 5 3 2 2 2 2 2" xfId="6479"/>
    <cellStyle name="Normal 17 5 3 2 2 2 3" xfId="5039"/>
    <cellStyle name="Normal 17 5 3 2 2 3" xfId="2920"/>
    <cellStyle name="Normal 17 5 3 2 2 3 2" xfId="5821"/>
    <cellStyle name="Normal 17 5 3 2 2 4" xfId="4381"/>
    <cellStyle name="Normal 17 5 3 2 3" xfId="1863"/>
    <cellStyle name="Normal 17 5 3 2 3 2" xfId="3345"/>
    <cellStyle name="Normal 17 5 3 2 3 2 2" xfId="6246"/>
    <cellStyle name="Normal 17 5 3 2 3 3" xfId="4806"/>
    <cellStyle name="Normal 17 5 3 2 4" xfId="2687"/>
    <cellStyle name="Normal 17 5 3 2 4 2" xfId="5588"/>
    <cellStyle name="Normal 17 5 3 2 5" xfId="4148"/>
    <cellStyle name="Normal 17 5 3 3" xfId="1276"/>
    <cellStyle name="Normal 17 5 3 3 2" xfId="1980"/>
    <cellStyle name="Normal 17 5 3 3 2 2" xfId="3462"/>
    <cellStyle name="Normal 17 5 3 3 2 2 2" xfId="6363"/>
    <cellStyle name="Normal 17 5 3 3 2 3" xfId="4923"/>
    <cellStyle name="Normal 17 5 3 3 3" xfId="2804"/>
    <cellStyle name="Normal 17 5 3 3 3 2" xfId="5705"/>
    <cellStyle name="Normal 17 5 3 3 4" xfId="4265"/>
    <cellStyle name="Normal 17 5 3 4" xfId="1040"/>
    <cellStyle name="Normal 17 5 3 4 2" xfId="1747"/>
    <cellStyle name="Normal 17 5 3 4 2 2" xfId="3229"/>
    <cellStyle name="Normal 17 5 3 4 2 2 2" xfId="6130"/>
    <cellStyle name="Normal 17 5 3 4 2 3" xfId="4690"/>
    <cellStyle name="Normal 17 5 3 4 3" xfId="2570"/>
    <cellStyle name="Normal 17 5 3 4 3 2" xfId="5472"/>
    <cellStyle name="Normal 17 5 3 4 4" xfId="4032"/>
    <cellStyle name="Normal 17 5 3 5" xfId="1575"/>
    <cellStyle name="Normal 17 5 3 5 2" xfId="3058"/>
    <cellStyle name="Normal 17 5 3 5 2 2" xfId="5959"/>
    <cellStyle name="Normal 17 5 3 5 3" xfId="4519"/>
    <cellStyle name="Normal 17 5 3 6" xfId="2397"/>
    <cellStyle name="Normal 17 5 3 6 2" xfId="5301"/>
    <cellStyle name="Normal 17 5 3 7" xfId="3861"/>
    <cellStyle name="Normal 17 5 4" xfId="898"/>
    <cellStyle name="Normal 17 5 4 2" xfId="1340"/>
    <cellStyle name="Normal 17 5 4 2 2" xfId="2044"/>
    <cellStyle name="Normal 17 5 4 2 2 2" xfId="3526"/>
    <cellStyle name="Normal 17 5 4 2 2 2 2" xfId="6427"/>
    <cellStyle name="Normal 17 5 4 2 2 3" xfId="4987"/>
    <cellStyle name="Normal 17 5 4 2 3" xfId="2868"/>
    <cellStyle name="Normal 17 5 4 2 3 2" xfId="5769"/>
    <cellStyle name="Normal 17 5 4 2 4" xfId="4329"/>
    <cellStyle name="Normal 17 5 4 3" xfId="1107"/>
    <cellStyle name="Normal 17 5 4 3 2" xfId="1811"/>
    <cellStyle name="Normal 17 5 4 3 2 2" xfId="3293"/>
    <cellStyle name="Normal 17 5 4 3 2 2 2" xfId="6194"/>
    <cellStyle name="Normal 17 5 4 3 2 3" xfId="4754"/>
    <cellStyle name="Normal 17 5 4 3 3" xfId="2635"/>
    <cellStyle name="Normal 17 5 4 3 3 2" xfId="5536"/>
    <cellStyle name="Normal 17 5 4 3 4" xfId="4096"/>
    <cellStyle name="Normal 17 5 4 4" xfId="1632"/>
    <cellStyle name="Normal 17 5 4 4 2" xfId="3114"/>
    <cellStyle name="Normal 17 5 4 4 2 2" xfId="6015"/>
    <cellStyle name="Normal 17 5 4 4 3" xfId="4575"/>
    <cellStyle name="Normal 17 5 4 5" xfId="2454"/>
    <cellStyle name="Normal 17 5 4 5 2" xfId="5357"/>
    <cellStyle name="Normal 17 5 4 6" xfId="3917"/>
    <cellStyle name="Normal 17 5 5" xfId="1224"/>
    <cellStyle name="Normal 17 5 5 2" xfId="1928"/>
    <cellStyle name="Normal 17 5 5 2 2" xfId="3410"/>
    <cellStyle name="Normal 17 5 5 2 2 2" xfId="6311"/>
    <cellStyle name="Normal 17 5 5 2 3" xfId="4871"/>
    <cellStyle name="Normal 17 5 5 3" xfId="2752"/>
    <cellStyle name="Normal 17 5 5 3 2" xfId="5653"/>
    <cellStyle name="Normal 17 5 5 4" xfId="4213"/>
    <cellStyle name="Normal 17 5 6" xfId="987"/>
    <cellStyle name="Normal 17 5 6 2" xfId="1695"/>
    <cellStyle name="Normal 17 5 6 2 2" xfId="3177"/>
    <cellStyle name="Normal 17 5 6 2 2 2" xfId="6078"/>
    <cellStyle name="Normal 17 5 6 2 3" xfId="4638"/>
    <cellStyle name="Normal 17 5 6 3" xfId="2518"/>
    <cellStyle name="Normal 17 5 6 3 2" xfId="5420"/>
    <cellStyle name="Normal 17 5 6 4" xfId="3980"/>
    <cellStyle name="Normal 17 5 7" xfId="2162"/>
    <cellStyle name="Normal 17 5 7 2" xfId="3640"/>
    <cellStyle name="Normal 17 5 7 2 2" xfId="6541"/>
    <cellStyle name="Normal 17 5 7 3" xfId="5101"/>
    <cellStyle name="Normal 17 5 8" xfId="2221"/>
    <cellStyle name="Normal 17 5 8 2" xfId="3697"/>
    <cellStyle name="Normal 17 5 8 2 2" xfId="6598"/>
    <cellStyle name="Normal 17 5 8 3" xfId="5158"/>
    <cellStyle name="Normal 17 5 9" xfId="1491"/>
    <cellStyle name="Normal 17 5 9 2" xfId="2977"/>
    <cellStyle name="Normal 17 5 9 2 2" xfId="5878"/>
    <cellStyle name="Normal 17 5 9 3" xfId="4438"/>
    <cellStyle name="Normal 17 6" xfId="666"/>
    <cellStyle name="Normal 17 6 10" xfId="3792"/>
    <cellStyle name="Normal 17 6 2" xfId="839"/>
    <cellStyle name="Normal 17 6 2 2" xfId="1171"/>
    <cellStyle name="Normal 17 6 2 2 2" xfId="1404"/>
    <cellStyle name="Normal 17 6 2 2 2 2" xfId="2108"/>
    <cellStyle name="Normal 17 6 2 2 2 2 2" xfId="3590"/>
    <cellStyle name="Normal 17 6 2 2 2 2 2 2" xfId="6491"/>
    <cellStyle name="Normal 17 6 2 2 2 2 3" xfId="5051"/>
    <cellStyle name="Normal 17 6 2 2 2 3" xfId="2932"/>
    <cellStyle name="Normal 17 6 2 2 2 3 2" xfId="5833"/>
    <cellStyle name="Normal 17 6 2 2 2 4" xfId="4393"/>
    <cellStyle name="Normal 17 6 2 2 3" xfId="1875"/>
    <cellStyle name="Normal 17 6 2 2 3 2" xfId="3357"/>
    <cellStyle name="Normal 17 6 2 2 3 2 2" xfId="6258"/>
    <cellStyle name="Normal 17 6 2 2 3 3" xfId="4818"/>
    <cellStyle name="Normal 17 6 2 2 4" xfId="2699"/>
    <cellStyle name="Normal 17 6 2 2 4 2" xfId="5600"/>
    <cellStyle name="Normal 17 6 2 2 5" xfId="4160"/>
    <cellStyle name="Normal 17 6 2 3" xfId="1288"/>
    <cellStyle name="Normal 17 6 2 3 2" xfId="1992"/>
    <cellStyle name="Normal 17 6 2 3 2 2" xfId="3474"/>
    <cellStyle name="Normal 17 6 2 3 2 2 2" xfId="6375"/>
    <cellStyle name="Normal 17 6 2 3 2 3" xfId="4935"/>
    <cellStyle name="Normal 17 6 2 3 3" xfId="2816"/>
    <cellStyle name="Normal 17 6 2 3 3 2" xfId="5717"/>
    <cellStyle name="Normal 17 6 2 3 4" xfId="4277"/>
    <cellStyle name="Normal 17 6 2 4" xfId="1052"/>
    <cellStyle name="Normal 17 6 2 4 2" xfId="1759"/>
    <cellStyle name="Normal 17 6 2 4 2 2" xfId="3241"/>
    <cellStyle name="Normal 17 6 2 4 2 2 2" xfId="6142"/>
    <cellStyle name="Normal 17 6 2 4 2 3" xfId="4702"/>
    <cellStyle name="Normal 17 6 2 4 3" xfId="2582"/>
    <cellStyle name="Normal 17 6 2 4 3 2" xfId="5484"/>
    <cellStyle name="Normal 17 6 2 4 4" xfId="4044"/>
    <cellStyle name="Normal 17 6 2 5" xfId="1587"/>
    <cellStyle name="Normal 17 6 2 5 2" xfId="3070"/>
    <cellStyle name="Normal 17 6 2 5 2 2" xfId="5971"/>
    <cellStyle name="Normal 17 6 2 5 3" xfId="4531"/>
    <cellStyle name="Normal 17 6 2 6" xfId="2409"/>
    <cellStyle name="Normal 17 6 2 6 2" xfId="5313"/>
    <cellStyle name="Normal 17 6 2 7" xfId="3873"/>
    <cellStyle name="Normal 17 6 3" xfId="910"/>
    <cellStyle name="Normal 17 6 3 2" xfId="1322"/>
    <cellStyle name="Normal 17 6 3 2 2" xfId="2026"/>
    <cellStyle name="Normal 17 6 3 2 2 2" xfId="3508"/>
    <cellStyle name="Normal 17 6 3 2 2 2 2" xfId="6409"/>
    <cellStyle name="Normal 17 6 3 2 2 3" xfId="4969"/>
    <cellStyle name="Normal 17 6 3 2 3" xfId="2850"/>
    <cellStyle name="Normal 17 6 3 2 3 2" xfId="5751"/>
    <cellStyle name="Normal 17 6 3 2 4" xfId="4311"/>
    <cellStyle name="Normal 17 6 3 3" xfId="1089"/>
    <cellStyle name="Normal 17 6 3 3 2" xfId="1793"/>
    <cellStyle name="Normal 17 6 3 3 2 2" xfId="3275"/>
    <cellStyle name="Normal 17 6 3 3 2 2 2" xfId="6176"/>
    <cellStyle name="Normal 17 6 3 3 2 3" xfId="4736"/>
    <cellStyle name="Normal 17 6 3 3 3" xfId="2617"/>
    <cellStyle name="Normal 17 6 3 3 3 2" xfId="5518"/>
    <cellStyle name="Normal 17 6 3 3 4" xfId="4078"/>
    <cellStyle name="Normal 17 6 3 4" xfId="1644"/>
    <cellStyle name="Normal 17 6 3 4 2" xfId="3126"/>
    <cellStyle name="Normal 17 6 3 4 2 2" xfId="6027"/>
    <cellStyle name="Normal 17 6 3 4 3" xfId="4587"/>
    <cellStyle name="Normal 17 6 3 5" xfId="2466"/>
    <cellStyle name="Normal 17 6 3 5 2" xfId="5369"/>
    <cellStyle name="Normal 17 6 3 6" xfId="3929"/>
    <cellStyle name="Normal 17 6 4" xfId="1206"/>
    <cellStyle name="Normal 17 6 4 2" xfId="1910"/>
    <cellStyle name="Normal 17 6 4 2 2" xfId="3392"/>
    <cellStyle name="Normal 17 6 4 2 2 2" xfId="6293"/>
    <cellStyle name="Normal 17 6 4 2 3" xfId="4853"/>
    <cellStyle name="Normal 17 6 4 3" xfId="2734"/>
    <cellStyle name="Normal 17 6 4 3 2" xfId="5635"/>
    <cellStyle name="Normal 17 6 4 4" xfId="4195"/>
    <cellStyle name="Normal 17 6 5" xfId="969"/>
    <cellStyle name="Normal 17 6 5 2" xfId="1677"/>
    <cellStyle name="Normal 17 6 5 2 2" xfId="3159"/>
    <cellStyle name="Normal 17 6 5 2 2 2" xfId="6060"/>
    <cellStyle name="Normal 17 6 5 2 3" xfId="4620"/>
    <cellStyle name="Normal 17 6 5 3" xfId="2500"/>
    <cellStyle name="Normal 17 6 5 3 2" xfId="5402"/>
    <cellStyle name="Normal 17 6 5 4" xfId="3962"/>
    <cellStyle name="Normal 17 6 6" xfId="2144"/>
    <cellStyle name="Normal 17 6 6 2" xfId="3622"/>
    <cellStyle name="Normal 17 6 6 2 2" xfId="6523"/>
    <cellStyle name="Normal 17 6 6 3" xfId="5083"/>
    <cellStyle name="Normal 17 6 7" xfId="2203"/>
    <cellStyle name="Normal 17 6 7 2" xfId="3679"/>
    <cellStyle name="Normal 17 6 7 2 2" xfId="6580"/>
    <cellStyle name="Normal 17 6 7 3" xfId="5140"/>
    <cellStyle name="Normal 17 6 8" xfId="1504"/>
    <cellStyle name="Normal 17 6 8 2" xfId="2989"/>
    <cellStyle name="Normal 17 6 8 2 2" xfId="5890"/>
    <cellStyle name="Normal 17 6 8 3" xfId="4450"/>
    <cellStyle name="Normal 17 6 9" xfId="2327"/>
    <cellStyle name="Normal 17 6 9 2" xfId="5232"/>
    <cellStyle name="Normal 17 7" xfId="790"/>
    <cellStyle name="Normal 17 7 2" xfId="1115"/>
    <cellStyle name="Normal 17 7 2 2" xfId="1348"/>
    <cellStyle name="Normal 17 7 2 2 2" xfId="2052"/>
    <cellStyle name="Normal 17 7 2 2 2 2" xfId="3534"/>
    <cellStyle name="Normal 17 7 2 2 2 2 2" xfId="6435"/>
    <cellStyle name="Normal 17 7 2 2 2 3" xfId="4995"/>
    <cellStyle name="Normal 17 7 2 2 3" xfId="2876"/>
    <cellStyle name="Normal 17 7 2 2 3 2" xfId="5777"/>
    <cellStyle name="Normal 17 7 2 2 4" xfId="4337"/>
    <cellStyle name="Normal 17 7 2 3" xfId="1819"/>
    <cellStyle name="Normal 17 7 2 3 2" xfId="3301"/>
    <cellStyle name="Normal 17 7 2 3 2 2" xfId="6202"/>
    <cellStyle name="Normal 17 7 2 3 3" xfId="4762"/>
    <cellStyle name="Normal 17 7 2 4" xfId="2643"/>
    <cellStyle name="Normal 17 7 2 4 2" xfId="5544"/>
    <cellStyle name="Normal 17 7 2 5" xfId="4104"/>
    <cellStyle name="Normal 17 7 3" xfId="1232"/>
    <cellStyle name="Normal 17 7 3 2" xfId="1936"/>
    <cellStyle name="Normal 17 7 3 2 2" xfId="3418"/>
    <cellStyle name="Normal 17 7 3 2 2 2" xfId="6319"/>
    <cellStyle name="Normal 17 7 3 2 3" xfId="4879"/>
    <cellStyle name="Normal 17 7 3 3" xfId="2760"/>
    <cellStyle name="Normal 17 7 3 3 2" xfId="5661"/>
    <cellStyle name="Normal 17 7 3 4" xfId="4221"/>
    <cellStyle name="Normal 17 7 4" xfId="995"/>
    <cellStyle name="Normal 17 7 4 2" xfId="1703"/>
    <cellStyle name="Normal 17 7 4 2 2" xfId="3185"/>
    <cellStyle name="Normal 17 7 4 2 2 2" xfId="6086"/>
    <cellStyle name="Normal 17 7 4 2 3" xfId="4646"/>
    <cellStyle name="Normal 17 7 4 3" xfId="2526"/>
    <cellStyle name="Normal 17 7 4 3 2" xfId="5428"/>
    <cellStyle name="Normal 17 7 4 4" xfId="3988"/>
    <cellStyle name="Normal 17 7 5" xfId="2170"/>
    <cellStyle name="Normal 17 7 5 2" xfId="3648"/>
    <cellStyle name="Normal 17 7 5 2 2" xfId="6549"/>
    <cellStyle name="Normal 17 7 5 3" xfId="5109"/>
    <cellStyle name="Normal 17 7 6" xfId="2229"/>
    <cellStyle name="Normal 17 7 6 2" xfId="3705"/>
    <cellStyle name="Normal 17 7 6 2 2" xfId="6606"/>
    <cellStyle name="Normal 17 7 6 3" xfId="5166"/>
    <cellStyle name="Normal 17 7 7" xfId="1555"/>
    <cellStyle name="Normal 17 7 7 2" xfId="3038"/>
    <cellStyle name="Normal 17 7 7 2 2" xfId="5939"/>
    <cellStyle name="Normal 17 7 7 3" xfId="4499"/>
    <cellStyle name="Normal 17 7 8" xfId="2377"/>
    <cellStyle name="Normal 17 7 8 2" xfId="5281"/>
    <cellStyle name="Normal 17 7 9" xfId="3841"/>
    <cellStyle name="Normal 17 8" xfId="879"/>
    <cellStyle name="Normal 17 8 2" xfId="1141"/>
    <cellStyle name="Normal 17 8 2 2" xfId="1374"/>
    <cellStyle name="Normal 17 8 2 2 2" xfId="2078"/>
    <cellStyle name="Normal 17 8 2 2 2 2" xfId="3560"/>
    <cellStyle name="Normal 17 8 2 2 2 2 2" xfId="6461"/>
    <cellStyle name="Normal 17 8 2 2 2 3" xfId="5021"/>
    <cellStyle name="Normal 17 8 2 2 3" xfId="2902"/>
    <cellStyle name="Normal 17 8 2 2 3 2" xfId="5803"/>
    <cellStyle name="Normal 17 8 2 2 4" xfId="4363"/>
    <cellStyle name="Normal 17 8 2 3" xfId="1845"/>
    <cellStyle name="Normal 17 8 2 3 2" xfId="3327"/>
    <cellStyle name="Normal 17 8 2 3 2 2" xfId="6228"/>
    <cellStyle name="Normal 17 8 2 3 3" xfId="4788"/>
    <cellStyle name="Normal 17 8 2 4" xfId="2669"/>
    <cellStyle name="Normal 17 8 2 4 2" xfId="5570"/>
    <cellStyle name="Normal 17 8 2 5" xfId="4130"/>
    <cellStyle name="Normal 17 8 3" xfId="1258"/>
    <cellStyle name="Normal 17 8 3 2" xfId="1962"/>
    <cellStyle name="Normal 17 8 3 2 2" xfId="3444"/>
    <cellStyle name="Normal 17 8 3 2 2 2" xfId="6345"/>
    <cellStyle name="Normal 17 8 3 2 3" xfId="4905"/>
    <cellStyle name="Normal 17 8 3 3" xfId="2786"/>
    <cellStyle name="Normal 17 8 3 3 2" xfId="5687"/>
    <cellStyle name="Normal 17 8 3 4" xfId="4247"/>
    <cellStyle name="Normal 17 8 4" xfId="1022"/>
    <cellStyle name="Normal 17 8 4 2" xfId="1729"/>
    <cellStyle name="Normal 17 8 4 2 2" xfId="3211"/>
    <cellStyle name="Normal 17 8 4 2 2 2" xfId="6112"/>
    <cellStyle name="Normal 17 8 4 2 3" xfId="4672"/>
    <cellStyle name="Normal 17 8 4 3" xfId="2552"/>
    <cellStyle name="Normal 17 8 4 3 2" xfId="5454"/>
    <cellStyle name="Normal 17 8 4 4" xfId="4014"/>
    <cellStyle name="Normal 17 8 5" xfId="1614"/>
    <cellStyle name="Normal 17 8 5 2" xfId="3096"/>
    <cellStyle name="Normal 17 8 5 2 2" xfId="5997"/>
    <cellStyle name="Normal 17 8 5 3" xfId="4557"/>
    <cellStyle name="Normal 17 8 6" xfId="2436"/>
    <cellStyle name="Normal 17 8 6 2" xfId="5339"/>
    <cellStyle name="Normal 17 8 7" xfId="3899"/>
    <cellStyle name="Normal 17 9" xfId="1082"/>
    <cellStyle name="Normal 17 9 2" xfId="1317"/>
    <cellStyle name="Normal 17 9 2 2" xfId="2021"/>
    <cellStyle name="Normal 17 9 2 2 2" xfId="3503"/>
    <cellStyle name="Normal 17 9 2 2 2 2" xfId="6404"/>
    <cellStyle name="Normal 17 9 2 2 3" xfId="4964"/>
    <cellStyle name="Normal 17 9 2 3" xfId="2845"/>
    <cellStyle name="Normal 17 9 2 3 2" xfId="5746"/>
    <cellStyle name="Normal 17 9 2 4" xfId="4306"/>
    <cellStyle name="Normal 17 9 3" xfId="1787"/>
    <cellStyle name="Normal 17 9 3 2" xfId="3269"/>
    <cellStyle name="Normal 17 9 3 2 2" xfId="6170"/>
    <cellStyle name="Normal 17 9 3 3" xfId="4730"/>
    <cellStyle name="Normal 17 9 4" xfId="2611"/>
    <cellStyle name="Normal 17 9 4 2" xfId="5512"/>
    <cellStyle name="Normal 17 9 5" xfId="4072"/>
    <cellStyle name="Normal 18" xfId="544"/>
    <cellStyle name="Normal 19" xfId="545"/>
    <cellStyle name="Normal 19 2" xfId="628"/>
    <cellStyle name="Normal 19 3" xfId="618"/>
    <cellStyle name="Normal 2" xfId="4"/>
    <cellStyle name="Normal 2 2" xfId="22"/>
    <cellStyle name="Normal 2 2 10" xfId="2140"/>
    <cellStyle name="Normal 2 2 10 2" xfId="3618"/>
    <cellStyle name="Normal 2 2 10 2 2" xfId="6519"/>
    <cellStyle name="Normal 2 2 10 3" xfId="5079"/>
    <cellStyle name="Normal 2 2 11" xfId="2199"/>
    <cellStyle name="Normal 2 2 11 2" xfId="3675"/>
    <cellStyle name="Normal 2 2 11 2 2" xfId="6576"/>
    <cellStyle name="Normal 2 2 11 3" xfId="5136"/>
    <cellStyle name="Normal 2 2 12" xfId="1479"/>
    <cellStyle name="Normal 2 2 12 2" xfId="2965"/>
    <cellStyle name="Normal 2 2 12 2 2" xfId="5866"/>
    <cellStyle name="Normal 2 2 12 3" xfId="4426"/>
    <cellStyle name="Normal 2 2 13" xfId="629"/>
    <cellStyle name="Normal 2 2 13 2" xfId="2304"/>
    <cellStyle name="Normal 2 2 13 2 2" xfId="5209"/>
    <cellStyle name="Normal 2 2 13 3" xfId="3769"/>
    <cellStyle name="Normal 2 2 2" xfId="644"/>
    <cellStyle name="Normal 2 2 2 10" xfId="2311"/>
    <cellStyle name="Normal 2 2 2 10 2" xfId="5216"/>
    <cellStyle name="Normal 2 2 2 11" xfId="3776"/>
    <cellStyle name="Normal 2 2 2 2" xfId="681"/>
    <cellStyle name="Normal 2 2 2 2 10" xfId="3806"/>
    <cellStyle name="Normal 2 2 2 2 2" xfId="854"/>
    <cellStyle name="Normal 2 2 2 2 2 2" xfId="1185"/>
    <cellStyle name="Normal 2 2 2 2 2 2 2" xfId="1418"/>
    <cellStyle name="Normal 2 2 2 2 2 2 2 2" xfId="2122"/>
    <cellStyle name="Normal 2 2 2 2 2 2 2 2 2" xfId="3604"/>
    <cellStyle name="Normal 2 2 2 2 2 2 2 2 2 2" xfId="6505"/>
    <cellStyle name="Normal 2 2 2 2 2 2 2 2 3" xfId="5065"/>
    <cellStyle name="Normal 2 2 2 2 2 2 2 3" xfId="2946"/>
    <cellStyle name="Normal 2 2 2 2 2 2 2 3 2" xfId="5847"/>
    <cellStyle name="Normal 2 2 2 2 2 2 2 4" xfId="4407"/>
    <cellStyle name="Normal 2 2 2 2 2 2 3" xfId="1889"/>
    <cellStyle name="Normal 2 2 2 2 2 2 3 2" xfId="3371"/>
    <cellStyle name="Normal 2 2 2 2 2 2 3 2 2" xfId="6272"/>
    <cellStyle name="Normal 2 2 2 2 2 2 3 3" xfId="4832"/>
    <cellStyle name="Normal 2 2 2 2 2 2 4" xfId="2713"/>
    <cellStyle name="Normal 2 2 2 2 2 2 4 2" xfId="5614"/>
    <cellStyle name="Normal 2 2 2 2 2 2 5" xfId="4174"/>
    <cellStyle name="Normal 2 2 2 2 2 3" xfId="1302"/>
    <cellStyle name="Normal 2 2 2 2 2 3 2" xfId="2006"/>
    <cellStyle name="Normal 2 2 2 2 2 3 2 2" xfId="3488"/>
    <cellStyle name="Normal 2 2 2 2 2 3 2 2 2" xfId="6389"/>
    <cellStyle name="Normal 2 2 2 2 2 3 2 3" xfId="4949"/>
    <cellStyle name="Normal 2 2 2 2 2 3 3" xfId="2830"/>
    <cellStyle name="Normal 2 2 2 2 2 3 3 2" xfId="5731"/>
    <cellStyle name="Normal 2 2 2 2 2 3 4" xfId="4291"/>
    <cellStyle name="Normal 2 2 2 2 2 4" xfId="1066"/>
    <cellStyle name="Normal 2 2 2 2 2 4 2" xfId="1773"/>
    <cellStyle name="Normal 2 2 2 2 2 4 2 2" xfId="3255"/>
    <cellStyle name="Normal 2 2 2 2 2 4 2 2 2" xfId="6156"/>
    <cellStyle name="Normal 2 2 2 2 2 4 2 3" xfId="4716"/>
    <cellStyle name="Normal 2 2 2 2 2 4 3" xfId="2596"/>
    <cellStyle name="Normal 2 2 2 2 2 4 3 2" xfId="5498"/>
    <cellStyle name="Normal 2 2 2 2 2 4 4" xfId="4058"/>
    <cellStyle name="Normal 2 2 2 2 2 5" xfId="1601"/>
    <cellStyle name="Normal 2 2 2 2 2 5 2" xfId="3084"/>
    <cellStyle name="Normal 2 2 2 2 2 5 2 2" xfId="5985"/>
    <cellStyle name="Normal 2 2 2 2 2 5 3" xfId="4545"/>
    <cellStyle name="Normal 2 2 2 2 2 6" xfId="2423"/>
    <cellStyle name="Normal 2 2 2 2 2 6 2" xfId="5327"/>
    <cellStyle name="Normal 2 2 2 2 2 7" xfId="3887"/>
    <cellStyle name="Normal 2 2 2 2 3" xfId="924"/>
    <cellStyle name="Normal 2 2 2 2 3 2" xfId="1362"/>
    <cellStyle name="Normal 2 2 2 2 3 2 2" xfId="2066"/>
    <cellStyle name="Normal 2 2 2 2 3 2 2 2" xfId="3548"/>
    <cellStyle name="Normal 2 2 2 2 3 2 2 2 2" xfId="6449"/>
    <cellStyle name="Normal 2 2 2 2 3 2 2 3" xfId="5009"/>
    <cellStyle name="Normal 2 2 2 2 3 2 3" xfId="2890"/>
    <cellStyle name="Normal 2 2 2 2 3 2 3 2" xfId="5791"/>
    <cellStyle name="Normal 2 2 2 2 3 2 4" xfId="4351"/>
    <cellStyle name="Normal 2 2 2 2 3 3" xfId="1129"/>
    <cellStyle name="Normal 2 2 2 2 3 3 2" xfId="1833"/>
    <cellStyle name="Normal 2 2 2 2 3 3 2 2" xfId="3315"/>
    <cellStyle name="Normal 2 2 2 2 3 3 2 2 2" xfId="6216"/>
    <cellStyle name="Normal 2 2 2 2 3 3 2 3" xfId="4776"/>
    <cellStyle name="Normal 2 2 2 2 3 3 3" xfId="2657"/>
    <cellStyle name="Normal 2 2 2 2 3 3 3 2" xfId="5558"/>
    <cellStyle name="Normal 2 2 2 2 3 3 4" xfId="4118"/>
    <cellStyle name="Normal 2 2 2 2 3 4" xfId="1658"/>
    <cellStyle name="Normal 2 2 2 2 3 4 2" xfId="3140"/>
    <cellStyle name="Normal 2 2 2 2 3 4 2 2" xfId="6041"/>
    <cellStyle name="Normal 2 2 2 2 3 4 3" xfId="4601"/>
    <cellStyle name="Normal 2 2 2 2 3 5" xfId="2480"/>
    <cellStyle name="Normal 2 2 2 2 3 5 2" xfId="5383"/>
    <cellStyle name="Normal 2 2 2 2 3 6" xfId="3943"/>
    <cellStyle name="Normal 2 2 2 2 4" xfId="1246"/>
    <cellStyle name="Normal 2 2 2 2 4 2" xfId="1950"/>
    <cellStyle name="Normal 2 2 2 2 4 2 2" xfId="3432"/>
    <cellStyle name="Normal 2 2 2 2 4 2 2 2" xfId="6333"/>
    <cellStyle name="Normal 2 2 2 2 4 2 3" xfId="4893"/>
    <cellStyle name="Normal 2 2 2 2 4 3" xfId="2774"/>
    <cellStyle name="Normal 2 2 2 2 4 3 2" xfId="5675"/>
    <cellStyle name="Normal 2 2 2 2 4 4" xfId="4235"/>
    <cellStyle name="Normal 2 2 2 2 5" xfId="1009"/>
    <cellStyle name="Normal 2 2 2 2 5 2" xfId="1717"/>
    <cellStyle name="Normal 2 2 2 2 5 2 2" xfId="3199"/>
    <cellStyle name="Normal 2 2 2 2 5 2 2 2" xfId="6100"/>
    <cellStyle name="Normal 2 2 2 2 5 2 3" xfId="4660"/>
    <cellStyle name="Normal 2 2 2 2 5 3" xfId="2540"/>
    <cellStyle name="Normal 2 2 2 2 5 3 2" xfId="5442"/>
    <cellStyle name="Normal 2 2 2 2 5 4" xfId="4002"/>
    <cellStyle name="Normal 2 2 2 2 6" xfId="2184"/>
    <cellStyle name="Normal 2 2 2 2 6 2" xfId="3662"/>
    <cellStyle name="Normal 2 2 2 2 6 2 2" xfId="6563"/>
    <cellStyle name="Normal 2 2 2 2 6 3" xfId="5123"/>
    <cellStyle name="Normal 2 2 2 2 7" xfId="2243"/>
    <cellStyle name="Normal 2 2 2 2 7 2" xfId="3719"/>
    <cellStyle name="Normal 2 2 2 2 7 2 2" xfId="6620"/>
    <cellStyle name="Normal 2 2 2 2 7 3" xfId="5180"/>
    <cellStyle name="Normal 2 2 2 2 8" xfId="1518"/>
    <cellStyle name="Normal 2 2 2 2 8 2" xfId="3003"/>
    <cellStyle name="Normal 2 2 2 2 8 2 2" xfId="5904"/>
    <cellStyle name="Normal 2 2 2 2 8 3" xfId="4464"/>
    <cellStyle name="Normal 2 2 2 2 9" xfId="2341"/>
    <cellStyle name="Normal 2 2 2 2 9 2" xfId="5246"/>
    <cellStyle name="Normal 2 2 2 3" xfId="821"/>
    <cellStyle name="Normal 2 2 2 3 2" xfId="1155"/>
    <cellStyle name="Normal 2 2 2 3 2 2" xfId="1388"/>
    <cellStyle name="Normal 2 2 2 3 2 2 2" xfId="2092"/>
    <cellStyle name="Normal 2 2 2 3 2 2 2 2" xfId="3574"/>
    <cellStyle name="Normal 2 2 2 3 2 2 2 2 2" xfId="6475"/>
    <cellStyle name="Normal 2 2 2 3 2 2 2 3" xfId="5035"/>
    <cellStyle name="Normal 2 2 2 3 2 2 3" xfId="2916"/>
    <cellStyle name="Normal 2 2 2 3 2 2 3 2" xfId="5817"/>
    <cellStyle name="Normal 2 2 2 3 2 2 4" xfId="4377"/>
    <cellStyle name="Normal 2 2 2 3 2 3" xfId="1859"/>
    <cellStyle name="Normal 2 2 2 3 2 3 2" xfId="3341"/>
    <cellStyle name="Normal 2 2 2 3 2 3 2 2" xfId="6242"/>
    <cellStyle name="Normal 2 2 2 3 2 3 3" xfId="4802"/>
    <cellStyle name="Normal 2 2 2 3 2 4" xfId="2683"/>
    <cellStyle name="Normal 2 2 2 3 2 4 2" xfId="5584"/>
    <cellStyle name="Normal 2 2 2 3 2 5" xfId="4144"/>
    <cellStyle name="Normal 2 2 2 3 3" xfId="1272"/>
    <cellStyle name="Normal 2 2 2 3 3 2" xfId="1976"/>
    <cellStyle name="Normal 2 2 2 3 3 2 2" xfId="3458"/>
    <cellStyle name="Normal 2 2 2 3 3 2 2 2" xfId="6359"/>
    <cellStyle name="Normal 2 2 2 3 3 2 3" xfId="4919"/>
    <cellStyle name="Normal 2 2 2 3 3 3" xfId="2800"/>
    <cellStyle name="Normal 2 2 2 3 3 3 2" xfId="5701"/>
    <cellStyle name="Normal 2 2 2 3 3 4" xfId="4261"/>
    <cellStyle name="Normal 2 2 2 3 4" xfId="1036"/>
    <cellStyle name="Normal 2 2 2 3 4 2" xfId="1743"/>
    <cellStyle name="Normal 2 2 2 3 4 2 2" xfId="3225"/>
    <cellStyle name="Normal 2 2 2 3 4 2 2 2" xfId="6126"/>
    <cellStyle name="Normal 2 2 2 3 4 2 3" xfId="4686"/>
    <cellStyle name="Normal 2 2 2 3 4 3" xfId="2566"/>
    <cellStyle name="Normal 2 2 2 3 4 3 2" xfId="5468"/>
    <cellStyle name="Normal 2 2 2 3 4 4" xfId="4028"/>
    <cellStyle name="Normal 2 2 2 3 5" xfId="1571"/>
    <cellStyle name="Normal 2 2 2 3 5 2" xfId="3054"/>
    <cellStyle name="Normal 2 2 2 3 5 2 2" xfId="5955"/>
    <cellStyle name="Normal 2 2 2 3 5 3" xfId="4515"/>
    <cellStyle name="Normal 2 2 2 3 6" xfId="2393"/>
    <cellStyle name="Normal 2 2 2 3 6 2" xfId="5297"/>
    <cellStyle name="Normal 2 2 2 3 7" xfId="3857"/>
    <cellStyle name="Normal 2 2 2 4" xfId="894"/>
    <cellStyle name="Normal 2 2 2 4 2" xfId="1336"/>
    <cellStyle name="Normal 2 2 2 4 2 2" xfId="2040"/>
    <cellStyle name="Normal 2 2 2 4 2 2 2" xfId="3522"/>
    <cellStyle name="Normal 2 2 2 4 2 2 2 2" xfId="6423"/>
    <cellStyle name="Normal 2 2 2 4 2 2 3" xfId="4983"/>
    <cellStyle name="Normal 2 2 2 4 2 3" xfId="2864"/>
    <cellStyle name="Normal 2 2 2 4 2 3 2" xfId="5765"/>
    <cellStyle name="Normal 2 2 2 4 2 4" xfId="4325"/>
    <cellStyle name="Normal 2 2 2 4 3" xfId="1103"/>
    <cellStyle name="Normal 2 2 2 4 3 2" xfId="1807"/>
    <cellStyle name="Normal 2 2 2 4 3 2 2" xfId="3289"/>
    <cellStyle name="Normal 2 2 2 4 3 2 2 2" xfId="6190"/>
    <cellStyle name="Normal 2 2 2 4 3 2 3" xfId="4750"/>
    <cellStyle name="Normal 2 2 2 4 3 3" xfId="2631"/>
    <cellStyle name="Normal 2 2 2 4 3 3 2" xfId="5532"/>
    <cellStyle name="Normal 2 2 2 4 3 4" xfId="4092"/>
    <cellStyle name="Normal 2 2 2 4 4" xfId="1628"/>
    <cellStyle name="Normal 2 2 2 4 4 2" xfId="3110"/>
    <cellStyle name="Normal 2 2 2 4 4 2 2" xfId="6011"/>
    <cellStyle name="Normal 2 2 2 4 4 3" xfId="4571"/>
    <cellStyle name="Normal 2 2 2 4 5" xfId="2450"/>
    <cellStyle name="Normal 2 2 2 4 5 2" xfId="5353"/>
    <cellStyle name="Normal 2 2 2 4 6" xfId="3913"/>
    <cellStyle name="Normal 2 2 2 5" xfId="1220"/>
    <cellStyle name="Normal 2 2 2 5 2" xfId="1924"/>
    <cellStyle name="Normal 2 2 2 5 2 2" xfId="3406"/>
    <cellStyle name="Normal 2 2 2 5 2 2 2" xfId="6307"/>
    <cellStyle name="Normal 2 2 2 5 2 3" xfId="4867"/>
    <cellStyle name="Normal 2 2 2 5 3" xfId="2748"/>
    <cellStyle name="Normal 2 2 2 5 3 2" xfId="5649"/>
    <cellStyle name="Normal 2 2 2 5 4" xfId="4209"/>
    <cellStyle name="Normal 2 2 2 6" xfId="983"/>
    <cellStyle name="Normal 2 2 2 6 2" xfId="1691"/>
    <cellStyle name="Normal 2 2 2 6 2 2" xfId="3173"/>
    <cellStyle name="Normal 2 2 2 6 2 2 2" xfId="6074"/>
    <cellStyle name="Normal 2 2 2 6 2 3" xfId="4634"/>
    <cellStyle name="Normal 2 2 2 6 3" xfId="2514"/>
    <cellStyle name="Normal 2 2 2 6 3 2" xfId="5416"/>
    <cellStyle name="Normal 2 2 2 6 4" xfId="3976"/>
    <cellStyle name="Normal 2 2 2 7" xfId="2158"/>
    <cellStyle name="Normal 2 2 2 7 2" xfId="3636"/>
    <cellStyle name="Normal 2 2 2 7 2 2" xfId="6537"/>
    <cellStyle name="Normal 2 2 2 7 3" xfId="5097"/>
    <cellStyle name="Normal 2 2 2 8" xfId="2217"/>
    <cellStyle name="Normal 2 2 2 8 2" xfId="3693"/>
    <cellStyle name="Normal 2 2 2 8 2 2" xfId="6594"/>
    <cellStyle name="Normal 2 2 2 8 3" xfId="5154"/>
    <cellStyle name="Normal 2 2 2 9" xfId="1487"/>
    <cellStyle name="Normal 2 2 2 9 2" xfId="2973"/>
    <cellStyle name="Normal 2 2 2 9 2 2" xfId="5874"/>
    <cellStyle name="Normal 2 2 2 9 3" xfId="4434"/>
    <cellStyle name="Normal 2 2 3" xfId="652"/>
    <cellStyle name="Normal 2 2 3 10" xfId="2319"/>
    <cellStyle name="Normal 2 2 3 10 2" xfId="5224"/>
    <cellStyle name="Normal 2 2 3 11" xfId="3784"/>
    <cellStyle name="Normal 2 2 3 2" xfId="689"/>
    <cellStyle name="Normal 2 2 3 2 10" xfId="3814"/>
    <cellStyle name="Normal 2 2 3 2 2" xfId="862"/>
    <cellStyle name="Normal 2 2 3 2 2 2" xfId="1193"/>
    <cellStyle name="Normal 2 2 3 2 2 2 2" xfId="1426"/>
    <cellStyle name="Normal 2 2 3 2 2 2 2 2" xfId="2130"/>
    <cellStyle name="Normal 2 2 3 2 2 2 2 2 2" xfId="3612"/>
    <cellStyle name="Normal 2 2 3 2 2 2 2 2 2 2" xfId="6513"/>
    <cellStyle name="Normal 2 2 3 2 2 2 2 2 3" xfId="5073"/>
    <cellStyle name="Normal 2 2 3 2 2 2 2 3" xfId="2954"/>
    <cellStyle name="Normal 2 2 3 2 2 2 2 3 2" xfId="5855"/>
    <cellStyle name="Normal 2 2 3 2 2 2 2 4" xfId="4415"/>
    <cellStyle name="Normal 2 2 3 2 2 2 3" xfId="1897"/>
    <cellStyle name="Normal 2 2 3 2 2 2 3 2" xfId="3379"/>
    <cellStyle name="Normal 2 2 3 2 2 2 3 2 2" xfId="6280"/>
    <cellStyle name="Normal 2 2 3 2 2 2 3 3" xfId="4840"/>
    <cellStyle name="Normal 2 2 3 2 2 2 4" xfId="2721"/>
    <cellStyle name="Normal 2 2 3 2 2 2 4 2" xfId="5622"/>
    <cellStyle name="Normal 2 2 3 2 2 2 5" xfId="4182"/>
    <cellStyle name="Normal 2 2 3 2 2 3" xfId="1310"/>
    <cellStyle name="Normal 2 2 3 2 2 3 2" xfId="2014"/>
    <cellStyle name="Normal 2 2 3 2 2 3 2 2" xfId="3496"/>
    <cellStyle name="Normal 2 2 3 2 2 3 2 2 2" xfId="6397"/>
    <cellStyle name="Normal 2 2 3 2 2 3 2 3" xfId="4957"/>
    <cellStyle name="Normal 2 2 3 2 2 3 3" xfId="2838"/>
    <cellStyle name="Normal 2 2 3 2 2 3 3 2" xfId="5739"/>
    <cellStyle name="Normal 2 2 3 2 2 3 4" xfId="4299"/>
    <cellStyle name="Normal 2 2 3 2 2 4" xfId="1074"/>
    <cellStyle name="Normal 2 2 3 2 2 4 2" xfId="1781"/>
    <cellStyle name="Normal 2 2 3 2 2 4 2 2" xfId="3263"/>
    <cellStyle name="Normal 2 2 3 2 2 4 2 2 2" xfId="6164"/>
    <cellStyle name="Normal 2 2 3 2 2 4 2 3" xfId="4724"/>
    <cellStyle name="Normal 2 2 3 2 2 4 3" xfId="2604"/>
    <cellStyle name="Normal 2 2 3 2 2 4 3 2" xfId="5506"/>
    <cellStyle name="Normal 2 2 3 2 2 4 4" xfId="4066"/>
    <cellStyle name="Normal 2 2 3 2 2 5" xfId="1609"/>
    <cellStyle name="Normal 2 2 3 2 2 5 2" xfId="3092"/>
    <cellStyle name="Normal 2 2 3 2 2 5 2 2" xfId="5993"/>
    <cellStyle name="Normal 2 2 3 2 2 5 3" xfId="4553"/>
    <cellStyle name="Normal 2 2 3 2 2 6" xfId="2431"/>
    <cellStyle name="Normal 2 2 3 2 2 6 2" xfId="5335"/>
    <cellStyle name="Normal 2 2 3 2 2 7" xfId="3895"/>
    <cellStyle name="Normal 2 2 3 2 3" xfId="932"/>
    <cellStyle name="Normal 2 2 3 2 3 2" xfId="1370"/>
    <cellStyle name="Normal 2 2 3 2 3 2 2" xfId="2074"/>
    <cellStyle name="Normal 2 2 3 2 3 2 2 2" xfId="3556"/>
    <cellStyle name="Normal 2 2 3 2 3 2 2 2 2" xfId="6457"/>
    <cellStyle name="Normal 2 2 3 2 3 2 2 3" xfId="5017"/>
    <cellStyle name="Normal 2 2 3 2 3 2 3" xfId="2898"/>
    <cellStyle name="Normal 2 2 3 2 3 2 3 2" xfId="5799"/>
    <cellStyle name="Normal 2 2 3 2 3 2 4" xfId="4359"/>
    <cellStyle name="Normal 2 2 3 2 3 3" xfId="1137"/>
    <cellStyle name="Normal 2 2 3 2 3 3 2" xfId="1841"/>
    <cellStyle name="Normal 2 2 3 2 3 3 2 2" xfId="3323"/>
    <cellStyle name="Normal 2 2 3 2 3 3 2 2 2" xfId="6224"/>
    <cellStyle name="Normal 2 2 3 2 3 3 2 3" xfId="4784"/>
    <cellStyle name="Normal 2 2 3 2 3 3 3" xfId="2665"/>
    <cellStyle name="Normal 2 2 3 2 3 3 3 2" xfId="5566"/>
    <cellStyle name="Normal 2 2 3 2 3 3 4" xfId="4126"/>
    <cellStyle name="Normal 2 2 3 2 3 4" xfId="1666"/>
    <cellStyle name="Normal 2 2 3 2 3 4 2" xfId="3148"/>
    <cellStyle name="Normal 2 2 3 2 3 4 2 2" xfId="6049"/>
    <cellStyle name="Normal 2 2 3 2 3 4 3" xfId="4609"/>
    <cellStyle name="Normal 2 2 3 2 3 5" xfId="2488"/>
    <cellStyle name="Normal 2 2 3 2 3 5 2" xfId="5391"/>
    <cellStyle name="Normal 2 2 3 2 3 6" xfId="3951"/>
    <cellStyle name="Normal 2 2 3 2 4" xfId="1254"/>
    <cellStyle name="Normal 2 2 3 2 4 2" xfId="1958"/>
    <cellStyle name="Normal 2 2 3 2 4 2 2" xfId="3440"/>
    <cellStyle name="Normal 2 2 3 2 4 2 2 2" xfId="6341"/>
    <cellStyle name="Normal 2 2 3 2 4 2 3" xfId="4901"/>
    <cellStyle name="Normal 2 2 3 2 4 3" xfId="2782"/>
    <cellStyle name="Normal 2 2 3 2 4 3 2" xfId="5683"/>
    <cellStyle name="Normal 2 2 3 2 4 4" xfId="4243"/>
    <cellStyle name="Normal 2 2 3 2 5" xfId="1017"/>
    <cellStyle name="Normal 2 2 3 2 5 2" xfId="1725"/>
    <cellStyle name="Normal 2 2 3 2 5 2 2" xfId="3207"/>
    <cellStyle name="Normal 2 2 3 2 5 2 2 2" xfId="6108"/>
    <cellStyle name="Normal 2 2 3 2 5 2 3" xfId="4668"/>
    <cellStyle name="Normal 2 2 3 2 5 3" xfId="2548"/>
    <cellStyle name="Normal 2 2 3 2 5 3 2" xfId="5450"/>
    <cellStyle name="Normal 2 2 3 2 5 4" xfId="4010"/>
    <cellStyle name="Normal 2 2 3 2 6" xfId="2192"/>
    <cellStyle name="Normal 2 2 3 2 6 2" xfId="3670"/>
    <cellStyle name="Normal 2 2 3 2 6 2 2" xfId="6571"/>
    <cellStyle name="Normal 2 2 3 2 6 3" xfId="5131"/>
    <cellStyle name="Normal 2 2 3 2 7" xfId="2251"/>
    <cellStyle name="Normal 2 2 3 2 7 2" xfId="3727"/>
    <cellStyle name="Normal 2 2 3 2 7 2 2" xfId="6628"/>
    <cellStyle name="Normal 2 2 3 2 7 3" xfId="5188"/>
    <cellStyle name="Normal 2 2 3 2 8" xfId="1526"/>
    <cellStyle name="Normal 2 2 3 2 8 2" xfId="3011"/>
    <cellStyle name="Normal 2 2 3 2 8 2 2" xfId="5912"/>
    <cellStyle name="Normal 2 2 3 2 8 3" xfId="4472"/>
    <cellStyle name="Normal 2 2 3 2 9" xfId="2349"/>
    <cellStyle name="Normal 2 2 3 2 9 2" xfId="5254"/>
    <cellStyle name="Normal 2 2 3 3" xfId="829"/>
    <cellStyle name="Normal 2 2 3 3 2" xfId="1163"/>
    <cellStyle name="Normal 2 2 3 3 2 2" xfId="1396"/>
    <cellStyle name="Normal 2 2 3 3 2 2 2" xfId="2100"/>
    <cellStyle name="Normal 2 2 3 3 2 2 2 2" xfId="3582"/>
    <cellStyle name="Normal 2 2 3 3 2 2 2 2 2" xfId="6483"/>
    <cellStyle name="Normal 2 2 3 3 2 2 2 3" xfId="5043"/>
    <cellStyle name="Normal 2 2 3 3 2 2 3" xfId="2924"/>
    <cellStyle name="Normal 2 2 3 3 2 2 3 2" xfId="5825"/>
    <cellStyle name="Normal 2 2 3 3 2 2 4" xfId="4385"/>
    <cellStyle name="Normal 2 2 3 3 2 3" xfId="1867"/>
    <cellStyle name="Normal 2 2 3 3 2 3 2" xfId="3349"/>
    <cellStyle name="Normal 2 2 3 3 2 3 2 2" xfId="6250"/>
    <cellStyle name="Normal 2 2 3 3 2 3 3" xfId="4810"/>
    <cellStyle name="Normal 2 2 3 3 2 4" xfId="2691"/>
    <cellStyle name="Normal 2 2 3 3 2 4 2" xfId="5592"/>
    <cellStyle name="Normal 2 2 3 3 2 5" xfId="4152"/>
    <cellStyle name="Normal 2 2 3 3 3" xfId="1280"/>
    <cellStyle name="Normal 2 2 3 3 3 2" xfId="1984"/>
    <cellStyle name="Normal 2 2 3 3 3 2 2" xfId="3466"/>
    <cellStyle name="Normal 2 2 3 3 3 2 2 2" xfId="6367"/>
    <cellStyle name="Normal 2 2 3 3 3 2 3" xfId="4927"/>
    <cellStyle name="Normal 2 2 3 3 3 3" xfId="2808"/>
    <cellStyle name="Normal 2 2 3 3 3 3 2" xfId="5709"/>
    <cellStyle name="Normal 2 2 3 3 3 4" xfId="4269"/>
    <cellStyle name="Normal 2 2 3 3 4" xfId="1044"/>
    <cellStyle name="Normal 2 2 3 3 4 2" xfId="1751"/>
    <cellStyle name="Normal 2 2 3 3 4 2 2" xfId="3233"/>
    <cellStyle name="Normal 2 2 3 3 4 2 2 2" xfId="6134"/>
    <cellStyle name="Normal 2 2 3 3 4 2 3" xfId="4694"/>
    <cellStyle name="Normal 2 2 3 3 4 3" xfId="2574"/>
    <cellStyle name="Normal 2 2 3 3 4 3 2" xfId="5476"/>
    <cellStyle name="Normal 2 2 3 3 4 4" xfId="4036"/>
    <cellStyle name="Normal 2 2 3 3 5" xfId="1579"/>
    <cellStyle name="Normal 2 2 3 3 5 2" xfId="3062"/>
    <cellStyle name="Normal 2 2 3 3 5 2 2" xfId="5963"/>
    <cellStyle name="Normal 2 2 3 3 5 3" xfId="4523"/>
    <cellStyle name="Normal 2 2 3 3 6" xfId="2401"/>
    <cellStyle name="Normal 2 2 3 3 6 2" xfId="5305"/>
    <cellStyle name="Normal 2 2 3 3 7" xfId="3865"/>
    <cellStyle name="Normal 2 2 3 4" xfId="902"/>
    <cellStyle name="Normal 2 2 3 4 2" xfId="1344"/>
    <cellStyle name="Normal 2 2 3 4 2 2" xfId="2048"/>
    <cellStyle name="Normal 2 2 3 4 2 2 2" xfId="3530"/>
    <cellStyle name="Normal 2 2 3 4 2 2 2 2" xfId="6431"/>
    <cellStyle name="Normal 2 2 3 4 2 2 3" xfId="4991"/>
    <cellStyle name="Normal 2 2 3 4 2 3" xfId="2872"/>
    <cellStyle name="Normal 2 2 3 4 2 3 2" xfId="5773"/>
    <cellStyle name="Normal 2 2 3 4 2 4" xfId="4333"/>
    <cellStyle name="Normal 2 2 3 4 3" xfId="1111"/>
    <cellStyle name="Normal 2 2 3 4 3 2" xfId="1815"/>
    <cellStyle name="Normal 2 2 3 4 3 2 2" xfId="3297"/>
    <cellStyle name="Normal 2 2 3 4 3 2 2 2" xfId="6198"/>
    <cellStyle name="Normal 2 2 3 4 3 2 3" xfId="4758"/>
    <cellStyle name="Normal 2 2 3 4 3 3" xfId="2639"/>
    <cellStyle name="Normal 2 2 3 4 3 3 2" xfId="5540"/>
    <cellStyle name="Normal 2 2 3 4 3 4" xfId="4100"/>
    <cellStyle name="Normal 2 2 3 4 4" xfId="1636"/>
    <cellStyle name="Normal 2 2 3 4 4 2" xfId="3118"/>
    <cellStyle name="Normal 2 2 3 4 4 2 2" xfId="6019"/>
    <cellStyle name="Normal 2 2 3 4 4 3" xfId="4579"/>
    <cellStyle name="Normal 2 2 3 4 5" xfId="2458"/>
    <cellStyle name="Normal 2 2 3 4 5 2" xfId="5361"/>
    <cellStyle name="Normal 2 2 3 4 6" xfId="3921"/>
    <cellStyle name="Normal 2 2 3 5" xfId="1228"/>
    <cellStyle name="Normal 2 2 3 5 2" xfId="1932"/>
    <cellStyle name="Normal 2 2 3 5 2 2" xfId="3414"/>
    <cellStyle name="Normal 2 2 3 5 2 2 2" xfId="6315"/>
    <cellStyle name="Normal 2 2 3 5 2 3" xfId="4875"/>
    <cellStyle name="Normal 2 2 3 5 3" xfId="2756"/>
    <cellStyle name="Normal 2 2 3 5 3 2" xfId="5657"/>
    <cellStyle name="Normal 2 2 3 5 4" xfId="4217"/>
    <cellStyle name="Normal 2 2 3 6" xfId="991"/>
    <cellStyle name="Normal 2 2 3 6 2" xfId="1699"/>
    <cellStyle name="Normal 2 2 3 6 2 2" xfId="3181"/>
    <cellStyle name="Normal 2 2 3 6 2 2 2" xfId="6082"/>
    <cellStyle name="Normal 2 2 3 6 2 3" xfId="4642"/>
    <cellStyle name="Normal 2 2 3 6 3" xfId="2522"/>
    <cellStyle name="Normal 2 2 3 6 3 2" xfId="5424"/>
    <cellStyle name="Normal 2 2 3 6 4" xfId="3984"/>
    <cellStyle name="Normal 2 2 3 7" xfId="2166"/>
    <cellStyle name="Normal 2 2 3 7 2" xfId="3644"/>
    <cellStyle name="Normal 2 2 3 7 2 2" xfId="6545"/>
    <cellStyle name="Normal 2 2 3 7 3" xfId="5105"/>
    <cellStyle name="Normal 2 2 3 8" xfId="2225"/>
    <cellStyle name="Normal 2 2 3 8 2" xfId="3701"/>
    <cellStyle name="Normal 2 2 3 8 2 2" xfId="6602"/>
    <cellStyle name="Normal 2 2 3 8 3" xfId="5162"/>
    <cellStyle name="Normal 2 2 3 9" xfId="1495"/>
    <cellStyle name="Normal 2 2 3 9 2" xfId="2981"/>
    <cellStyle name="Normal 2 2 3 9 2 2" xfId="5882"/>
    <cellStyle name="Normal 2 2 3 9 3" xfId="4442"/>
    <cellStyle name="Normal 2 2 4" xfId="673"/>
    <cellStyle name="Normal 2 2 4 10" xfId="3798"/>
    <cellStyle name="Normal 2 2 4 2" xfId="846"/>
    <cellStyle name="Normal 2 2 4 2 2" xfId="1177"/>
    <cellStyle name="Normal 2 2 4 2 2 2" xfId="1410"/>
    <cellStyle name="Normal 2 2 4 2 2 2 2" xfId="2114"/>
    <cellStyle name="Normal 2 2 4 2 2 2 2 2" xfId="3596"/>
    <cellStyle name="Normal 2 2 4 2 2 2 2 2 2" xfId="6497"/>
    <cellStyle name="Normal 2 2 4 2 2 2 2 3" xfId="5057"/>
    <cellStyle name="Normal 2 2 4 2 2 2 3" xfId="2938"/>
    <cellStyle name="Normal 2 2 4 2 2 2 3 2" xfId="5839"/>
    <cellStyle name="Normal 2 2 4 2 2 2 4" xfId="4399"/>
    <cellStyle name="Normal 2 2 4 2 2 3" xfId="1881"/>
    <cellStyle name="Normal 2 2 4 2 2 3 2" xfId="3363"/>
    <cellStyle name="Normal 2 2 4 2 2 3 2 2" xfId="6264"/>
    <cellStyle name="Normal 2 2 4 2 2 3 3" xfId="4824"/>
    <cellStyle name="Normal 2 2 4 2 2 4" xfId="2705"/>
    <cellStyle name="Normal 2 2 4 2 2 4 2" xfId="5606"/>
    <cellStyle name="Normal 2 2 4 2 2 5" xfId="4166"/>
    <cellStyle name="Normal 2 2 4 2 3" xfId="1294"/>
    <cellStyle name="Normal 2 2 4 2 3 2" xfId="1998"/>
    <cellStyle name="Normal 2 2 4 2 3 2 2" xfId="3480"/>
    <cellStyle name="Normal 2 2 4 2 3 2 2 2" xfId="6381"/>
    <cellStyle name="Normal 2 2 4 2 3 2 3" xfId="4941"/>
    <cellStyle name="Normal 2 2 4 2 3 3" xfId="2822"/>
    <cellStyle name="Normal 2 2 4 2 3 3 2" xfId="5723"/>
    <cellStyle name="Normal 2 2 4 2 3 4" xfId="4283"/>
    <cellStyle name="Normal 2 2 4 2 4" xfId="1058"/>
    <cellStyle name="Normal 2 2 4 2 4 2" xfId="1765"/>
    <cellStyle name="Normal 2 2 4 2 4 2 2" xfId="3247"/>
    <cellStyle name="Normal 2 2 4 2 4 2 2 2" xfId="6148"/>
    <cellStyle name="Normal 2 2 4 2 4 2 3" xfId="4708"/>
    <cellStyle name="Normal 2 2 4 2 4 3" xfId="2588"/>
    <cellStyle name="Normal 2 2 4 2 4 3 2" xfId="5490"/>
    <cellStyle name="Normal 2 2 4 2 4 4" xfId="4050"/>
    <cellStyle name="Normal 2 2 4 2 5" xfId="1593"/>
    <cellStyle name="Normal 2 2 4 2 5 2" xfId="3076"/>
    <cellStyle name="Normal 2 2 4 2 5 2 2" xfId="5977"/>
    <cellStyle name="Normal 2 2 4 2 5 3" xfId="4537"/>
    <cellStyle name="Normal 2 2 4 2 6" xfId="2415"/>
    <cellStyle name="Normal 2 2 4 2 6 2" xfId="5319"/>
    <cellStyle name="Normal 2 2 4 2 7" xfId="3879"/>
    <cellStyle name="Normal 2 2 4 3" xfId="916"/>
    <cellStyle name="Normal 2 2 4 3 2" xfId="1328"/>
    <cellStyle name="Normal 2 2 4 3 2 2" xfId="2032"/>
    <cellStyle name="Normal 2 2 4 3 2 2 2" xfId="3514"/>
    <cellStyle name="Normal 2 2 4 3 2 2 2 2" xfId="6415"/>
    <cellStyle name="Normal 2 2 4 3 2 2 3" xfId="4975"/>
    <cellStyle name="Normal 2 2 4 3 2 3" xfId="2856"/>
    <cellStyle name="Normal 2 2 4 3 2 3 2" xfId="5757"/>
    <cellStyle name="Normal 2 2 4 3 2 4" xfId="4317"/>
    <cellStyle name="Normal 2 2 4 3 3" xfId="1095"/>
    <cellStyle name="Normal 2 2 4 3 3 2" xfId="1799"/>
    <cellStyle name="Normal 2 2 4 3 3 2 2" xfId="3281"/>
    <cellStyle name="Normal 2 2 4 3 3 2 2 2" xfId="6182"/>
    <cellStyle name="Normal 2 2 4 3 3 2 3" xfId="4742"/>
    <cellStyle name="Normal 2 2 4 3 3 3" xfId="2623"/>
    <cellStyle name="Normal 2 2 4 3 3 3 2" xfId="5524"/>
    <cellStyle name="Normal 2 2 4 3 3 4" xfId="4084"/>
    <cellStyle name="Normal 2 2 4 3 4" xfId="1650"/>
    <cellStyle name="Normal 2 2 4 3 4 2" xfId="3132"/>
    <cellStyle name="Normal 2 2 4 3 4 2 2" xfId="6033"/>
    <cellStyle name="Normal 2 2 4 3 4 3" xfId="4593"/>
    <cellStyle name="Normal 2 2 4 3 5" xfId="2472"/>
    <cellStyle name="Normal 2 2 4 3 5 2" xfId="5375"/>
    <cellStyle name="Normal 2 2 4 3 6" xfId="3935"/>
    <cellStyle name="Normal 2 2 4 4" xfId="1212"/>
    <cellStyle name="Normal 2 2 4 4 2" xfId="1916"/>
    <cellStyle name="Normal 2 2 4 4 2 2" xfId="3398"/>
    <cellStyle name="Normal 2 2 4 4 2 2 2" xfId="6299"/>
    <cellStyle name="Normal 2 2 4 4 2 3" xfId="4859"/>
    <cellStyle name="Normal 2 2 4 4 3" xfId="2740"/>
    <cellStyle name="Normal 2 2 4 4 3 2" xfId="5641"/>
    <cellStyle name="Normal 2 2 4 4 4" xfId="4201"/>
    <cellStyle name="Normal 2 2 4 5" xfId="975"/>
    <cellStyle name="Normal 2 2 4 5 2" xfId="1683"/>
    <cellStyle name="Normal 2 2 4 5 2 2" xfId="3165"/>
    <cellStyle name="Normal 2 2 4 5 2 2 2" xfId="6066"/>
    <cellStyle name="Normal 2 2 4 5 2 3" xfId="4626"/>
    <cellStyle name="Normal 2 2 4 5 3" xfId="2506"/>
    <cellStyle name="Normal 2 2 4 5 3 2" xfId="5408"/>
    <cellStyle name="Normal 2 2 4 5 4" xfId="3968"/>
    <cellStyle name="Normal 2 2 4 6" xfId="2150"/>
    <cellStyle name="Normal 2 2 4 6 2" xfId="3628"/>
    <cellStyle name="Normal 2 2 4 6 2 2" xfId="6529"/>
    <cellStyle name="Normal 2 2 4 6 3" xfId="5089"/>
    <cellStyle name="Normal 2 2 4 7" xfId="2209"/>
    <cellStyle name="Normal 2 2 4 7 2" xfId="3685"/>
    <cellStyle name="Normal 2 2 4 7 2 2" xfId="6586"/>
    <cellStyle name="Normal 2 2 4 7 3" xfId="5146"/>
    <cellStyle name="Normal 2 2 4 8" xfId="1510"/>
    <cellStyle name="Normal 2 2 4 8 2" xfId="2995"/>
    <cellStyle name="Normal 2 2 4 8 2 2" xfId="5896"/>
    <cellStyle name="Normal 2 2 4 8 3" xfId="4456"/>
    <cellStyle name="Normal 2 2 4 9" xfId="2333"/>
    <cellStyle name="Normal 2 2 4 9 2" xfId="5238"/>
    <cellStyle name="Normal 2 2 5" xfId="811"/>
    <cellStyle name="Normal 2 2 5 2" xfId="1121"/>
    <cellStyle name="Normal 2 2 5 2 2" xfId="1354"/>
    <cellStyle name="Normal 2 2 5 2 2 2" xfId="2058"/>
    <cellStyle name="Normal 2 2 5 2 2 2 2" xfId="3540"/>
    <cellStyle name="Normal 2 2 5 2 2 2 2 2" xfId="6441"/>
    <cellStyle name="Normal 2 2 5 2 2 2 3" xfId="5001"/>
    <cellStyle name="Normal 2 2 5 2 2 3" xfId="2882"/>
    <cellStyle name="Normal 2 2 5 2 2 3 2" xfId="5783"/>
    <cellStyle name="Normal 2 2 5 2 2 4" xfId="4343"/>
    <cellStyle name="Normal 2 2 5 2 3" xfId="1825"/>
    <cellStyle name="Normal 2 2 5 2 3 2" xfId="3307"/>
    <cellStyle name="Normal 2 2 5 2 3 2 2" xfId="6208"/>
    <cellStyle name="Normal 2 2 5 2 3 3" xfId="4768"/>
    <cellStyle name="Normal 2 2 5 2 4" xfId="2649"/>
    <cellStyle name="Normal 2 2 5 2 4 2" xfId="5550"/>
    <cellStyle name="Normal 2 2 5 2 5" xfId="4110"/>
    <cellStyle name="Normal 2 2 5 3" xfId="1238"/>
    <cellStyle name="Normal 2 2 5 3 2" xfId="1942"/>
    <cellStyle name="Normal 2 2 5 3 2 2" xfId="3424"/>
    <cellStyle name="Normal 2 2 5 3 2 2 2" xfId="6325"/>
    <cellStyle name="Normal 2 2 5 3 2 3" xfId="4885"/>
    <cellStyle name="Normal 2 2 5 3 3" xfId="2766"/>
    <cellStyle name="Normal 2 2 5 3 3 2" xfId="5667"/>
    <cellStyle name="Normal 2 2 5 3 4" xfId="4227"/>
    <cellStyle name="Normal 2 2 5 4" xfId="1001"/>
    <cellStyle name="Normal 2 2 5 4 2" xfId="1709"/>
    <cellStyle name="Normal 2 2 5 4 2 2" xfId="3191"/>
    <cellStyle name="Normal 2 2 5 4 2 2 2" xfId="6092"/>
    <cellStyle name="Normal 2 2 5 4 2 3" xfId="4652"/>
    <cellStyle name="Normal 2 2 5 4 3" xfId="2532"/>
    <cellStyle name="Normal 2 2 5 4 3 2" xfId="5434"/>
    <cellStyle name="Normal 2 2 5 4 4" xfId="3994"/>
    <cellStyle name="Normal 2 2 5 5" xfId="2176"/>
    <cellStyle name="Normal 2 2 5 5 2" xfId="3654"/>
    <cellStyle name="Normal 2 2 5 5 2 2" xfId="6555"/>
    <cellStyle name="Normal 2 2 5 5 3" xfId="5115"/>
    <cellStyle name="Normal 2 2 5 6" xfId="2235"/>
    <cellStyle name="Normal 2 2 5 6 2" xfId="3711"/>
    <cellStyle name="Normal 2 2 5 6 2 2" xfId="6612"/>
    <cellStyle name="Normal 2 2 5 6 3" xfId="5172"/>
    <cellStyle name="Normal 2 2 5 7" xfId="1563"/>
    <cellStyle name="Normal 2 2 5 7 2" xfId="3046"/>
    <cellStyle name="Normal 2 2 5 7 2 2" xfId="5947"/>
    <cellStyle name="Normal 2 2 5 7 3" xfId="4507"/>
    <cellStyle name="Normal 2 2 5 8" xfId="2385"/>
    <cellStyle name="Normal 2 2 5 8 2" xfId="5289"/>
    <cellStyle name="Normal 2 2 5 9" xfId="3849"/>
    <cellStyle name="Normal 2 2 6" xfId="886"/>
    <cellStyle name="Normal 2 2 6 2" xfId="1147"/>
    <cellStyle name="Normal 2 2 6 2 2" xfId="1380"/>
    <cellStyle name="Normal 2 2 6 2 2 2" xfId="2084"/>
    <cellStyle name="Normal 2 2 6 2 2 2 2" xfId="3566"/>
    <cellStyle name="Normal 2 2 6 2 2 2 2 2" xfId="6467"/>
    <cellStyle name="Normal 2 2 6 2 2 2 3" xfId="5027"/>
    <cellStyle name="Normal 2 2 6 2 2 3" xfId="2908"/>
    <cellStyle name="Normal 2 2 6 2 2 3 2" xfId="5809"/>
    <cellStyle name="Normal 2 2 6 2 2 4" xfId="4369"/>
    <cellStyle name="Normal 2 2 6 2 3" xfId="1851"/>
    <cellStyle name="Normal 2 2 6 2 3 2" xfId="3333"/>
    <cellStyle name="Normal 2 2 6 2 3 2 2" xfId="6234"/>
    <cellStyle name="Normal 2 2 6 2 3 3" xfId="4794"/>
    <cellStyle name="Normal 2 2 6 2 4" xfId="2675"/>
    <cellStyle name="Normal 2 2 6 2 4 2" xfId="5576"/>
    <cellStyle name="Normal 2 2 6 2 5" xfId="4136"/>
    <cellStyle name="Normal 2 2 6 3" xfId="1264"/>
    <cellStyle name="Normal 2 2 6 3 2" xfId="1968"/>
    <cellStyle name="Normal 2 2 6 3 2 2" xfId="3450"/>
    <cellStyle name="Normal 2 2 6 3 2 2 2" xfId="6351"/>
    <cellStyle name="Normal 2 2 6 3 2 3" xfId="4911"/>
    <cellStyle name="Normal 2 2 6 3 3" xfId="2792"/>
    <cellStyle name="Normal 2 2 6 3 3 2" xfId="5693"/>
    <cellStyle name="Normal 2 2 6 3 4" xfId="4253"/>
    <cellStyle name="Normal 2 2 6 4" xfId="1028"/>
    <cellStyle name="Normal 2 2 6 4 2" xfId="1735"/>
    <cellStyle name="Normal 2 2 6 4 2 2" xfId="3217"/>
    <cellStyle name="Normal 2 2 6 4 2 2 2" xfId="6118"/>
    <cellStyle name="Normal 2 2 6 4 2 3" xfId="4678"/>
    <cellStyle name="Normal 2 2 6 4 3" xfId="2558"/>
    <cellStyle name="Normal 2 2 6 4 3 2" xfId="5460"/>
    <cellStyle name="Normal 2 2 6 4 4" xfId="4020"/>
    <cellStyle name="Normal 2 2 6 5" xfId="1620"/>
    <cellStyle name="Normal 2 2 6 5 2" xfId="3102"/>
    <cellStyle name="Normal 2 2 6 5 2 2" xfId="6003"/>
    <cellStyle name="Normal 2 2 6 5 3" xfId="4563"/>
    <cellStyle name="Normal 2 2 6 6" xfId="2442"/>
    <cellStyle name="Normal 2 2 6 6 2" xfId="5345"/>
    <cellStyle name="Normal 2 2 6 7" xfId="3905"/>
    <cellStyle name="Normal 2 2 7" xfId="1085"/>
    <cellStyle name="Normal 2 2 7 2" xfId="1318"/>
    <cellStyle name="Normal 2 2 7 2 2" xfId="2022"/>
    <cellStyle name="Normal 2 2 7 2 2 2" xfId="3504"/>
    <cellStyle name="Normal 2 2 7 2 2 2 2" xfId="6405"/>
    <cellStyle name="Normal 2 2 7 2 2 3" xfId="4965"/>
    <cellStyle name="Normal 2 2 7 2 3" xfId="2846"/>
    <cellStyle name="Normal 2 2 7 2 3 2" xfId="5747"/>
    <cellStyle name="Normal 2 2 7 2 4" xfId="4307"/>
    <cellStyle name="Normal 2 2 7 3" xfId="1789"/>
    <cellStyle name="Normal 2 2 7 3 2" xfId="3271"/>
    <cellStyle name="Normal 2 2 7 3 2 2" xfId="6172"/>
    <cellStyle name="Normal 2 2 7 3 3" xfId="4732"/>
    <cellStyle name="Normal 2 2 7 4" xfId="2613"/>
    <cellStyle name="Normal 2 2 7 4 2" xfId="5514"/>
    <cellStyle name="Normal 2 2 7 5" xfId="4074"/>
    <cellStyle name="Normal 2 2 8" xfId="1202"/>
    <cellStyle name="Normal 2 2 8 2" xfId="1906"/>
    <cellStyle name="Normal 2 2 8 2 2" xfId="3388"/>
    <cellStyle name="Normal 2 2 8 2 2 2" xfId="6289"/>
    <cellStyle name="Normal 2 2 8 2 3" xfId="4849"/>
    <cellStyle name="Normal 2 2 8 3" xfId="2730"/>
    <cellStyle name="Normal 2 2 8 3 2" xfId="5631"/>
    <cellStyle name="Normal 2 2 8 4" xfId="4191"/>
    <cellStyle name="Normal 2 2 9" xfId="964"/>
    <cellStyle name="Normal 2 2 9 2" xfId="1673"/>
    <cellStyle name="Normal 2 2 9 2 2" xfId="3155"/>
    <cellStyle name="Normal 2 2 9 2 2 2" xfId="6056"/>
    <cellStyle name="Normal 2 2 9 2 3" xfId="4616"/>
    <cellStyle name="Normal 2 2 9 3" xfId="2496"/>
    <cellStyle name="Normal 2 2 9 3 2" xfId="5398"/>
    <cellStyle name="Normal 2 2 9 4" xfId="3958"/>
    <cellStyle name="Normal 2 3" xfId="659"/>
    <cellStyle name="Normal 2 4" xfId="12"/>
    <cellStyle name="Normal 2 5" xfId="546"/>
    <cellStyle name="Normal 20" xfId="547"/>
    <cellStyle name="Normal 21" xfId="630"/>
    <cellStyle name="Normal 22" xfId="655"/>
    <cellStyle name="Normal 22 2" xfId="663"/>
    <cellStyle name="Normal 22 3" xfId="832"/>
    <cellStyle name="Normal 22 3 2" xfId="1399"/>
    <cellStyle name="Normal 22 3 2 2" xfId="2103"/>
    <cellStyle name="Normal 22 3 2 2 2" xfId="3585"/>
    <cellStyle name="Normal 22 3 2 2 2 2" xfId="6486"/>
    <cellStyle name="Normal 22 3 2 2 3" xfId="5046"/>
    <cellStyle name="Normal 22 3 2 3" xfId="2927"/>
    <cellStyle name="Normal 22 3 2 3 2" xfId="5828"/>
    <cellStyle name="Normal 22 3 2 4" xfId="4388"/>
    <cellStyle name="Normal 22 3 3" xfId="1166"/>
    <cellStyle name="Normal 22 3 3 2" xfId="1870"/>
    <cellStyle name="Normal 22 3 3 2 2" xfId="3352"/>
    <cellStyle name="Normal 22 3 3 2 2 2" xfId="6253"/>
    <cellStyle name="Normal 22 3 3 2 3" xfId="4813"/>
    <cellStyle name="Normal 22 3 3 3" xfId="2694"/>
    <cellStyle name="Normal 22 3 3 3 2" xfId="5595"/>
    <cellStyle name="Normal 22 3 3 4" xfId="4155"/>
    <cellStyle name="Normal 22 3 4" xfId="1582"/>
    <cellStyle name="Normal 22 3 4 2" xfId="3065"/>
    <cellStyle name="Normal 22 3 4 2 2" xfId="5966"/>
    <cellStyle name="Normal 22 3 4 3" xfId="4526"/>
    <cellStyle name="Normal 22 3 5" xfId="2404"/>
    <cellStyle name="Normal 22 3 5 2" xfId="5308"/>
    <cellStyle name="Normal 22 3 6" xfId="3868"/>
    <cellStyle name="Normal 22 4" xfId="905"/>
    <cellStyle name="Normal 22 4 2" xfId="1283"/>
    <cellStyle name="Normal 22 4 2 2" xfId="1987"/>
    <cellStyle name="Normal 22 4 2 2 2" xfId="3469"/>
    <cellStyle name="Normal 22 4 2 2 2 2" xfId="6370"/>
    <cellStyle name="Normal 22 4 2 2 3" xfId="4930"/>
    <cellStyle name="Normal 22 4 2 3" xfId="2811"/>
    <cellStyle name="Normal 22 4 2 3 2" xfId="5712"/>
    <cellStyle name="Normal 22 4 2 4" xfId="4272"/>
    <cellStyle name="Normal 22 4 3" xfId="1639"/>
    <cellStyle name="Normal 22 4 3 2" xfId="3121"/>
    <cellStyle name="Normal 22 4 3 2 2" xfId="6022"/>
    <cellStyle name="Normal 22 4 3 3" xfId="4582"/>
    <cellStyle name="Normal 22 4 4" xfId="2461"/>
    <cellStyle name="Normal 22 4 4 2" xfId="5364"/>
    <cellStyle name="Normal 22 4 5" xfId="3924"/>
    <cellStyle name="Normal 22 5" xfId="1047"/>
    <cellStyle name="Normal 22 5 2" xfId="1754"/>
    <cellStyle name="Normal 22 5 2 2" xfId="3236"/>
    <cellStyle name="Normal 22 5 2 2 2" xfId="6137"/>
    <cellStyle name="Normal 22 5 2 3" xfId="4697"/>
    <cellStyle name="Normal 22 5 3" xfId="2577"/>
    <cellStyle name="Normal 22 5 3 2" xfId="5479"/>
    <cellStyle name="Normal 22 5 4" xfId="4039"/>
    <cellStyle name="Normal 22 6" xfId="1498"/>
    <cellStyle name="Normal 22 6 2" xfId="2984"/>
    <cellStyle name="Normal 22 6 2 2" xfId="5885"/>
    <cellStyle name="Normal 22 6 3" xfId="4445"/>
    <cellStyle name="Normal 22 7" xfId="2322"/>
    <cellStyle name="Normal 22 7 2" xfId="5227"/>
    <cellStyle name="Normal 22 8" xfId="3787"/>
    <cellStyle name="Normal 23" xfId="660"/>
    <cellStyle name="Normal 23 2" xfId="835"/>
    <cellStyle name="Normal 23 2 2" xfId="1400"/>
    <cellStyle name="Normal 23 2 2 2" xfId="2104"/>
    <cellStyle name="Normal 23 2 2 2 2" xfId="3586"/>
    <cellStyle name="Normal 23 2 2 2 2 2" xfId="6487"/>
    <cellStyle name="Normal 23 2 2 2 3" xfId="5047"/>
    <cellStyle name="Normal 23 2 2 3" xfId="2928"/>
    <cellStyle name="Normal 23 2 2 3 2" xfId="5829"/>
    <cellStyle name="Normal 23 2 2 4" xfId="4389"/>
    <cellStyle name="Normal 23 2 3" xfId="1167"/>
    <cellStyle name="Normal 23 2 3 2" xfId="1871"/>
    <cellStyle name="Normal 23 2 3 2 2" xfId="3353"/>
    <cellStyle name="Normal 23 2 3 2 2 2" xfId="6254"/>
    <cellStyle name="Normal 23 2 3 2 3" xfId="4814"/>
    <cellStyle name="Normal 23 2 3 3" xfId="2695"/>
    <cellStyle name="Normal 23 2 3 3 2" xfId="5596"/>
    <cellStyle name="Normal 23 2 3 4" xfId="4156"/>
    <cellStyle name="Normal 23 2 4" xfId="1583"/>
    <cellStyle name="Normal 23 2 4 2" xfId="3066"/>
    <cellStyle name="Normal 23 2 4 2 2" xfId="5967"/>
    <cellStyle name="Normal 23 2 4 3" xfId="4527"/>
    <cellStyle name="Normal 23 2 5" xfId="2405"/>
    <cellStyle name="Normal 23 2 5 2" xfId="5309"/>
    <cellStyle name="Normal 23 2 6" xfId="3869"/>
    <cellStyle name="Normal 23 3" xfId="906"/>
    <cellStyle name="Normal 23 3 2" xfId="1284"/>
    <cellStyle name="Normal 23 3 2 2" xfId="1988"/>
    <cellStyle name="Normal 23 3 2 2 2" xfId="3470"/>
    <cellStyle name="Normal 23 3 2 2 2 2" xfId="6371"/>
    <cellStyle name="Normal 23 3 2 2 3" xfId="4931"/>
    <cellStyle name="Normal 23 3 2 3" xfId="2812"/>
    <cellStyle name="Normal 23 3 2 3 2" xfId="5713"/>
    <cellStyle name="Normal 23 3 2 4" xfId="4273"/>
    <cellStyle name="Normal 23 3 3" xfId="1640"/>
    <cellStyle name="Normal 23 3 3 2" xfId="3122"/>
    <cellStyle name="Normal 23 3 3 2 2" xfId="6023"/>
    <cellStyle name="Normal 23 3 3 3" xfId="4583"/>
    <cellStyle name="Normal 23 3 4" xfId="2462"/>
    <cellStyle name="Normal 23 3 4 2" xfId="5365"/>
    <cellStyle name="Normal 23 3 5" xfId="3925"/>
    <cellStyle name="Normal 23 4" xfId="1048"/>
    <cellStyle name="Normal 23 4 2" xfId="1755"/>
    <cellStyle name="Normal 23 4 2 2" xfId="3237"/>
    <cellStyle name="Normal 23 4 2 2 2" xfId="6138"/>
    <cellStyle name="Normal 23 4 2 3" xfId="4698"/>
    <cellStyle name="Normal 23 4 3" xfId="2578"/>
    <cellStyle name="Normal 23 4 3 2" xfId="5480"/>
    <cellStyle name="Normal 23 4 4" xfId="4040"/>
    <cellStyle name="Normal 23 5" xfId="1499"/>
    <cellStyle name="Normal 23 5 2" xfId="2985"/>
    <cellStyle name="Normal 23 5 2 2" xfId="5886"/>
    <cellStyle name="Normal 23 5 3" xfId="4446"/>
    <cellStyle name="Normal 23 6" xfId="2323"/>
    <cellStyle name="Normal 23 6 2" xfId="5228"/>
    <cellStyle name="Normal 23 7" xfId="3788"/>
    <cellStyle name="Normal 24" xfId="865"/>
    <cellStyle name="Normal 24 2" xfId="1079"/>
    <cellStyle name="Normal 25" xfId="876"/>
    <cellStyle name="Normal 25 2" xfId="1315"/>
    <cellStyle name="Normal 25 2 2" xfId="2019"/>
    <cellStyle name="Normal 25 2 2 2" xfId="3501"/>
    <cellStyle name="Normal 25 2 2 2 2" xfId="6402"/>
    <cellStyle name="Normal 25 2 2 3" xfId="4962"/>
    <cellStyle name="Normal 25 2 3" xfId="2843"/>
    <cellStyle name="Normal 25 2 3 2" xfId="5744"/>
    <cellStyle name="Normal 25 2 4" xfId="4304"/>
    <cellStyle name="Normal 25 3" xfId="1078"/>
    <cellStyle name="Normal 25 3 2" xfId="1785"/>
    <cellStyle name="Normal 25 3 2 2" xfId="3267"/>
    <cellStyle name="Normal 25 3 2 2 2" xfId="6168"/>
    <cellStyle name="Normal 25 3 2 3" xfId="4728"/>
    <cellStyle name="Normal 25 3 3" xfId="2608"/>
    <cellStyle name="Normal 25 3 3 2" xfId="5510"/>
    <cellStyle name="Normal 25 3 4" xfId="4070"/>
    <cellStyle name="Normal 26" xfId="866"/>
    <cellStyle name="Normal 26 2" xfId="1197"/>
    <cellStyle name="Normal 26 2 2" xfId="1901"/>
    <cellStyle name="Normal 26 2 2 2" xfId="3383"/>
    <cellStyle name="Normal 26 2 2 2 2" xfId="6284"/>
    <cellStyle name="Normal 26 2 2 3" xfId="4844"/>
    <cellStyle name="Normal 26 2 3" xfId="2725"/>
    <cellStyle name="Normal 26 2 3 2" xfId="5626"/>
    <cellStyle name="Normal 26 2 4" xfId="4186"/>
    <cellStyle name="Normal 27" xfId="872"/>
    <cellStyle name="Normal 28" xfId="877"/>
    <cellStyle name="Normal 29" xfId="947"/>
    <cellStyle name="Normal 3" xfId="19"/>
    <cellStyle name="Normal 3 2" xfId="631"/>
    <cellStyle name="Normal 3 3" xfId="632"/>
    <cellStyle name="Normal 3 3 2" xfId="625"/>
    <cellStyle name="Normal 3 4" xfId="656"/>
    <cellStyle name="Normal 3 4 2" xfId="833"/>
    <cellStyle name="Normal 3 5" xfId="722"/>
    <cellStyle name="Normal 3 5 2" xfId="1529"/>
    <cellStyle name="Normal 3 5 2 2" xfId="3014"/>
    <cellStyle name="Normal 3 5 2 2 2" xfId="5915"/>
    <cellStyle name="Normal 3 5 2 3" xfId="4475"/>
    <cellStyle name="Normal 3 5 3" xfId="2353"/>
    <cellStyle name="Normal 3 5 3 2" xfId="5257"/>
    <cellStyle name="Normal 3 5 4" xfId="3817"/>
    <cellStyle name="Normal 3 6" xfId="940"/>
    <cellStyle name="Normal 3 6 2" xfId="1669"/>
    <cellStyle name="Normal 3 6 2 2" xfId="3151"/>
    <cellStyle name="Normal 3 6 2 2 2" xfId="6052"/>
    <cellStyle name="Normal 3 6 2 3" xfId="4612"/>
    <cellStyle name="Normal 3 6 3" xfId="2492"/>
    <cellStyle name="Normal 3 6 3 2" xfId="5394"/>
    <cellStyle name="Normal 3 6 4" xfId="3954"/>
    <cellStyle name="Normal 3 7" xfId="548"/>
    <cellStyle name="Normal 30" xfId="943"/>
    <cellStyle name="Normal 31" xfId="1430"/>
    <cellStyle name="Normal 32" xfId="941"/>
    <cellStyle name="Normal 33" xfId="945"/>
    <cellStyle name="Normal 34" xfId="955"/>
    <cellStyle name="Normal 35" xfId="1439"/>
    <cellStyle name="Normal 36" xfId="1441"/>
    <cellStyle name="Normal 37" xfId="1443"/>
    <cellStyle name="Normal 38" xfId="1445"/>
    <cellStyle name="Normal 39" xfId="1447"/>
    <cellStyle name="Normal 4" xfId="549"/>
    <cellStyle name="Normal 4 2" xfId="633"/>
    <cellStyle name="Normal 4 3" xfId="761"/>
    <cellStyle name="Normal 4 3 2" xfId="1544"/>
    <cellStyle name="Normal 4 3 2 2" xfId="3028"/>
    <cellStyle name="Normal 4 3 2 2 2" xfId="5929"/>
    <cellStyle name="Normal 4 3 2 3" xfId="4489"/>
    <cellStyle name="Normal 4 3 3" xfId="2367"/>
    <cellStyle name="Normal 4 3 3 2" xfId="5271"/>
    <cellStyle name="Normal 4 3 4" xfId="3831"/>
    <cellStyle name="Normal 40" xfId="1449"/>
    <cellStyle name="Normal 41" xfId="1451"/>
    <cellStyle name="Normal 42" xfId="1453"/>
    <cellStyle name="Normal 43" xfId="1455"/>
    <cellStyle name="Normal 44" xfId="1457"/>
    <cellStyle name="Normal 45" xfId="1459"/>
    <cellStyle name="Normal 46" xfId="1461"/>
    <cellStyle name="Normal 47" xfId="2134"/>
    <cellStyle name="Normal 48" xfId="2139"/>
    <cellStyle name="Normal 49" xfId="2195"/>
    <cellStyle name="Normal 5" xfId="550"/>
    <cellStyle name="Normal 5 2" xfId="785"/>
    <cellStyle name="Normal 5 2 2" xfId="13"/>
    <cellStyle name="Normal 5 2 2 2" xfId="1551"/>
    <cellStyle name="Normal 5 2 2 2 2" xfId="3034"/>
    <cellStyle name="Normal 5 2 2 2 2 2" xfId="5935"/>
    <cellStyle name="Normal 5 2 2 2 3" xfId="4495"/>
    <cellStyle name="Normal 5 2 2 3" xfId="2270"/>
    <cellStyle name="Normal 5 2 2 3 2" xfId="3731"/>
    <cellStyle name="Normal 5 2 2 3 2 2" xfId="6632"/>
    <cellStyle name="Normal 5 2 2 3 3" xfId="5192"/>
    <cellStyle name="Normal 5 2 2 4" xfId="2278"/>
    <cellStyle name="Normal 5 2 2 4 2" xfId="5196"/>
    <cellStyle name="Normal 5 2 2 5" xfId="3749"/>
    <cellStyle name="Normal 5 2 2 5 2" xfId="6636"/>
    <cellStyle name="Normal 5 2 2 6" xfId="3754"/>
    <cellStyle name="Normal 5 2 3" xfId="2373"/>
    <cellStyle name="Normal 5 2 3 2" xfId="5277"/>
    <cellStyle name="Normal 5 2 4" xfId="3837"/>
    <cellStyle name="Normal 5 3" xfId="763"/>
    <cellStyle name="Normal 5 3 2" xfId="1546"/>
    <cellStyle name="Normal 5 3 2 2" xfId="3030"/>
    <cellStyle name="Normal 5 3 2 2 2" xfId="5931"/>
    <cellStyle name="Normal 5 3 2 3" xfId="4491"/>
    <cellStyle name="Normal 5 3 3" xfId="2369"/>
    <cellStyle name="Normal 5 3 3 2" xfId="5273"/>
    <cellStyle name="Normal 5 3 4" xfId="3833"/>
    <cellStyle name="Normal 50" xfId="2257"/>
    <cellStyle name="Normal 51" xfId="2255"/>
    <cellStyle name="Normal 52" xfId="1466"/>
    <cellStyle name="Normal 53" xfId="2260"/>
    <cellStyle name="Normal 54" xfId="1502"/>
    <cellStyle name="Normal 55" xfId="1612"/>
    <cellStyle name="Normal 56" xfId="2259"/>
    <cellStyle name="Normal 57" xfId="1472"/>
    <cellStyle name="Normal 58" xfId="27"/>
    <cellStyle name="Normal 59" xfId="2262"/>
    <cellStyle name="Normal 6" xfId="551"/>
    <cellStyle name="Normal 6 2" xfId="766"/>
    <cellStyle name="Normal 6 2 2" xfId="1549"/>
    <cellStyle name="Normal 6 2 2 2" xfId="3033"/>
    <cellStyle name="Normal 6 2 2 2 2" xfId="5934"/>
    <cellStyle name="Normal 6 2 2 3" xfId="4494"/>
    <cellStyle name="Normal 6 2 3" xfId="2372"/>
    <cellStyle name="Normal 6 2 3 2" xfId="5276"/>
    <cellStyle name="Normal 6 2 4" xfId="3836"/>
    <cellStyle name="Normal 60" xfId="2265"/>
    <cellStyle name="Normal 61" xfId="2263"/>
    <cellStyle name="Normal 62" xfId="2268"/>
    <cellStyle name="Normal 62 2" xfId="3730"/>
    <cellStyle name="Normal 62 2 2" xfId="6631"/>
    <cellStyle name="Normal 62 3" xfId="5191"/>
    <cellStyle name="Normal 63" xfId="2269"/>
    <cellStyle name="Normal 64" xfId="2274"/>
    <cellStyle name="Normal 65" xfId="2275"/>
    <cellStyle name="Normal 66" xfId="2276"/>
    <cellStyle name="Normal 67" xfId="2298"/>
    <cellStyle name="Normal 68" xfId="2286"/>
    <cellStyle name="Normal 69" xfId="3738"/>
    <cellStyle name="Normal 7" xfId="552"/>
    <cellStyle name="Normal 70" xfId="3735"/>
    <cellStyle name="Normal 71" xfId="2352"/>
    <cellStyle name="Normal 72" xfId="3745"/>
    <cellStyle name="Normal 73" xfId="2609"/>
    <cellStyle name="Normal 74" xfId="2289"/>
    <cellStyle name="Normal 75" xfId="2291"/>
    <cellStyle name="Normal 76" xfId="3741"/>
    <cellStyle name="Normal 77" xfId="2285"/>
    <cellStyle name="Normal 78" xfId="2293"/>
    <cellStyle name="Normal 79" xfId="2292"/>
    <cellStyle name="Normal 8" xfId="553"/>
    <cellStyle name="Normal 80" xfId="2287"/>
    <cellStyle name="Normal 81" xfId="3737"/>
    <cellStyle name="Normal 82" xfId="3748"/>
    <cellStyle name="Normal 83" xfId="2434"/>
    <cellStyle name="Normal 84" xfId="3736"/>
    <cellStyle name="Normal 85" xfId="3744"/>
    <cellStyle name="Normal 86" xfId="3747"/>
    <cellStyle name="Normal 87" xfId="3739"/>
    <cellStyle name="Normal 88" xfId="3743"/>
    <cellStyle name="Normal 89" xfId="2277"/>
    <cellStyle name="Normal 9" xfId="554"/>
    <cellStyle name="Normal 90" xfId="3740"/>
    <cellStyle name="Normal 91" xfId="2284"/>
    <cellStyle name="Normal 92" xfId="2290"/>
    <cellStyle name="Normal 93" xfId="2491"/>
    <cellStyle name="Normal 94" xfId="3746"/>
    <cellStyle name="Normal 95" xfId="2294"/>
    <cellStyle name="Normal 96" xfId="3742"/>
    <cellStyle name="Normal 97" xfId="2295"/>
    <cellStyle name="Normal 98" xfId="2288"/>
    <cellStyle name="Normal 99" xfId="3753"/>
    <cellStyle name="Note 10" xfId="555"/>
    <cellStyle name="Note 11" xfId="556"/>
    <cellStyle name="Note 12" xfId="557"/>
    <cellStyle name="Note 13" xfId="558"/>
    <cellStyle name="Note 14" xfId="559"/>
    <cellStyle name="Note 15" xfId="560"/>
    <cellStyle name="Note 16" xfId="795"/>
    <cellStyle name="Note 2" xfId="561"/>
    <cellStyle name="Note 2 2" xfId="734"/>
    <cellStyle name="Note 2 2 2" xfId="1530"/>
    <cellStyle name="Note 2 2 2 2" xfId="3015"/>
    <cellStyle name="Note 2 2 2 2 2" xfId="5916"/>
    <cellStyle name="Note 2 2 2 3" xfId="4476"/>
    <cellStyle name="Note 2 2 3" xfId="2354"/>
    <cellStyle name="Note 2 2 3 2" xfId="5258"/>
    <cellStyle name="Note 2 2 4" xfId="3818"/>
    <cellStyle name="Note 3" xfId="562"/>
    <cellStyle name="Note 4" xfId="563"/>
    <cellStyle name="Note 5" xfId="564"/>
    <cellStyle name="Note 6" xfId="565"/>
    <cellStyle name="Note 7" xfId="566"/>
    <cellStyle name="Note 8" xfId="567"/>
    <cellStyle name="Note 9" xfId="568"/>
    <cellStyle name="Output 10" xfId="569"/>
    <cellStyle name="Output 11" xfId="570"/>
    <cellStyle name="Output 12" xfId="571"/>
    <cellStyle name="Output 13" xfId="572"/>
    <cellStyle name="Output 14" xfId="573"/>
    <cellStyle name="Output 15" xfId="574"/>
    <cellStyle name="Output 16" xfId="792"/>
    <cellStyle name="Output 2" xfId="575"/>
    <cellStyle name="Output 2 2" xfId="729"/>
    <cellStyle name="Output 3" xfId="576"/>
    <cellStyle name="Output 4" xfId="577"/>
    <cellStyle name="Output 5" xfId="578"/>
    <cellStyle name="Output 6" xfId="579"/>
    <cellStyle name="Output 7" xfId="580"/>
    <cellStyle name="Output 8" xfId="581"/>
    <cellStyle name="Output 9" xfId="582"/>
    <cellStyle name="Percent" xfId="2" builtinId="5"/>
    <cellStyle name="Percent [2]" xfId="784"/>
    <cellStyle name="Percent 10" xfId="873"/>
    <cellStyle name="Percent 11" xfId="880"/>
    <cellStyle name="Percent 12" xfId="958"/>
    <cellStyle name="Percent 13" xfId="942"/>
    <cellStyle name="Percent 14" xfId="946"/>
    <cellStyle name="Percent 15" xfId="935"/>
    <cellStyle name="Percent 16" xfId="1431"/>
    <cellStyle name="Percent 17" xfId="951"/>
    <cellStyle name="Percent 18" xfId="960"/>
    <cellStyle name="Percent 19" xfId="937"/>
    <cellStyle name="Percent 2" xfId="20"/>
    <cellStyle name="Percent 2 2" xfId="24"/>
    <cellStyle name="Percent 2 2 10" xfId="2210"/>
    <cellStyle name="Percent 2 2 10 2" xfId="3686"/>
    <cellStyle name="Percent 2 2 10 2 2" xfId="6587"/>
    <cellStyle name="Percent 2 2 10 3" xfId="5147"/>
    <cellStyle name="Percent 2 2 11" xfId="1480"/>
    <cellStyle name="Percent 2 2 11 2" xfId="2966"/>
    <cellStyle name="Percent 2 2 11 2 2" xfId="5867"/>
    <cellStyle name="Percent 2 2 11 3" xfId="4427"/>
    <cellStyle name="Percent 2 2 12" xfId="2283"/>
    <cellStyle name="Percent 2 2 12 2" xfId="5201"/>
    <cellStyle name="Percent 2 2 13" xfId="3759"/>
    <cellStyle name="Percent 2 2 2" xfId="645"/>
    <cellStyle name="Percent 2 2 2 10" xfId="2312"/>
    <cellStyle name="Percent 2 2 2 10 2" xfId="5217"/>
    <cellStyle name="Percent 2 2 2 11" xfId="3777"/>
    <cellStyle name="Percent 2 2 2 2" xfId="682"/>
    <cellStyle name="Percent 2 2 2 2 10" xfId="3807"/>
    <cellStyle name="Percent 2 2 2 2 2" xfId="855"/>
    <cellStyle name="Percent 2 2 2 2 2 2" xfId="1186"/>
    <cellStyle name="Percent 2 2 2 2 2 2 2" xfId="1419"/>
    <cellStyle name="Percent 2 2 2 2 2 2 2 2" xfId="2123"/>
    <cellStyle name="Percent 2 2 2 2 2 2 2 2 2" xfId="3605"/>
    <cellStyle name="Percent 2 2 2 2 2 2 2 2 2 2" xfId="6506"/>
    <cellStyle name="Percent 2 2 2 2 2 2 2 2 3" xfId="5066"/>
    <cellStyle name="Percent 2 2 2 2 2 2 2 3" xfId="2947"/>
    <cellStyle name="Percent 2 2 2 2 2 2 2 3 2" xfId="5848"/>
    <cellStyle name="Percent 2 2 2 2 2 2 2 4" xfId="4408"/>
    <cellStyle name="Percent 2 2 2 2 2 2 3" xfId="1890"/>
    <cellStyle name="Percent 2 2 2 2 2 2 3 2" xfId="3372"/>
    <cellStyle name="Percent 2 2 2 2 2 2 3 2 2" xfId="6273"/>
    <cellStyle name="Percent 2 2 2 2 2 2 3 3" xfId="4833"/>
    <cellStyle name="Percent 2 2 2 2 2 2 4" xfId="2714"/>
    <cellStyle name="Percent 2 2 2 2 2 2 4 2" xfId="5615"/>
    <cellStyle name="Percent 2 2 2 2 2 2 5" xfId="4175"/>
    <cellStyle name="Percent 2 2 2 2 2 3" xfId="1303"/>
    <cellStyle name="Percent 2 2 2 2 2 3 2" xfId="2007"/>
    <cellStyle name="Percent 2 2 2 2 2 3 2 2" xfId="3489"/>
    <cellStyle name="Percent 2 2 2 2 2 3 2 2 2" xfId="6390"/>
    <cellStyle name="Percent 2 2 2 2 2 3 2 3" xfId="4950"/>
    <cellStyle name="Percent 2 2 2 2 2 3 3" xfId="2831"/>
    <cellStyle name="Percent 2 2 2 2 2 3 3 2" xfId="5732"/>
    <cellStyle name="Percent 2 2 2 2 2 3 4" xfId="4292"/>
    <cellStyle name="Percent 2 2 2 2 2 4" xfId="1067"/>
    <cellStyle name="Percent 2 2 2 2 2 4 2" xfId="1774"/>
    <cellStyle name="Percent 2 2 2 2 2 4 2 2" xfId="3256"/>
    <cellStyle name="Percent 2 2 2 2 2 4 2 2 2" xfId="6157"/>
    <cellStyle name="Percent 2 2 2 2 2 4 2 3" xfId="4717"/>
    <cellStyle name="Percent 2 2 2 2 2 4 3" xfId="2597"/>
    <cellStyle name="Percent 2 2 2 2 2 4 3 2" xfId="5499"/>
    <cellStyle name="Percent 2 2 2 2 2 4 4" xfId="4059"/>
    <cellStyle name="Percent 2 2 2 2 2 5" xfId="1602"/>
    <cellStyle name="Percent 2 2 2 2 2 5 2" xfId="3085"/>
    <cellStyle name="Percent 2 2 2 2 2 5 2 2" xfId="5986"/>
    <cellStyle name="Percent 2 2 2 2 2 5 3" xfId="4546"/>
    <cellStyle name="Percent 2 2 2 2 2 6" xfId="2424"/>
    <cellStyle name="Percent 2 2 2 2 2 6 2" xfId="5328"/>
    <cellStyle name="Percent 2 2 2 2 2 7" xfId="3888"/>
    <cellStyle name="Percent 2 2 2 2 3" xfId="925"/>
    <cellStyle name="Percent 2 2 2 2 3 2" xfId="1363"/>
    <cellStyle name="Percent 2 2 2 2 3 2 2" xfId="2067"/>
    <cellStyle name="Percent 2 2 2 2 3 2 2 2" xfId="3549"/>
    <cellStyle name="Percent 2 2 2 2 3 2 2 2 2" xfId="6450"/>
    <cellStyle name="Percent 2 2 2 2 3 2 2 3" xfId="5010"/>
    <cellStyle name="Percent 2 2 2 2 3 2 3" xfId="2891"/>
    <cellStyle name="Percent 2 2 2 2 3 2 3 2" xfId="5792"/>
    <cellStyle name="Percent 2 2 2 2 3 2 4" xfId="4352"/>
    <cellStyle name="Percent 2 2 2 2 3 3" xfId="1130"/>
    <cellStyle name="Percent 2 2 2 2 3 3 2" xfId="1834"/>
    <cellStyle name="Percent 2 2 2 2 3 3 2 2" xfId="3316"/>
    <cellStyle name="Percent 2 2 2 2 3 3 2 2 2" xfId="6217"/>
    <cellStyle name="Percent 2 2 2 2 3 3 2 3" xfId="4777"/>
    <cellStyle name="Percent 2 2 2 2 3 3 3" xfId="2658"/>
    <cellStyle name="Percent 2 2 2 2 3 3 3 2" xfId="5559"/>
    <cellStyle name="Percent 2 2 2 2 3 3 4" xfId="4119"/>
    <cellStyle name="Percent 2 2 2 2 3 4" xfId="1659"/>
    <cellStyle name="Percent 2 2 2 2 3 4 2" xfId="3141"/>
    <cellStyle name="Percent 2 2 2 2 3 4 2 2" xfId="6042"/>
    <cellStyle name="Percent 2 2 2 2 3 4 3" xfId="4602"/>
    <cellStyle name="Percent 2 2 2 2 3 5" xfId="2481"/>
    <cellStyle name="Percent 2 2 2 2 3 5 2" xfId="5384"/>
    <cellStyle name="Percent 2 2 2 2 3 6" xfId="3944"/>
    <cellStyle name="Percent 2 2 2 2 4" xfId="1247"/>
    <cellStyle name="Percent 2 2 2 2 4 2" xfId="1951"/>
    <cellStyle name="Percent 2 2 2 2 4 2 2" xfId="3433"/>
    <cellStyle name="Percent 2 2 2 2 4 2 2 2" xfId="6334"/>
    <cellStyle name="Percent 2 2 2 2 4 2 3" xfId="4894"/>
    <cellStyle name="Percent 2 2 2 2 4 3" xfId="2775"/>
    <cellStyle name="Percent 2 2 2 2 4 3 2" xfId="5676"/>
    <cellStyle name="Percent 2 2 2 2 4 4" xfId="4236"/>
    <cellStyle name="Percent 2 2 2 2 5" xfId="1010"/>
    <cellStyle name="Percent 2 2 2 2 5 2" xfId="1718"/>
    <cellStyle name="Percent 2 2 2 2 5 2 2" xfId="3200"/>
    <cellStyle name="Percent 2 2 2 2 5 2 2 2" xfId="6101"/>
    <cellStyle name="Percent 2 2 2 2 5 2 3" xfId="4661"/>
    <cellStyle name="Percent 2 2 2 2 5 3" xfId="2541"/>
    <cellStyle name="Percent 2 2 2 2 5 3 2" xfId="5443"/>
    <cellStyle name="Percent 2 2 2 2 5 4" xfId="4003"/>
    <cellStyle name="Percent 2 2 2 2 6" xfId="2185"/>
    <cellStyle name="Percent 2 2 2 2 6 2" xfId="3663"/>
    <cellStyle name="Percent 2 2 2 2 6 2 2" xfId="6564"/>
    <cellStyle name="Percent 2 2 2 2 6 3" xfId="5124"/>
    <cellStyle name="Percent 2 2 2 2 7" xfId="2244"/>
    <cellStyle name="Percent 2 2 2 2 7 2" xfId="3720"/>
    <cellStyle name="Percent 2 2 2 2 7 2 2" xfId="6621"/>
    <cellStyle name="Percent 2 2 2 2 7 3" xfId="5181"/>
    <cellStyle name="Percent 2 2 2 2 8" xfId="1519"/>
    <cellStyle name="Percent 2 2 2 2 8 2" xfId="3004"/>
    <cellStyle name="Percent 2 2 2 2 8 2 2" xfId="5905"/>
    <cellStyle name="Percent 2 2 2 2 8 3" xfId="4465"/>
    <cellStyle name="Percent 2 2 2 2 9" xfId="2342"/>
    <cellStyle name="Percent 2 2 2 2 9 2" xfId="5247"/>
    <cellStyle name="Percent 2 2 2 3" xfId="822"/>
    <cellStyle name="Percent 2 2 2 3 2" xfId="1156"/>
    <cellStyle name="Percent 2 2 2 3 2 2" xfId="1389"/>
    <cellStyle name="Percent 2 2 2 3 2 2 2" xfId="2093"/>
    <cellStyle name="Percent 2 2 2 3 2 2 2 2" xfId="3575"/>
    <cellStyle name="Percent 2 2 2 3 2 2 2 2 2" xfId="6476"/>
    <cellStyle name="Percent 2 2 2 3 2 2 2 3" xfId="5036"/>
    <cellStyle name="Percent 2 2 2 3 2 2 3" xfId="2917"/>
    <cellStyle name="Percent 2 2 2 3 2 2 3 2" xfId="5818"/>
    <cellStyle name="Percent 2 2 2 3 2 2 4" xfId="4378"/>
    <cellStyle name="Percent 2 2 2 3 2 3" xfId="1860"/>
    <cellStyle name="Percent 2 2 2 3 2 3 2" xfId="3342"/>
    <cellStyle name="Percent 2 2 2 3 2 3 2 2" xfId="6243"/>
    <cellStyle name="Percent 2 2 2 3 2 3 3" xfId="4803"/>
    <cellStyle name="Percent 2 2 2 3 2 4" xfId="2684"/>
    <cellStyle name="Percent 2 2 2 3 2 4 2" xfId="5585"/>
    <cellStyle name="Percent 2 2 2 3 2 5" xfId="4145"/>
    <cellStyle name="Percent 2 2 2 3 3" xfId="1273"/>
    <cellStyle name="Percent 2 2 2 3 3 2" xfId="1977"/>
    <cellStyle name="Percent 2 2 2 3 3 2 2" xfId="3459"/>
    <cellStyle name="Percent 2 2 2 3 3 2 2 2" xfId="6360"/>
    <cellStyle name="Percent 2 2 2 3 3 2 3" xfId="4920"/>
    <cellStyle name="Percent 2 2 2 3 3 3" xfId="2801"/>
    <cellStyle name="Percent 2 2 2 3 3 3 2" xfId="5702"/>
    <cellStyle name="Percent 2 2 2 3 3 4" xfId="4262"/>
    <cellStyle name="Percent 2 2 2 3 4" xfId="1037"/>
    <cellStyle name="Percent 2 2 2 3 4 2" xfId="1744"/>
    <cellStyle name="Percent 2 2 2 3 4 2 2" xfId="3226"/>
    <cellStyle name="Percent 2 2 2 3 4 2 2 2" xfId="6127"/>
    <cellStyle name="Percent 2 2 2 3 4 2 3" xfId="4687"/>
    <cellStyle name="Percent 2 2 2 3 4 3" xfId="2567"/>
    <cellStyle name="Percent 2 2 2 3 4 3 2" xfId="5469"/>
    <cellStyle name="Percent 2 2 2 3 4 4" xfId="4029"/>
    <cellStyle name="Percent 2 2 2 3 5" xfId="1572"/>
    <cellStyle name="Percent 2 2 2 3 5 2" xfId="3055"/>
    <cellStyle name="Percent 2 2 2 3 5 2 2" xfId="5956"/>
    <cellStyle name="Percent 2 2 2 3 5 3" xfId="4516"/>
    <cellStyle name="Percent 2 2 2 3 6" xfId="2394"/>
    <cellStyle name="Percent 2 2 2 3 6 2" xfId="5298"/>
    <cellStyle name="Percent 2 2 2 3 7" xfId="3858"/>
    <cellStyle name="Percent 2 2 2 4" xfId="895"/>
    <cellStyle name="Percent 2 2 2 4 2" xfId="1337"/>
    <cellStyle name="Percent 2 2 2 4 2 2" xfId="2041"/>
    <cellStyle name="Percent 2 2 2 4 2 2 2" xfId="3523"/>
    <cellStyle name="Percent 2 2 2 4 2 2 2 2" xfId="6424"/>
    <cellStyle name="Percent 2 2 2 4 2 2 3" xfId="4984"/>
    <cellStyle name="Percent 2 2 2 4 2 3" xfId="2865"/>
    <cellStyle name="Percent 2 2 2 4 2 3 2" xfId="5766"/>
    <cellStyle name="Percent 2 2 2 4 2 4" xfId="4326"/>
    <cellStyle name="Percent 2 2 2 4 3" xfId="1104"/>
    <cellStyle name="Percent 2 2 2 4 3 2" xfId="1808"/>
    <cellStyle name="Percent 2 2 2 4 3 2 2" xfId="3290"/>
    <cellStyle name="Percent 2 2 2 4 3 2 2 2" xfId="6191"/>
    <cellStyle name="Percent 2 2 2 4 3 2 3" xfId="4751"/>
    <cellStyle name="Percent 2 2 2 4 3 3" xfId="2632"/>
    <cellStyle name="Percent 2 2 2 4 3 3 2" xfId="5533"/>
    <cellStyle name="Percent 2 2 2 4 3 4" xfId="4093"/>
    <cellStyle name="Percent 2 2 2 4 4" xfId="1629"/>
    <cellStyle name="Percent 2 2 2 4 4 2" xfId="3111"/>
    <cellStyle name="Percent 2 2 2 4 4 2 2" xfId="6012"/>
    <cellStyle name="Percent 2 2 2 4 4 3" xfId="4572"/>
    <cellStyle name="Percent 2 2 2 4 5" xfId="2451"/>
    <cellStyle name="Percent 2 2 2 4 5 2" xfId="5354"/>
    <cellStyle name="Percent 2 2 2 4 6" xfId="3914"/>
    <cellStyle name="Percent 2 2 2 5" xfId="1221"/>
    <cellStyle name="Percent 2 2 2 5 2" xfId="1925"/>
    <cellStyle name="Percent 2 2 2 5 2 2" xfId="3407"/>
    <cellStyle name="Percent 2 2 2 5 2 2 2" xfId="6308"/>
    <cellStyle name="Percent 2 2 2 5 2 3" xfId="4868"/>
    <cellStyle name="Percent 2 2 2 5 3" xfId="2749"/>
    <cellStyle name="Percent 2 2 2 5 3 2" xfId="5650"/>
    <cellStyle name="Percent 2 2 2 5 4" xfId="4210"/>
    <cellStyle name="Percent 2 2 2 6" xfId="984"/>
    <cellStyle name="Percent 2 2 2 6 2" xfId="1692"/>
    <cellStyle name="Percent 2 2 2 6 2 2" xfId="3174"/>
    <cellStyle name="Percent 2 2 2 6 2 2 2" xfId="6075"/>
    <cellStyle name="Percent 2 2 2 6 2 3" xfId="4635"/>
    <cellStyle name="Percent 2 2 2 6 3" xfId="2515"/>
    <cellStyle name="Percent 2 2 2 6 3 2" xfId="5417"/>
    <cellStyle name="Percent 2 2 2 6 4" xfId="3977"/>
    <cellStyle name="Percent 2 2 2 7" xfId="2159"/>
    <cellStyle name="Percent 2 2 2 7 2" xfId="3637"/>
    <cellStyle name="Percent 2 2 2 7 2 2" xfId="6538"/>
    <cellStyle name="Percent 2 2 2 7 3" xfId="5098"/>
    <cellStyle name="Percent 2 2 2 8" xfId="2218"/>
    <cellStyle name="Percent 2 2 2 8 2" xfId="3694"/>
    <cellStyle name="Percent 2 2 2 8 2 2" xfId="6595"/>
    <cellStyle name="Percent 2 2 2 8 3" xfId="5155"/>
    <cellStyle name="Percent 2 2 2 9" xfId="1488"/>
    <cellStyle name="Percent 2 2 2 9 2" xfId="2974"/>
    <cellStyle name="Percent 2 2 2 9 2 2" xfId="5875"/>
    <cellStyle name="Percent 2 2 2 9 3" xfId="4435"/>
    <cellStyle name="Percent 2 2 3" xfId="653"/>
    <cellStyle name="Percent 2 2 3 10" xfId="2320"/>
    <cellStyle name="Percent 2 2 3 10 2" xfId="5225"/>
    <cellStyle name="Percent 2 2 3 11" xfId="3785"/>
    <cellStyle name="Percent 2 2 3 2" xfId="690"/>
    <cellStyle name="Percent 2 2 3 2 10" xfId="3815"/>
    <cellStyle name="Percent 2 2 3 2 2" xfId="863"/>
    <cellStyle name="Percent 2 2 3 2 2 2" xfId="1194"/>
    <cellStyle name="Percent 2 2 3 2 2 2 2" xfId="1427"/>
    <cellStyle name="Percent 2 2 3 2 2 2 2 2" xfId="2131"/>
    <cellStyle name="Percent 2 2 3 2 2 2 2 2 2" xfId="3613"/>
    <cellStyle name="Percent 2 2 3 2 2 2 2 2 2 2" xfId="6514"/>
    <cellStyle name="Percent 2 2 3 2 2 2 2 2 3" xfId="5074"/>
    <cellStyle name="Percent 2 2 3 2 2 2 2 3" xfId="2955"/>
    <cellStyle name="Percent 2 2 3 2 2 2 2 3 2" xfId="5856"/>
    <cellStyle name="Percent 2 2 3 2 2 2 2 4" xfId="4416"/>
    <cellStyle name="Percent 2 2 3 2 2 2 3" xfId="1898"/>
    <cellStyle name="Percent 2 2 3 2 2 2 3 2" xfId="3380"/>
    <cellStyle name="Percent 2 2 3 2 2 2 3 2 2" xfId="6281"/>
    <cellStyle name="Percent 2 2 3 2 2 2 3 3" xfId="4841"/>
    <cellStyle name="Percent 2 2 3 2 2 2 4" xfId="2722"/>
    <cellStyle name="Percent 2 2 3 2 2 2 4 2" xfId="5623"/>
    <cellStyle name="Percent 2 2 3 2 2 2 5" xfId="4183"/>
    <cellStyle name="Percent 2 2 3 2 2 3" xfId="1311"/>
    <cellStyle name="Percent 2 2 3 2 2 3 2" xfId="2015"/>
    <cellStyle name="Percent 2 2 3 2 2 3 2 2" xfId="3497"/>
    <cellStyle name="Percent 2 2 3 2 2 3 2 2 2" xfId="6398"/>
    <cellStyle name="Percent 2 2 3 2 2 3 2 3" xfId="4958"/>
    <cellStyle name="Percent 2 2 3 2 2 3 3" xfId="2839"/>
    <cellStyle name="Percent 2 2 3 2 2 3 3 2" xfId="5740"/>
    <cellStyle name="Percent 2 2 3 2 2 3 4" xfId="4300"/>
    <cellStyle name="Percent 2 2 3 2 2 4" xfId="1075"/>
    <cellStyle name="Percent 2 2 3 2 2 4 2" xfId="1782"/>
    <cellStyle name="Percent 2 2 3 2 2 4 2 2" xfId="3264"/>
    <cellStyle name="Percent 2 2 3 2 2 4 2 2 2" xfId="6165"/>
    <cellStyle name="Percent 2 2 3 2 2 4 2 3" xfId="4725"/>
    <cellStyle name="Percent 2 2 3 2 2 4 3" xfId="2605"/>
    <cellStyle name="Percent 2 2 3 2 2 4 3 2" xfId="5507"/>
    <cellStyle name="Percent 2 2 3 2 2 4 4" xfId="4067"/>
    <cellStyle name="Percent 2 2 3 2 2 5" xfId="1610"/>
    <cellStyle name="Percent 2 2 3 2 2 5 2" xfId="3093"/>
    <cellStyle name="Percent 2 2 3 2 2 5 2 2" xfId="5994"/>
    <cellStyle name="Percent 2 2 3 2 2 5 3" xfId="4554"/>
    <cellStyle name="Percent 2 2 3 2 2 6" xfId="2432"/>
    <cellStyle name="Percent 2 2 3 2 2 6 2" xfId="5336"/>
    <cellStyle name="Percent 2 2 3 2 2 7" xfId="3896"/>
    <cellStyle name="Percent 2 2 3 2 3" xfId="933"/>
    <cellStyle name="Percent 2 2 3 2 3 2" xfId="1371"/>
    <cellStyle name="Percent 2 2 3 2 3 2 2" xfId="2075"/>
    <cellStyle name="Percent 2 2 3 2 3 2 2 2" xfId="3557"/>
    <cellStyle name="Percent 2 2 3 2 3 2 2 2 2" xfId="6458"/>
    <cellStyle name="Percent 2 2 3 2 3 2 2 3" xfId="5018"/>
    <cellStyle name="Percent 2 2 3 2 3 2 3" xfId="2899"/>
    <cellStyle name="Percent 2 2 3 2 3 2 3 2" xfId="5800"/>
    <cellStyle name="Percent 2 2 3 2 3 2 4" xfId="4360"/>
    <cellStyle name="Percent 2 2 3 2 3 3" xfId="1138"/>
    <cellStyle name="Percent 2 2 3 2 3 3 2" xfId="1842"/>
    <cellStyle name="Percent 2 2 3 2 3 3 2 2" xfId="3324"/>
    <cellStyle name="Percent 2 2 3 2 3 3 2 2 2" xfId="6225"/>
    <cellStyle name="Percent 2 2 3 2 3 3 2 3" xfId="4785"/>
    <cellStyle name="Percent 2 2 3 2 3 3 3" xfId="2666"/>
    <cellStyle name="Percent 2 2 3 2 3 3 3 2" xfId="5567"/>
    <cellStyle name="Percent 2 2 3 2 3 3 4" xfId="4127"/>
    <cellStyle name="Percent 2 2 3 2 3 4" xfId="1667"/>
    <cellStyle name="Percent 2 2 3 2 3 4 2" xfId="3149"/>
    <cellStyle name="Percent 2 2 3 2 3 4 2 2" xfId="6050"/>
    <cellStyle name="Percent 2 2 3 2 3 4 3" xfId="4610"/>
    <cellStyle name="Percent 2 2 3 2 3 5" xfId="2489"/>
    <cellStyle name="Percent 2 2 3 2 3 5 2" xfId="5392"/>
    <cellStyle name="Percent 2 2 3 2 3 6" xfId="3952"/>
    <cellStyle name="Percent 2 2 3 2 4" xfId="1255"/>
    <cellStyle name="Percent 2 2 3 2 4 2" xfId="1959"/>
    <cellStyle name="Percent 2 2 3 2 4 2 2" xfId="3441"/>
    <cellStyle name="Percent 2 2 3 2 4 2 2 2" xfId="6342"/>
    <cellStyle name="Percent 2 2 3 2 4 2 3" xfId="4902"/>
    <cellStyle name="Percent 2 2 3 2 4 3" xfId="2783"/>
    <cellStyle name="Percent 2 2 3 2 4 3 2" xfId="5684"/>
    <cellStyle name="Percent 2 2 3 2 4 4" xfId="4244"/>
    <cellStyle name="Percent 2 2 3 2 5" xfId="1018"/>
    <cellStyle name="Percent 2 2 3 2 5 2" xfId="1726"/>
    <cellStyle name="Percent 2 2 3 2 5 2 2" xfId="3208"/>
    <cellStyle name="Percent 2 2 3 2 5 2 2 2" xfId="6109"/>
    <cellStyle name="Percent 2 2 3 2 5 2 3" xfId="4669"/>
    <cellStyle name="Percent 2 2 3 2 5 3" xfId="2549"/>
    <cellStyle name="Percent 2 2 3 2 5 3 2" xfId="5451"/>
    <cellStyle name="Percent 2 2 3 2 5 4" xfId="4011"/>
    <cellStyle name="Percent 2 2 3 2 6" xfId="2193"/>
    <cellStyle name="Percent 2 2 3 2 6 2" xfId="3671"/>
    <cellStyle name="Percent 2 2 3 2 6 2 2" xfId="6572"/>
    <cellStyle name="Percent 2 2 3 2 6 3" xfId="5132"/>
    <cellStyle name="Percent 2 2 3 2 7" xfId="2252"/>
    <cellStyle name="Percent 2 2 3 2 7 2" xfId="3728"/>
    <cellStyle name="Percent 2 2 3 2 7 2 2" xfId="6629"/>
    <cellStyle name="Percent 2 2 3 2 7 3" xfId="5189"/>
    <cellStyle name="Percent 2 2 3 2 8" xfId="1527"/>
    <cellStyle name="Percent 2 2 3 2 8 2" xfId="3012"/>
    <cellStyle name="Percent 2 2 3 2 8 2 2" xfId="5913"/>
    <cellStyle name="Percent 2 2 3 2 8 3" xfId="4473"/>
    <cellStyle name="Percent 2 2 3 2 9" xfId="2350"/>
    <cellStyle name="Percent 2 2 3 2 9 2" xfId="5255"/>
    <cellStyle name="Percent 2 2 3 3" xfId="830"/>
    <cellStyle name="Percent 2 2 3 3 2" xfId="1164"/>
    <cellStyle name="Percent 2 2 3 3 2 2" xfId="1397"/>
    <cellStyle name="Percent 2 2 3 3 2 2 2" xfId="2101"/>
    <cellStyle name="Percent 2 2 3 3 2 2 2 2" xfId="3583"/>
    <cellStyle name="Percent 2 2 3 3 2 2 2 2 2" xfId="6484"/>
    <cellStyle name="Percent 2 2 3 3 2 2 2 3" xfId="5044"/>
    <cellStyle name="Percent 2 2 3 3 2 2 3" xfId="2925"/>
    <cellStyle name="Percent 2 2 3 3 2 2 3 2" xfId="5826"/>
    <cellStyle name="Percent 2 2 3 3 2 2 4" xfId="4386"/>
    <cellStyle name="Percent 2 2 3 3 2 3" xfId="1868"/>
    <cellStyle name="Percent 2 2 3 3 2 3 2" xfId="3350"/>
    <cellStyle name="Percent 2 2 3 3 2 3 2 2" xfId="6251"/>
    <cellStyle name="Percent 2 2 3 3 2 3 3" xfId="4811"/>
    <cellStyle name="Percent 2 2 3 3 2 4" xfId="2692"/>
    <cellStyle name="Percent 2 2 3 3 2 4 2" xfId="5593"/>
    <cellStyle name="Percent 2 2 3 3 2 5" xfId="4153"/>
    <cellStyle name="Percent 2 2 3 3 3" xfId="1281"/>
    <cellStyle name="Percent 2 2 3 3 3 2" xfId="1985"/>
    <cellStyle name="Percent 2 2 3 3 3 2 2" xfId="3467"/>
    <cellStyle name="Percent 2 2 3 3 3 2 2 2" xfId="6368"/>
    <cellStyle name="Percent 2 2 3 3 3 2 3" xfId="4928"/>
    <cellStyle name="Percent 2 2 3 3 3 3" xfId="2809"/>
    <cellStyle name="Percent 2 2 3 3 3 3 2" xfId="5710"/>
    <cellStyle name="Percent 2 2 3 3 3 4" xfId="4270"/>
    <cellStyle name="Percent 2 2 3 3 4" xfId="1045"/>
    <cellStyle name="Percent 2 2 3 3 4 2" xfId="1752"/>
    <cellStyle name="Percent 2 2 3 3 4 2 2" xfId="3234"/>
    <cellStyle name="Percent 2 2 3 3 4 2 2 2" xfId="6135"/>
    <cellStyle name="Percent 2 2 3 3 4 2 3" xfId="4695"/>
    <cellStyle name="Percent 2 2 3 3 4 3" xfId="2575"/>
    <cellStyle name="Percent 2 2 3 3 4 3 2" xfId="5477"/>
    <cellStyle name="Percent 2 2 3 3 4 4" xfId="4037"/>
    <cellStyle name="Percent 2 2 3 3 5" xfId="1580"/>
    <cellStyle name="Percent 2 2 3 3 5 2" xfId="3063"/>
    <cellStyle name="Percent 2 2 3 3 5 2 2" xfId="5964"/>
    <cellStyle name="Percent 2 2 3 3 5 3" xfId="4524"/>
    <cellStyle name="Percent 2 2 3 3 6" xfId="2402"/>
    <cellStyle name="Percent 2 2 3 3 6 2" xfId="5306"/>
    <cellStyle name="Percent 2 2 3 3 7" xfId="3866"/>
    <cellStyle name="Percent 2 2 3 4" xfId="903"/>
    <cellStyle name="Percent 2 2 3 4 2" xfId="1345"/>
    <cellStyle name="Percent 2 2 3 4 2 2" xfId="2049"/>
    <cellStyle name="Percent 2 2 3 4 2 2 2" xfId="3531"/>
    <cellStyle name="Percent 2 2 3 4 2 2 2 2" xfId="6432"/>
    <cellStyle name="Percent 2 2 3 4 2 2 3" xfId="4992"/>
    <cellStyle name="Percent 2 2 3 4 2 3" xfId="2873"/>
    <cellStyle name="Percent 2 2 3 4 2 3 2" xfId="5774"/>
    <cellStyle name="Percent 2 2 3 4 2 4" xfId="4334"/>
    <cellStyle name="Percent 2 2 3 4 3" xfId="1112"/>
    <cellStyle name="Percent 2 2 3 4 3 2" xfId="1816"/>
    <cellStyle name="Percent 2 2 3 4 3 2 2" xfId="3298"/>
    <cellStyle name="Percent 2 2 3 4 3 2 2 2" xfId="6199"/>
    <cellStyle name="Percent 2 2 3 4 3 2 3" xfId="4759"/>
    <cellStyle name="Percent 2 2 3 4 3 3" xfId="2640"/>
    <cellStyle name="Percent 2 2 3 4 3 3 2" xfId="5541"/>
    <cellStyle name="Percent 2 2 3 4 3 4" xfId="4101"/>
    <cellStyle name="Percent 2 2 3 4 4" xfId="1637"/>
    <cellStyle name="Percent 2 2 3 4 4 2" xfId="3119"/>
    <cellStyle name="Percent 2 2 3 4 4 2 2" xfId="6020"/>
    <cellStyle name="Percent 2 2 3 4 4 3" xfId="4580"/>
    <cellStyle name="Percent 2 2 3 4 5" xfId="2459"/>
    <cellStyle name="Percent 2 2 3 4 5 2" xfId="5362"/>
    <cellStyle name="Percent 2 2 3 4 6" xfId="3922"/>
    <cellStyle name="Percent 2 2 3 5" xfId="1229"/>
    <cellStyle name="Percent 2 2 3 5 2" xfId="1933"/>
    <cellStyle name="Percent 2 2 3 5 2 2" xfId="3415"/>
    <cellStyle name="Percent 2 2 3 5 2 2 2" xfId="6316"/>
    <cellStyle name="Percent 2 2 3 5 2 3" xfId="4876"/>
    <cellStyle name="Percent 2 2 3 5 3" xfId="2757"/>
    <cellStyle name="Percent 2 2 3 5 3 2" xfId="5658"/>
    <cellStyle name="Percent 2 2 3 5 4" xfId="4218"/>
    <cellStyle name="Percent 2 2 3 6" xfId="992"/>
    <cellStyle name="Percent 2 2 3 6 2" xfId="1700"/>
    <cellStyle name="Percent 2 2 3 6 2 2" xfId="3182"/>
    <cellStyle name="Percent 2 2 3 6 2 2 2" xfId="6083"/>
    <cellStyle name="Percent 2 2 3 6 2 3" xfId="4643"/>
    <cellStyle name="Percent 2 2 3 6 3" xfId="2523"/>
    <cellStyle name="Percent 2 2 3 6 3 2" xfId="5425"/>
    <cellStyle name="Percent 2 2 3 6 4" xfId="3985"/>
    <cellStyle name="Percent 2 2 3 7" xfId="2167"/>
    <cellStyle name="Percent 2 2 3 7 2" xfId="3645"/>
    <cellStyle name="Percent 2 2 3 7 2 2" xfId="6546"/>
    <cellStyle name="Percent 2 2 3 7 3" xfId="5106"/>
    <cellStyle name="Percent 2 2 3 8" xfId="2226"/>
    <cellStyle name="Percent 2 2 3 8 2" xfId="3702"/>
    <cellStyle name="Percent 2 2 3 8 2 2" xfId="6603"/>
    <cellStyle name="Percent 2 2 3 8 3" xfId="5163"/>
    <cellStyle name="Percent 2 2 3 9" xfId="1496"/>
    <cellStyle name="Percent 2 2 3 9 2" xfId="2982"/>
    <cellStyle name="Percent 2 2 3 9 2 2" xfId="5883"/>
    <cellStyle name="Percent 2 2 3 9 3" xfId="4443"/>
    <cellStyle name="Percent 2 2 4" xfId="674"/>
    <cellStyle name="Percent 2 2 4 10" xfId="3799"/>
    <cellStyle name="Percent 2 2 4 2" xfId="847"/>
    <cellStyle name="Percent 2 2 4 2 2" xfId="1178"/>
    <cellStyle name="Percent 2 2 4 2 2 2" xfId="1411"/>
    <cellStyle name="Percent 2 2 4 2 2 2 2" xfId="2115"/>
    <cellStyle name="Percent 2 2 4 2 2 2 2 2" xfId="3597"/>
    <cellStyle name="Percent 2 2 4 2 2 2 2 2 2" xfId="6498"/>
    <cellStyle name="Percent 2 2 4 2 2 2 2 3" xfId="5058"/>
    <cellStyle name="Percent 2 2 4 2 2 2 3" xfId="2939"/>
    <cellStyle name="Percent 2 2 4 2 2 2 3 2" xfId="5840"/>
    <cellStyle name="Percent 2 2 4 2 2 2 4" xfId="4400"/>
    <cellStyle name="Percent 2 2 4 2 2 3" xfId="1882"/>
    <cellStyle name="Percent 2 2 4 2 2 3 2" xfId="3364"/>
    <cellStyle name="Percent 2 2 4 2 2 3 2 2" xfId="6265"/>
    <cellStyle name="Percent 2 2 4 2 2 3 3" xfId="4825"/>
    <cellStyle name="Percent 2 2 4 2 2 4" xfId="2706"/>
    <cellStyle name="Percent 2 2 4 2 2 4 2" xfId="5607"/>
    <cellStyle name="Percent 2 2 4 2 2 5" xfId="4167"/>
    <cellStyle name="Percent 2 2 4 2 3" xfId="1295"/>
    <cellStyle name="Percent 2 2 4 2 3 2" xfId="1999"/>
    <cellStyle name="Percent 2 2 4 2 3 2 2" xfId="3481"/>
    <cellStyle name="Percent 2 2 4 2 3 2 2 2" xfId="6382"/>
    <cellStyle name="Percent 2 2 4 2 3 2 3" xfId="4942"/>
    <cellStyle name="Percent 2 2 4 2 3 3" xfId="2823"/>
    <cellStyle name="Percent 2 2 4 2 3 3 2" xfId="5724"/>
    <cellStyle name="Percent 2 2 4 2 3 4" xfId="4284"/>
    <cellStyle name="Percent 2 2 4 2 4" xfId="1059"/>
    <cellStyle name="Percent 2 2 4 2 4 2" xfId="1766"/>
    <cellStyle name="Percent 2 2 4 2 4 2 2" xfId="3248"/>
    <cellStyle name="Percent 2 2 4 2 4 2 2 2" xfId="6149"/>
    <cellStyle name="Percent 2 2 4 2 4 2 3" xfId="4709"/>
    <cellStyle name="Percent 2 2 4 2 4 3" xfId="2589"/>
    <cellStyle name="Percent 2 2 4 2 4 3 2" xfId="5491"/>
    <cellStyle name="Percent 2 2 4 2 4 4" xfId="4051"/>
    <cellStyle name="Percent 2 2 4 2 5" xfId="1594"/>
    <cellStyle name="Percent 2 2 4 2 5 2" xfId="3077"/>
    <cellStyle name="Percent 2 2 4 2 5 2 2" xfId="5978"/>
    <cellStyle name="Percent 2 2 4 2 5 3" xfId="4538"/>
    <cellStyle name="Percent 2 2 4 2 6" xfId="2416"/>
    <cellStyle name="Percent 2 2 4 2 6 2" xfId="5320"/>
    <cellStyle name="Percent 2 2 4 2 7" xfId="3880"/>
    <cellStyle name="Percent 2 2 4 3" xfId="917"/>
    <cellStyle name="Percent 2 2 4 3 2" xfId="1355"/>
    <cellStyle name="Percent 2 2 4 3 2 2" xfId="2059"/>
    <cellStyle name="Percent 2 2 4 3 2 2 2" xfId="3541"/>
    <cellStyle name="Percent 2 2 4 3 2 2 2 2" xfId="6442"/>
    <cellStyle name="Percent 2 2 4 3 2 2 3" xfId="5002"/>
    <cellStyle name="Percent 2 2 4 3 2 3" xfId="2883"/>
    <cellStyle name="Percent 2 2 4 3 2 3 2" xfId="5784"/>
    <cellStyle name="Percent 2 2 4 3 2 4" xfId="4344"/>
    <cellStyle name="Percent 2 2 4 3 3" xfId="1122"/>
    <cellStyle name="Percent 2 2 4 3 3 2" xfId="1826"/>
    <cellStyle name="Percent 2 2 4 3 3 2 2" xfId="3308"/>
    <cellStyle name="Percent 2 2 4 3 3 2 2 2" xfId="6209"/>
    <cellStyle name="Percent 2 2 4 3 3 2 3" xfId="4769"/>
    <cellStyle name="Percent 2 2 4 3 3 3" xfId="2650"/>
    <cellStyle name="Percent 2 2 4 3 3 3 2" xfId="5551"/>
    <cellStyle name="Percent 2 2 4 3 3 4" xfId="4111"/>
    <cellStyle name="Percent 2 2 4 3 4" xfId="1651"/>
    <cellStyle name="Percent 2 2 4 3 4 2" xfId="3133"/>
    <cellStyle name="Percent 2 2 4 3 4 2 2" xfId="6034"/>
    <cellStyle name="Percent 2 2 4 3 4 3" xfId="4594"/>
    <cellStyle name="Percent 2 2 4 3 5" xfId="2473"/>
    <cellStyle name="Percent 2 2 4 3 5 2" xfId="5376"/>
    <cellStyle name="Percent 2 2 4 3 6" xfId="3936"/>
    <cellStyle name="Percent 2 2 4 4" xfId="1239"/>
    <cellStyle name="Percent 2 2 4 4 2" xfId="1943"/>
    <cellStyle name="Percent 2 2 4 4 2 2" xfId="3425"/>
    <cellStyle name="Percent 2 2 4 4 2 2 2" xfId="6326"/>
    <cellStyle name="Percent 2 2 4 4 2 3" xfId="4886"/>
    <cellStyle name="Percent 2 2 4 4 3" xfId="2767"/>
    <cellStyle name="Percent 2 2 4 4 3 2" xfId="5668"/>
    <cellStyle name="Percent 2 2 4 4 4" xfId="4228"/>
    <cellStyle name="Percent 2 2 4 5" xfId="1002"/>
    <cellStyle name="Percent 2 2 4 5 2" xfId="1710"/>
    <cellStyle name="Percent 2 2 4 5 2 2" xfId="3192"/>
    <cellStyle name="Percent 2 2 4 5 2 2 2" xfId="6093"/>
    <cellStyle name="Percent 2 2 4 5 2 3" xfId="4653"/>
    <cellStyle name="Percent 2 2 4 5 3" xfId="2533"/>
    <cellStyle name="Percent 2 2 4 5 3 2" xfId="5435"/>
    <cellStyle name="Percent 2 2 4 5 4" xfId="3995"/>
    <cellStyle name="Percent 2 2 4 6" xfId="2177"/>
    <cellStyle name="Percent 2 2 4 6 2" xfId="3655"/>
    <cellStyle name="Percent 2 2 4 6 2 2" xfId="6556"/>
    <cellStyle name="Percent 2 2 4 6 3" xfId="5116"/>
    <cellStyle name="Percent 2 2 4 7" xfId="2236"/>
    <cellStyle name="Percent 2 2 4 7 2" xfId="3712"/>
    <cellStyle name="Percent 2 2 4 7 2 2" xfId="6613"/>
    <cellStyle name="Percent 2 2 4 7 3" xfId="5173"/>
    <cellStyle name="Percent 2 2 4 8" xfId="1511"/>
    <cellStyle name="Percent 2 2 4 8 2" xfId="2996"/>
    <cellStyle name="Percent 2 2 4 8 2 2" xfId="5897"/>
    <cellStyle name="Percent 2 2 4 8 3" xfId="4457"/>
    <cellStyle name="Percent 2 2 4 9" xfId="2334"/>
    <cellStyle name="Percent 2 2 4 9 2" xfId="5239"/>
    <cellStyle name="Percent 2 2 5" xfId="814"/>
    <cellStyle name="Percent 2 2 5 2" xfId="1148"/>
    <cellStyle name="Percent 2 2 5 2 2" xfId="1381"/>
    <cellStyle name="Percent 2 2 5 2 2 2" xfId="2085"/>
    <cellStyle name="Percent 2 2 5 2 2 2 2" xfId="3567"/>
    <cellStyle name="Percent 2 2 5 2 2 2 2 2" xfId="6468"/>
    <cellStyle name="Percent 2 2 5 2 2 2 3" xfId="5028"/>
    <cellStyle name="Percent 2 2 5 2 2 3" xfId="2909"/>
    <cellStyle name="Percent 2 2 5 2 2 3 2" xfId="5810"/>
    <cellStyle name="Percent 2 2 5 2 2 4" xfId="4370"/>
    <cellStyle name="Percent 2 2 5 2 3" xfId="1852"/>
    <cellStyle name="Percent 2 2 5 2 3 2" xfId="3334"/>
    <cellStyle name="Percent 2 2 5 2 3 2 2" xfId="6235"/>
    <cellStyle name="Percent 2 2 5 2 3 3" xfId="4795"/>
    <cellStyle name="Percent 2 2 5 2 4" xfId="2676"/>
    <cellStyle name="Percent 2 2 5 2 4 2" xfId="5577"/>
    <cellStyle name="Percent 2 2 5 2 5" xfId="4137"/>
    <cellStyle name="Percent 2 2 5 3" xfId="1265"/>
    <cellStyle name="Percent 2 2 5 3 2" xfId="1969"/>
    <cellStyle name="Percent 2 2 5 3 2 2" xfId="3451"/>
    <cellStyle name="Percent 2 2 5 3 2 2 2" xfId="6352"/>
    <cellStyle name="Percent 2 2 5 3 2 3" xfId="4912"/>
    <cellStyle name="Percent 2 2 5 3 3" xfId="2793"/>
    <cellStyle name="Percent 2 2 5 3 3 2" xfId="5694"/>
    <cellStyle name="Percent 2 2 5 3 4" xfId="4254"/>
    <cellStyle name="Percent 2 2 5 4" xfId="1029"/>
    <cellStyle name="Percent 2 2 5 4 2" xfId="1736"/>
    <cellStyle name="Percent 2 2 5 4 2 2" xfId="3218"/>
    <cellStyle name="Percent 2 2 5 4 2 2 2" xfId="6119"/>
    <cellStyle name="Percent 2 2 5 4 2 3" xfId="4679"/>
    <cellStyle name="Percent 2 2 5 4 3" xfId="2559"/>
    <cellStyle name="Percent 2 2 5 4 3 2" xfId="5461"/>
    <cellStyle name="Percent 2 2 5 4 4" xfId="4021"/>
    <cellStyle name="Percent 2 2 5 5" xfId="1564"/>
    <cellStyle name="Percent 2 2 5 5 2" xfId="3047"/>
    <cellStyle name="Percent 2 2 5 5 2 2" xfId="5948"/>
    <cellStyle name="Percent 2 2 5 5 3" xfId="4508"/>
    <cellStyle name="Percent 2 2 5 6" xfId="2386"/>
    <cellStyle name="Percent 2 2 5 6 2" xfId="5290"/>
    <cellStyle name="Percent 2 2 5 7" xfId="3850"/>
    <cellStyle name="Percent 2 2 6" xfId="887"/>
    <cellStyle name="Percent 2 2 6 2" xfId="1329"/>
    <cellStyle name="Percent 2 2 6 2 2" xfId="2033"/>
    <cellStyle name="Percent 2 2 6 2 2 2" xfId="3515"/>
    <cellStyle name="Percent 2 2 6 2 2 2 2" xfId="6416"/>
    <cellStyle name="Percent 2 2 6 2 2 3" xfId="4976"/>
    <cellStyle name="Percent 2 2 6 2 3" xfId="2857"/>
    <cellStyle name="Percent 2 2 6 2 3 2" xfId="5758"/>
    <cellStyle name="Percent 2 2 6 2 4" xfId="4318"/>
    <cellStyle name="Percent 2 2 6 3" xfId="1096"/>
    <cellStyle name="Percent 2 2 6 3 2" xfId="1800"/>
    <cellStyle name="Percent 2 2 6 3 2 2" xfId="3282"/>
    <cellStyle name="Percent 2 2 6 3 2 2 2" xfId="6183"/>
    <cellStyle name="Percent 2 2 6 3 2 3" xfId="4743"/>
    <cellStyle name="Percent 2 2 6 3 3" xfId="2624"/>
    <cellStyle name="Percent 2 2 6 3 3 2" xfId="5525"/>
    <cellStyle name="Percent 2 2 6 3 4" xfId="4085"/>
    <cellStyle name="Percent 2 2 6 4" xfId="1621"/>
    <cellStyle name="Percent 2 2 6 4 2" xfId="3103"/>
    <cellStyle name="Percent 2 2 6 4 2 2" xfId="6004"/>
    <cellStyle name="Percent 2 2 6 4 3" xfId="4564"/>
    <cellStyle name="Percent 2 2 6 5" xfId="2443"/>
    <cellStyle name="Percent 2 2 6 5 2" xfId="5346"/>
    <cellStyle name="Percent 2 2 6 6" xfId="3906"/>
    <cellStyle name="Percent 2 2 7" xfId="1213"/>
    <cellStyle name="Percent 2 2 7 2" xfId="1917"/>
    <cellStyle name="Percent 2 2 7 2 2" xfId="3399"/>
    <cellStyle name="Percent 2 2 7 2 2 2" xfId="6300"/>
    <cellStyle name="Percent 2 2 7 2 3" xfId="4860"/>
    <cellStyle name="Percent 2 2 7 3" xfId="2741"/>
    <cellStyle name="Percent 2 2 7 3 2" xfId="5642"/>
    <cellStyle name="Percent 2 2 7 4" xfId="4202"/>
    <cellStyle name="Percent 2 2 8" xfId="976"/>
    <cellStyle name="Percent 2 2 8 2" xfId="1684"/>
    <cellStyle name="Percent 2 2 8 2 2" xfId="3166"/>
    <cellStyle name="Percent 2 2 8 2 2 2" xfId="6067"/>
    <cellStyle name="Percent 2 2 8 2 3" xfId="4627"/>
    <cellStyle name="Percent 2 2 8 3" xfId="2507"/>
    <cellStyle name="Percent 2 2 8 3 2" xfId="5409"/>
    <cellStyle name="Percent 2 2 8 4" xfId="3969"/>
    <cellStyle name="Percent 2 2 9" xfId="2151"/>
    <cellStyle name="Percent 2 2 9 2" xfId="3629"/>
    <cellStyle name="Percent 2 2 9 2 2" xfId="6530"/>
    <cellStyle name="Percent 2 2 9 3" xfId="5090"/>
    <cellStyle name="Percent 2 3" xfId="638"/>
    <cellStyle name="Percent 2 3 10" xfId="2211"/>
    <cellStyle name="Percent 2 3 10 2" xfId="3687"/>
    <cellStyle name="Percent 2 3 10 2 2" xfId="6588"/>
    <cellStyle name="Percent 2 3 10 3" xfId="5148"/>
    <cellStyle name="Percent 2 3 11" xfId="1481"/>
    <cellStyle name="Percent 2 3 11 2" xfId="2967"/>
    <cellStyle name="Percent 2 3 11 2 2" xfId="5868"/>
    <cellStyle name="Percent 2 3 11 3" xfId="4428"/>
    <cellStyle name="Percent 2 3 12" xfId="2305"/>
    <cellStyle name="Percent 2 3 12 2" xfId="5210"/>
    <cellStyle name="Percent 2 3 13" xfId="3770"/>
    <cellStyle name="Percent 2 3 2" xfId="646"/>
    <cellStyle name="Percent 2 3 2 10" xfId="2313"/>
    <cellStyle name="Percent 2 3 2 10 2" xfId="5218"/>
    <cellStyle name="Percent 2 3 2 11" xfId="3778"/>
    <cellStyle name="Percent 2 3 2 2" xfId="683"/>
    <cellStyle name="Percent 2 3 2 2 10" xfId="3808"/>
    <cellStyle name="Percent 2 3 2 2 2" xfId="856"/>
    <cellStyle name="Percent 2 3 2 2 2 2" xfId="1187"/>
    <cellStyle name="Percent 2 3 2 2 2 2 2" xfId="1420"/>
    <cellStyle name="Percent 2 3 2 2 2 2 2 2" xfId="2124"/>
    <cellStyle name="Percent 2 3 2 2 2 2 2 2 2" xfId="3606"/>
    <cellStyle name="Percent 2 3 2 2 2 2 2 2 2 2" xfId="6507"/>
    <cellStyle name="Percent 2 3 2 2 2 2 2 2 3" xfId="5067"/>
    <cellStyle name="Percent 2 3 2 2 2 2 2 3" xfId="2948"/>
    <cellStyle name="Percent 2 3 2 2 2 2 2 3 2" xfId="5849"/>
    <cellStyle name="Percent 2 3 2 2 2 2 2 4" xfId="4409"/>
    <cellStyle name="Percent 2 3 2 2 2 2 3" xfId="1891"/>
    <cellStyle name="Percent 2 3 2 2 2 2 3 2" xfId="3373"/>
    <cellStyle name="Percent 2 3 2 2 2 2 3 2 2" xfId="6274"/>
    <cellStyle name="Percent 2 3 2 2 2 2 3 3" xfId="4834"/>
    <cellStyle name="Percent 2 3 2 2 2 2 4" xfId="2715"/>
    <cellStyle name="Percent 2 3 2 2 2 2 4 2" xfId="5616"/>
    <cellStyle name="Percent 2 3 2 2 2 2 5" xfId="4176"/>
    <cellStyle name="Percent 2 3 2 2 2 3" xfId="1304"/>
    <cellStyle name="Percent 2 3 2 2 2 3 2" xfId="2008"/>
    <cellStyle name="Percent 2 3 2 2 2 3 2 2" xfId="3490"/>
    <cellStyle name="Percent 2 3 2 2 2 3 2 2 2" xfId="6391"/>
    <cellStyle name="Percent 2 3 2 2 2 3 2 3" xfId="4951"/>
    <cellStyle name="Percent 2 3 2 2 2 3 3" xfId="2832"/>
    <cellStyle name="Percent 2 3 2 2 2 3 3 2" xfId="5733"/>
    <cellStyle name="Percent 2 3 2 2 2 3 4" xfId="4293"/>
    <cellStyle name="Percent 2 3 2 2 2 4" xfId="1068"/>
    <cellStyle name="Percent 2 3 2 2 2 4 2" xfId="1775"/>
    <cellStyle name="Percent 2 3 2 2 2 4 2 2" xfId="3257"/>
    <cellStyle name="Percent 2 3 2 2 2 4 2 2 2" xfId="6158"/>
    <cellStyle name="Percent 2 3 2 2 2 4 2 3" xfId="4718"/>
    <cellStyle name="Percent 2 3 2 2 2 4 3" xfId="2598"/>
    <cellStyle name="Percent 2 3 2 2 2 4 3 2" xfId="5500"/>
    <cellStyle name="Percent 2 3 2 2 2 4 4" xfId="4060"/>
    <cellStyle name="Percent 2 3 2 2 2 5" xfId="1603"/>
    <cellStyle name="Percent 2 3 2 2 2 5 2" xfId="3086"/>
    <cellStyle name="Percent 2 3 2 2 2 5 2 2" xfId="5987"/>
    <cellStyle name="Percent 2 3 2 2 2 5 3" xfId="4547"/>
    <cellStyle name="Percent 2 3 2 2 2 6" xfId="2425"/>
    <cellStyle name="Percent 2 3 2 2 2 6 2" xfId="5329"/>
    <cellStyle name="Percent 2 3 2 2 2 7" xfId="3889"/>
    <cellStyle name="Percent 2 3 2 2 3" xfId="926"/>
    <cellStyle name="Percent 2 3 2 2 3 2" xfId="1364"/>
    <cellStyle name="Percent 2 3 2 2 3 2 2" xfId="2068"/>
    <cellStyle name="Percent 2 3 2 2 3 2 2 2" xfId="3550"/>
    <cellStyle name="Percent 2 3 2 2 3 2 2 2 2" xfId="6451"/>
    <cellStyle name="Percent 2 3 2 2 3 2 2 3" xfId="5011"/>
    <cellStyle name="Percent 2 3 2 2 3 2 3" xfId="2892"/>
    <cellStyle name="Percent 2 3 2 2 3 2 3 2" xfId="5793"/>
    <cellStyle name="Percent 2 3 2 2 3 2 4" xfId="4353"/>
    <cellStyle name="Percent 2 3 2 2 3 3" xfId="1131"/>
    <cellStyle name="Percent 2 3 2 2 3 3 2" xfId="1835"/>
    <cellStyle name="Percent 2 3 2 2 3 3 2 2" xfId="3317"/>
    <cellStyle name="Percent 2 3 2 2 3 3 2 2 2" xfId="6218"/>
    <cellStyle name="Percent 2 3 2 2 3 3 2 3" xfId="4778"/>
    <cellStyle name="Percent 2 3 2 2 3 3 3" xfId="2659"/>
    <cellStyle name="Percent 2 3 2 2 3 3 3 2" xfId="5560"/>
    <cellStyle name="Percent 2 3 2 2 3 3 4" xfId="4120"/>
    <cellStyle name="Percent 2 3 2 2 3 4" xfId="1660"/>
    <cellStyle name="Percent 2 3 2 2 3 4 2" xfId="3142"/>
    <cellStyle name="Percent 2 3 2 2 3 4 2 2" xfId="6043"/>
    <cellStyle name="Percent 2 3 2 2 3 4 3" xfId="4603"/>
    <cellStyle name="Percent 2 3 2 2 3 5" xfId="2482"/>
    <cellStyle name="Percent 2 3 2 2 3 5 2" xfId="5385"/>
    <cellStyle name="Percent 2 3 2 2 3 6" xfId="3945"/>
    <cellStyle name="Percent 2 3 2 2 4" xfId="1248"/>
    <cellStyle name="Percent 2 3 2 2 4 2" xfId="1952"/>
    <cellStyle name="Percent 2 3 2 2 4 2 2" xfId="3434"/>
    <cellStyle name="Percent 2 3 2 2 4 2 2 2" xfId="6335"/>
    <cellStyle name="Percent 2 3 2 2 4 2 3" xfId="4895"/>
    <cellStyle name="Percent 2 3 2 2 4 3" xfId="2776"/>
    <cellStyle name="Percent 2 3 2 2 4 3 2" xfId="5677"/>
    <cellStyle name="Percent 2 3 2 2 4 4" xfId="4237"/>
    <cellStyle name="Percent 2 3 2 2 5" xfId="1011"/>
    <cellStyle name="Percent 2 3 2 2 5 2" xfId="1719"/>
    <cellStyle name="Percent 2 3 2 2 5 2 2" xfId="3201"/>
    <cellStyle name="Percent 2 3 2 2 5 2 2 2" xfId="6102"/>
    <cellStyle name="Percent 2 3 2 2 5 2 3" xfId="4662"/>
    <cellStyle name="Percent 2 3 2 2 5 3" xfId="2542"/>
    <cellStyle name="Percent 2 3 2 2 5 3 2" xfId="5444"/>
    <cellStyle name="Percent 2 3 2 2 5 4" xfId="4004"/>
    <cellStyle name="Percent 2 3 2 2 6" xfId="2186"/>
    <cellStyle name="Percent 2 3 2 2 6 2" xfId="3664"/>
    <cellStyle name="Percent 2 3 2 2 6 2 2" xfId="6565"/>
    <cellStyle name="Percent 2 3 2 2 6 3" xfId="5125"/>
    <cellStyle name="Percent 2 3 2 2 7" xfId="2245"/>
    <cellStyle name="Percent 2 3 2 2 7 2" xfId="3721"/>
    <cellStyle name="Percent 2 3 2 2 7 2 2" xfId="6622"/>
    <cellStyle name="Percent 2 3 2 2 7 3" xfId="5182"/>
    <cellStyle name="Percent 2 3 2 2 8" xfId="1520"/>
    <cellStyle name="Percent 2 3 2 2 8 2" xfId="3005"/>
    <cellStyle name="Percent 2 3 2 2 8 2 2" xfId="5906"/>
    <cellStyle name="Percent 2 3 2 2 8 3" xfId="4466"/>
    <cellStyle name="Percent 2 3 2 2 9" xfId="2343"/>
    <cellStyle name="Percent 2 3 2 2 9 2" xfId="5248"/>
    <cellStyle name="Percent 2 3 2 3" xfId="823"/>
    <cellStyle name="Percent 2 3 2 3 2" xfId="1157"/>
    <cellStyle name="Percent 2 3 2 3 2 2" xfId="1390"/>
    <cellStyle name="Percent 2 3 2 3 2 2 2" xfId="2094"/>
    <cellStyle name="Percent 2 3 2 3 2 2 2 2" xfId="3576"/>
    <cellStyle name="Percent 2 3 2 3 2 2 2 2 2" xfId="6477"/>
    <cellStyle name="Percent 2 3 2 3 2 2 2 3" xfId="5037"/>
    <cellStyle name="Percent 2 3 2 3 2 2 3" xfId="2918"/>
    <cellStyle name="Percent 2 3 2 3 2 2 3 2" xfId="5819"/>
    <cellStyle name="Percent 2 3 2 3 2 2 4" xfId="4379"/>
    <cellStyle name="Percent 2 3 2 3 2 3" xfId="1861"/>
    <cellStyle name="Percent 2 3 2 3 2 3 2" xfId="3343"/>
    <cellStyle name="Percent 2 3 2 3 2 3 2 2" xfId="6244"/>
    <cellStyle name="Percent 2 3 2 3 2 3 3" xfId="4804"/>
    <cellStyle name="Percent 2 3 2 3 2 4" xfId="2685"/>
    <cellStyle name="Percent 2 3 2 3 2 4 2" xfId="5586"/>
    <cellStyle name="Percent 2 3 2 3 2 5" xfId="4146"/>
    <cellStyle name="Percent 2 3 2 3 3" xfId="1274"/>
    <cellStyle name="Percent 2 3 2 3 3 2" xfId="1978"/>
    <cellStyle name="Percent 2 3 2 3 3 2 2" xfId="3460"/>
    <cellStyle name="Percent 2 3 2 3 3 2 2 2" xfId="6361"/>
    <cellStyle name="Percent 2 3 2 3 3 2 3" xfId="4921"/>
    <cellStyle name="Percent 2 3 2 3 3 3" xfId="2802"/>
    <cellStyle name="Percent 2 3 2 3 3 3 2" xfId="5703"/>
    <cellStyle name="Percent 2 3 2 3 3 4" xfId="4263"/>
    <cellStyle name="Percent 2 3 2 3 4" xfId="1038"/>
    <cellStyle name="Percent 2 3 2 3 4 2" xfId="1745"/>
    <cellStyle name="Percent 2 3 2 3 4 2 2" xfId="3227"/>
    <cellStyle name="Percent 2 3 2 3 4 2 2 2" xfId="6128"/>
    <cellStyle name="Percent 2 3 2 3 4 2 3" xfId="4688"/>
    <cellStyle name="Percent 2 3 2 3 4 3" xfId="2568"/>
    <cellStyle name="Percent 2 3 2 3 4 3 2" xfId="5470"/>
    <cellStyle name="Percent 2 3 2 3 4 4" xfId="4030"/>
    <cellStyle name="Percent 2 3 2 3 5" xfId="1573"/>
    <cellStyle name="Percent 2 3 2 3 5 2" xfId="3056"/>
    <cellStyle name="Percent 2 3 2 3 5 2 2" xfId="5957"/>
    <cellStyle name="Percent 2 3 2 3 5 3" xfId="4517"/>
    <cellStyle name="Percent 2 3 2 3 6" xfId="2395"/>
    <cellStyle name="Percent 2 3 2 3 6 2" xfId="5299"/>
    <cellStyle name="Percent 2 3 2 3 7" xfId="3859"/>
    <cellStyle name="Percent 2 3 2 4" xfId="896"/>
    <cellStyle name="Percent 2 3 2 4 2" xfId="1338"/>
    <cellStyle name="Percent 2 3 2 4 2 2" xfId="2042"/>
    <cellStyle name="Percent 2 3 2 4 2 2 2" xfId="3524"/>
    <cellStyle name="Percent 2 3 2 4 2 2 2 2" xfId="6425"/>
    <cellStyle name="Percent 2 3 2 4 2 2 3" xfId="4985"/>
    <cellStyle name="Percent 2 3 2 4 2 3" xfId="2866"/>
    <cellStyle name="Percent 2 3 2 4 2 3 2" xfId="5767"/>
    <cellStyle name="Percent 2 3 2 4 2 4" xfId="4327"/>
    <cellStyle name="Percent 2 3 2 4 3" xfId="1105"/>
    <cellStyle name="Percent 2 3 2 4 3 2" xfId="1809"/>
    <cellStyle name="Percent 2 3 2 4 3 2 2" xfId="3291"/>
    <cellStyle name="Percent 2 3 2 4 3 2 2 2" xfId="6192"/>
    <cellStyle name="Percent 2 3 2 4 3 2 3" xfId="4752"/>
    <cellStyle name="Percent 2 3 2 4 3 3" xfId="2633"/>
    <cellStyle name="Percent 2 3 2 4 3 3 2" xfId="5534"/>
    <cellStyle name="Percent 2 3 2 4 3 4" xfId="4094"/>
    <cellStyle name="Percent 2 3 2 4 4" xfId="1630"/>
    <cellStyle name="Percent 2 3 2 4 4 2" xfId="3112"/>
    <cellStyle name="Percent 2 3 2 4 4 2 2" xfId="6013"/>
    <cellStyle name="Percent 2 3 2 4 4 3" xfId="4573"/>
    <cellStyle name="Percent 2 3 2 4 5" xfId="2452"/>
    <cellStyle name="Percent 2 3 2 4 5 2" xfId="5355"/>
    <cellStyle name="Percent 2 3 2 4 6" xfId="3915"/>
    <cellStyle name="Percent 2 3 2 5" xfId="1222"/>
    <cellStyle name="Percent 2 3 2 5 2" xfId="1926"/>
    <cellStyle name="Percent 2 3 2 5 2 2" xfId="3408"/>
    <cellStyle name="Percent 2 3 2 5 2 2 2" xfId="6309"/>
    <cellStyle name="Percent 2 3 2 5 2 3" xfId="4869"/>
    <cellStyle name="Percent 2 3 2 5 3" xfId="2750"/>
    <cellStyle name="Percent 2 3 2 5 3 2" xfId="5651"/>
    <cellStyle name="Percent 2 3 2 5 4" xfId="4211"/>
    <cellStyle name="Percent 2 3 2 6" xfId="985"/>
    <cellStyle name="Percent 2 3 2 6 2" xfId="1693"/>
    <cellStyle name="Percent 2 3 2 6 2 2" xfId="3175"/>
    <cellStyle name="Percent 2 3 2 6 2 2 2" xfId="6076"/>
    <cellStyle name="Percent 2 3 2 6 2 3" xfId="4636"/>
    <cellStyle name="Percent 2 3 2 6 3" xfId="2516"/>
    <cellStyle name="Percent 2 3 2 6 3 2" xfId="5418"/>
    <cellStyle name="Percent 2 3 2 6 4" xfId="3978"/>
    <cellStyle name="Percent 2 3 2 7" xfId="2160"/>
    <cellStyle name="Percent 2 3 2 7 2" xfId="3638"/>
    <cellStyle name="Percent 2 3 2 7 2 2" xfId="6539"/>
    <cellStyle name="Percent 2 3 2 7 3" xfId="5099"/>
    <cellStyle name="Percent 2 3 2 8" xfId="2219"/>
    <cellStyle name="Percent 2 3 2 8 2" xfId="3695"/>
    <cellStyle name="Percent 2 3 2 8 2 2" xfId="6596"/>
    <cellStyle name="Percent 2 3 2 8 3" xfId="5156"/>
    <cellStyle name="Percent 2 3 2 9" xfId="1489"/>
    <cellStyle name="Percent 2 3 2 9 2" xfId="2975"/>
    <cellStyle name="Percent 2 3 2 9 2 2" xfId="5876"/>
    <cellStyle name="Percent 2 3 2 9 3" xfId="4436"/>
    <cellStyle name="Percent 2 3 3" xfId="654"/>
    <cellStyle name="Percent 2 3 3 10" xfId="2321"/>
    <cellStyle name="Percent 2 3 3 10 2" xfId="5226"/>
    <cellStyle name="Percent 2 3 3 11" xfId="3786"/>
    <cellStyle name="Percent 2 3 3 2" xfId="691"/>
    <cellStyle name="Percent 2 3 3 2 10" xfId="3816"/>
    <cellStyle name="Percent 2 3 3 2 2" xfId="864"/>
    <cellStyle name="Percent 2 3 3 2 2 2" xfId="1195"/>
    <cellStyle name="Percent 2 3 3 2 2 2 2" xfId="1428"/>
    <cellStyle name="Percent 2 3 3 2 2 2 2 2" xfId="2132"/>
    <cellStyle name="Percent 2 3 3 2 2 2 2 2 2" xfId="3614"/>
    <cellStyle name="Percent 2 3 3 2 2 2 2 2 2 2" xfId="6515"/>
    <cellStyle name="Percent 2 3 3 2 2 2 2 2 3" xfId="5075"/>
    <cellStyle name="Percent 2 3 3 2 2 2 2 3" xfId="2956"/>
    <cellStyle name="Percent 2 3 3 2 2 2 2 3 2" xfId="5857"/>
    <cellStyle name="Percent 2 3 3 2 2 2 2 4" xfId="4417"/>
    <cellStyle name="Percent 2 3 3 2 2 2 3" xfId="1899"/>
    <cellStyle name="Percent 2 3 3 2 2 2 3 2" xfId="3381"/>
    <cellStyle name="Percent 2 3 3 2 2 2 3 2 2" xfId="6282"/>
    <cellStyle name="Percent 2 3 3 2 2 2 3 3" xfId="4842"/>
    <cellStyle name="Percent 2 3 3 2 2 2 4" xfId="2723"/>
    <cellStyle name="Percent 2 3 3 2 2 2 4 2" xfId="5624"/>
    <cellStyle name="Percent 2 3 3 2 2 2 5" xfId="4184"/>
    <cellStyle name="Percent 2 3 3 2 2 3" xfId="1312"/>
    <cellStyle name="Percent 2 3 3 2 2 3 2" xfId="2016"/>
    <cellStyle name="Percent 2 3 3 2 2 3 2 2" xfId="3498"/>
    <cellStyle name="Percent 2 3 3 2 2 3 2 2 2" xfId="6399"/>
    <cellStyle name="Percent 2 3 3 2 2 3 2 3" xfId="4959"/>
    <cellStyle name="Percent 2 3 3 2 2 3 3" xfId="2840"/>
    <cellStyle name="Percent 2 3 3 2 2 3 3 2" xfId="5741"/>
    <cellStyle name="Percent 2 3 3 2 2 3 4" xfId="4301"/>
    <cellStyle name="Percent 2 3 3 2 2 4" xfId="1076"/>
    <cellStyle name="Percent 2 3 3 2 2 4 2" xfId="1783"/>
    <cellStyle name="Percent 2 3 3 2 2 4 2 2" xfId="3265"/>
    <cellStyle name="Percent 2 3 3 2 2 4 2 2 2" xfId="6166"/>
    <cellStyle name="Percent 2 3 3 2 2 4 2 3" xfId="4726"/>
    <cellStyle name="Percent 2 3 3 2 2 4 3" xfId="2606"/>
    <cellStyle name="Percent 2 3 3 2 2 4 3 2" xfId="5508"/>
    <cellStyle name="Percent 2 3 3 2 2 4 4" xfId="4068"/>
    <cellStyle name="Percent 2 3 3 2 2 5" xfId="1611"/>
    <cellStyle name="Percent 2 3 3 2 2 5 2" xfId="3094"/>
    <cellStyle name="Percent 2 3 3 2 2 5 2 2" xfId="5995"/>
    <cellStyle name="Percent 2 3 3 2 2 5 3" xfId="4555"/>
    <cellStyle name="Percent 2 3 3 2 2 6" xfId="2433"/>
    <cellStyle name="Percent 2 3 3 2 2 6 2" xfId="5337"/>
    <cellStyle name="Percent 2 3 3 2 2 7" xfId="3897"/>
    <cellStyle name="Percent 2 3 3 2 3" xfId="934"/>
    <cellStyle name="Percent 2 3 3 2 3 2" xfId="1372"/>
    <cellStyle name="Percent 2 3 3 2 3 2 2" xfId="2076"/>
    <cellStyle name="Percent 2 3 3 2 3 2 2 2" xfId="3558"/>
    <cellStyle name="Percent 2 3 3 2 3 2 2 2 2" xfId="6459"/>
    <cellStyle name="Percent 2 3 3 2 3 2 2 3" xfId="5019"/>
    <cellStyle name="Percent 2 3 3 2 3 2 3" xfId="2900"/>
    <cellStyle name="Percent 2 3 3 2 3 2 3 2" xfId="5801"/>
    <cellStyle name="Percent 2 3 3 2 3 2 4" xfId="4361"/>
    <cellStyle name="Percent 2 3 3 2 3 3" xfId="1139"/>
    <cellStyle name="Percent 2 3 3 2 3 3 2" xfId="1843"/>
    <cellStyle name="Percent 2 3 3 2 3 3 2 2" xfId="3325"/>
    <cellStyle name="Percent 2 3 3 2 3 3 2 2 2" xfId="6226"/>
    <cellStyle name="Percent 2 3 3 2 3 3 2 3" xfId="4786"/>
    <cellStyle name="Percent 2 3 3 2 3 3 3" xfId="2667"/>
    <cellStyle name="Percent 2 3 3 2 3 3 3 2" xfId="5568"/>
    <cellStyle name="Percent 2 3 3 2 3 3 4" xfId="4128"/>
    <cellStyle name="Percent 2 3 3 2 3 4" xfId="1668"/>
    <cellStyle name="Percent 2 3 3 2 3 4 2" xfId="3150"/>
    <cellStyle name="Percent 2 3 3 2 3 4 2 2" xfId="6051"/>
    <cellStyle name="Percent 2 3 3 2 3 4 3" xfId="4611"/>
    <cellStyle name="Percent 2 3 3 2 3 5" xfId="2490"/>
    <cellStyle name="Percent 2 3 3 2 3 5 2" xfId="5393"/>
    <cellStyle name="Percent 2 3 3 2 3 6" xfId="3953"/>
    <cellStyle name="Percent 2 3 3 2 4" xfId="1256"/>
    <cellStyle name="Percent 2 3 3 2 4 2" xfId="1960"/>
    <cellStyle name="Percent 2 3 3 2 4 2 2" xfId="3442"/>
    <cellStyle name="Percent 2 3 3 2 4 2 2 2" xfId="6343"/>
    <cellStyle name="Percent 2 3 3 2 4 2 3" xfId="4903"/>
    <cellStyle name="Percent 2 3 3 2 4 3" xfId="2784"/>
    <cellStyle name="Percent 2 3 3 2 4 3 2" xfId="5685"/>
    <cellStyle name="Percent 2 3 3 2 4 4" xfId="4245"/>
    <cellStyle name="Percent 2 3 3 2 5" xfId="1019"/>
    <cellStyle name="Percent 2 3 3 2 5 2" xfId="1727"/>
    <cellStyle name="Percent 2 3 3 2 5 2 2" xfId="3209"/>
    <cellStyle name="Percent 2 3 3 2 5 2 2 2" xfId="6110"/>
    <cellStyle name="Percent 2 3 3 2 5 2 3" xfId="4670"/>
    <cellStyle name="Percent 2 3 3 2 5 3" xfId="2550"/>
    <cellStyle name="Percent 2 3 3 2 5 3 2" xfId="5452"/>
    <cellStyle name="Percent 2 3 3 2 5 4" xfId="4012"/>
    <cellStyle name="Percent 2 3 3 2 6" xfId="2194"/>
    <cellStyle name="Percent 2 3 3 2 6 2" xfId="3672"/>
    <cellStyle name="Percent 2 3 3 2 6 2 2" xfId="6573"/>
    <cellStyle name="Percent 2 3 3 2 6 3" xfId="5133"/>
    <cellStyle name="Percent 2 3 3 2 7" xfId="2253"/>
    <cellStyle name="Percent 2 3 3 2 7 2" xfId="3729"/>
    <cellStyle name="Percent 2 3 3 2 7 2 2" xfId="6630"/>
    <cellStyle name="Percent 2 3 3 2 7 3" xfId="5190"/>
    <cellStyle name="Percent 2 3 3 2 8" xfId="1528"/>
    <cellStyle name="Percent 2 3 3 2 8 2" xfId="3013"/>
    <cellStyle name="Percent 2 3 3 2 8 2 2" xfId="5914"/>
    <cellStyle name="Percent 2 3 3 2 8 3" xfId="4474"/>
    <cellStyle name="Percent 2 3 3 2 9" xfId="2351"/>
    <cellStyle name="Percent 2 3 3 2 9 2" xfId="5256"/>
    <cellStyle name="Percent 2 3 3 3" xfId="831"/>
    <cellStyle name="Percent 2 3 3 3 2" xfId="1165"/>
    <cellStyle name="Percent 2 3 3 3 2 2" xfId="1398"/>
    <cellStyle name="Percent 2 3 3 3 2 2 2" xfId="2102"/>
    <cellStyle name="Percent 2 3 3 3 2 2 2 2" xfId="3584"/>
    <cellStyle name="Percent 2 3 3 3 2 2 2 2 2" xfId="6485"/>
    <cellStyle name="Percent 2 3 3 3 2 2 2 3" xfId="5045"/>
    <cellStyle name="Percent 2 3 3 3 2 2 3" xfId="2926"/>
    <cellStyle name="Percent 2 3 3 3 2 2 3 2" xfId="5827"/>
    <cellStyle name="Percent 2 3 3 3 2 2 4" xfId="4387"/>
    <cellStyle name="Percent 2 3 3 3 2 3" xfId="1869"/>
    <cellStyle name="Percent 2 3 3 3 2 3 2" xfId="3351"/>
    <cellStyle name="Percent 2 3 3 3 2 3 2 2" xfId="6252"/>
    <cellStyle name="Percent 2 3 3 3 2 3 3" xfId="4812"/>
    <cellStyle name="Percent 2 3 3 3 2 4" xfId="2693"/>
    <cellStyle name="Percent 2 3 3 3 2 4 2" xfId="5594"/>
    <cellStyle name="Percent 2 3 3 3 2 5" xfId="4154"/>
    <cellStyle name="Percent 2 3 3 3 3" xfId="1282"/>
    <cellStyle name="Percent 2 3 3 3 3 2" xfId="1986"/>
    <cellStyle name="Percent 2 3 3 3 3 2 2" xfId="3468"/>
    <cellStyle name="Percent 2 3 3 3 3 2 2 2" xfId="6369"/>
    <cellStyle name="Percent 2 3 3 3 3 2 3" xfId="4929"/>
    <cellStyle name="Percent 2 3 3 3 3 3" xfId="2810"/>
    <cellStyle name="Percent 2 3 3 3 3 3 2" xfId="5711"/>
    <cellStyle name="Percent 2 3 3 3 3 4" xfId="4271"/>
    <cellStyle name="Percent 2 3 3 3 4" xfId="1046"/>
    <cellStyle name="Percent 2 3 3 3 4 2" xfId="1753"/>
    <cellStyle name="Percent 2 3 3 3 4 2 2" xfId="3235"/>
    <cellStyle name="Percent 2 3 3 3 4 2 2 2" xfId="6136"/>
    <cellStyle name="Percent 2 3 3 3 4 2 3" xfId="4696"/>
    <cellStyle name="Percent 2 3 3 3 4 3" xfId="2576"/>
    <cellStyle name="Percent 2 3 3 3 4 3 2" xfId="5478"/>
    <cellStyle name="Percent 2 3 3 3 4 4" xfId="4038"/>
    <cellStyle name="Percent 2 3 3 3 5" xfId="1581"/>
    <cellStyle name="Percent 2 3 3 3 5 2" xfId="3064"/>
    <cellStyle name="Percent 2 3 3 3 5 2 2" xfId="5965"/>
    <cellStyle name="Percent 2 3 3 3 5 3" xfId="4525"/>
    <cellStyle name="Percent 2 3 3 3 6" xfId="2403"/>
    <cellStyle name="Percent 2 3 3 3 6 2" xfId="5307"/>
    <cellStyle name="Percent 2 3 3 3 7" xfId="3867"/>
    <cellStyle name="Percent 2 3 3 4" xfId="904"/>
    <cellStyle name="Percent 2 3 3 4 2" xfId="1346"/>
    <cellStyle name="Percent 2 3 3 4 2 2" xfId="2050"/>
    <cellStyle name="Percent 2 3 3 4 2 2 2" xfId="3532"/>
    <cellStyle name="Percent 2 3 3 4 2 2 2 2" xfId="6433"/>
    <cellStyle name="Percent 2 3 3 4 2 2 3" xfId="4993"/>
    <cellStyle name="Percent 2 3 3 4 2 3" xfId="2874"/>
    <cellStyle name="Percent 2 3 3 4 2 3 2" xfId="5775"/>
    <cellStyle name="Percent 2 3 3 4 2 4" xfId="4335"/>
    <cellStyle name="Percent 2 3 3 4 3" xfId="1113"/>
    <cellStyle name="Percent 2 3 3 4 3 2" xfId="1817"/>
    <cellStyle name="Percent 2 3 3 4 3 2 2" xfId="3299"/>
    <cellStyle name="Percent 2 3 3 4 3 2 2 2" xfId="6200"/>
    <cellStyle name="Percent 2 3 3 4 3 2 3" xfId="4760"/>
    <cellStyle name="Percent 2 3 3 4 3 3" xfId="2641"/>
    <cellStyle name="Percent 2 3 3 4 3 3 2" xfId="5542"/>
    <cellStyle name="Percent 2 3 3 4 3 4" xfId="4102"/>
    <cellStyle name="Percent 2 3 3 4 4" xfId="1638"/>
    <cellStyle name="Percent 2 3 3 4 4 2" xfId="3120"/>
    <cellStyle name="Percent 2 3 3 4 4 2 2" xfId="6021"/>
    <cellStyle name="Percent 2 3 3 4 4 3" xfId="4581"/>
    <cellStyle name="Percent 2 3 3 4 5" xfId="2460"/>
    <cellStyle name="Percent 2 3 3 4 5 2" xfId="5363"/>
    <cellStyle name="Percent 2 3 3 4 6" xfId="3923"/>
    <cellStyle name="Percent 2 3 3 5" xfId="1230"/>
    <cellStyle name="Percent 2 3 3 5 2" xfId="1934"/>
    <cellStyle name="Percent 2 3 3 5 2 2" xfId="3416"/>
    <cellStyle name="Percent 2 3 3 5 2 2 2" xfId="6317"/>
    <cellStyle name="Percent 2 3 3 5 2 3" xfId="4877"/>
    <cellStyle name="Percent 2 3 3 5 3" xfId="2758"/>
    <cellStyle name="Percent 2 3 3 5 3 2" xfId="5659"/>
    <cellStyle name="Percent 2 3 3 5 4" xfId="4219"/>
    <cellStyle name="Percent 2 3 3 6" xfId="993"/>
    <cellStyle name="Percent 2 3 3 6 2" xfId="1701"/>
    <cellStyle name="Percent 2 3 3 6 2 2" xfId="3183"/>
    <cellStyle name="Percent 2 3 3 6 2 2 2" xfId="6084"/>
    <cellStyle name="Percent 2 3 3 6 2 3" xfId="4644"/>
    <cellStyle name="Percent 2 3 3 6 3" xfId="2524"/>
    <cellStyle name="Percent 2 3 3 6 3 2" xfId="5426"/>
    <cellStyle name="Percent 2 3 3 6 4" xfId="3986"/>
    <cellStyle name="Percent 2 3 3 7" xfId="2168"/>
    <cellStyle name="Percent 2 3 3 7 2" xfId="3646"/>
    <cellStyle name="Percent 2 3 3 7 2 2" xfId="6547"/>
    <cellStyle name="Percent 2 3 3 7 3" xfId="5107"/>
    <cellStyle name="Percent 2 3 3 8" xfId="2227"/>
    <cellStyle name="Percent 2 3 3 8 2" xfId="3703"/>
    <cellStyle name="Percent 2 3 3 8 2 2" xfId="6604"/>
    <cellStyle name="Percent 2 3 3 8 3" xfId="5164"/>
    <cellStyle name="Percent 2 3 3 9" xfId="1497"/>
    <cellStyle name="Percent 2 3 3 9 2" xfId="2983"/>
    <cellStyle name="Percent 2 3 3 9 2 2" xfId="5884"/>
    <cellStyle name="Percent 2 3 3 9 3" xfId="4444"/>
    <cellStyle name="Percent 2 3 4" xfId="675"/>
    <cellStyle name="Percent 2 3 4 10" xfId="3800"/>
    <cellStyle name="Percent 2 3 4 2" xfId="848"/>
    <cellStyle name="Percent 2 3 4 2 2" xfId="1179"/>
    <cellStyle name="Percent 2 3 4 2 2 2" xfId="1412"/>
    <cellStyle name="Percent 2 3 4 2 2 2 2" xfId="2116"/>
    <cellStyle name="Percent 2 3 4 2 2 2 2 2" xfId="3598"/>
    <cellStyle name="Percent 2 3 4 2 2 2 2 2 2" xfId="6499"/>
    <cellStyle name="Percent 2 3 4 2 2 2 2 3" xfId="5059"/>
    <cellStyle name="Percent 2 3 4 2 2 2 3" xfId="2940"/>
    <cellStyle name="Percent 2 3 4 2 2 2 3 2" xfId="5841"/>
    <cellStyle name="Percent 2 3 4 2 2 2 4" xfId="4401"/>
    <cellStyle name="Percent 2 3 4 2 2 3" xfId="1883"/>
    <cellStyle name="Percent 2 3 4 2 2 3 2" xfId="3365"/>
    <cellStyle name="Percent 2 3 4 2 2 3 2 2" xfId="6266"/>
    <cellStyle name="Percent 2 3 4 2 2 3 3" xfId="4826"/>
    <cellStyle name="Percent 2 3 4 2 2 4" xfId="2707"/>
    <cellStyle name="Percent 2 3 4 2 2 4 2" xfId="5608"/>
    <cellStyle name="Percent 2 3 4 2 2 5" xfId="4168"/>
    <cellStyle name="Percent 2 3 4 2 3" xfId="1296"/>
    <cellStyle name="Percent 2 3 4 2 3 2" xfId="2000"/>
    <cellStyle name="Percent 2 3 4 2 3 2 2" xfId="3482"/>
    <cellStyle name="Percent 2 3 4 2 3 2 2 2" xfId="6383"/>
    <cellStyle name="Percent 2 3 4 2 3 2 3" xfId="4943"/>
    <cellStyle name="Percent 2 3 4 2 3 3" xfId="2824"/>
    <cellStyle name="Percent 2 3 4 2 3 3 2" xfId="5725"/>
    <cellStyle name="Percent 2 3 4 2 3 4" xfId="4285"/>
    <cellStyle name="Percent 2 3 4 2 4" xfId="1060"/>
    <cellStyle name="Percent 2 3 4 2 4 2" xfId="1767"/>
    <cellStyle name="Percent 2 3 4 2 4 2 2" xfId="3249"/>
    <cellStyle name="Percent 2 3 4 2 4 2 2 2" xfId="6150"/>
    <cellStyle name="Percent 2 3 4 2 4 2 3" xfId="4710"/>
    <cellStyle name="Percent 2 3 4 2 4 3" xfId="2590"/>
    <cellStyle name="Percent 2 3 4 2 4 3 2" xfId="5492"/>
    <cellStyle name="Percent 2 3 4 2 4 4" xfId="4052"/>
    <cellStyle name="Percent 2 3 4 2 5" xfId="1595"/>
    <cellStyle name="Percent 2 3 4 2 5 2" xfId="3078"/>
    <cellStyle name="Percent 2 3 4 2 5 2 2" xfId="5979"/>
    <cellStyle name="Percent 2 3 4 2 5 3" xfId="4539"/>
    <cellStyle name="Percent 2 3 4 2 6" xfId="2417"/>
    <cellStyle name="Percent 2 3 4 2 6 2" xfId="5321"/>
    <cellStyle name="Percent 2 3 4 2 7" xfId="3881"/>
    <cellStyle name="Percent 2 3 4 3" xfId="918"/>
    <cellStyle name="Percent 2 3 4 3 2" xfId="1356"/>
    <cellStyle name="Percent 2 3 4 3 2 2" xfId="2060"/>
    <cellStyle name="Percent 2 3 4 3 2 2 2" xfId="3542"/>
    <cellStyle name="Percent 2 3 4 3 2 2 2 2" xfId="6443"/>
    <cellStyle name="Percent 2 3 4 3 2 2 3" xfId="5003"/>
    <cellStyle name="Percent 2 3 4 3 2 3" xfId="2884"/>
    <cellStyle name="Percent 2 3 4 3 2 3 2" xfId="5785"/>
    <cellStyle name="Percent 2 3 4 3 2 4" xfId="4345"/>
    <cellStyle name="Percent 2 3 4 3 3" xfId="1123"/>
    <cellStyle name="Percent 2 3 4 3 3 2" xfId="1827"/>
    <cellStyle name="Percent 2 3 4 3 3 2 2" xfId="3309"/>
    <cellStyle name="Percent 2 3 4 3 3 2 2 2" xfId="6210"/>
    <cellStyle name="Percent 2 3 4 3 3 2 3" xfId="4770"/>
    <cellStyle name="Percent 2 3 4 3 3 3" xfId="2651"/>
    <cellStyle name="Percent 2 3 4 3 3 3 2" xfId="5552"/>
    <cellStyle name="Percent 2 3 4 3 3 4" xfId="4112"/>
    <cellStyle name="Percent 2 3 4 3 4" xfId="1652"/>
    <cellStyle name="Percent 2 3 4 3 4 2" xfId="3134"/>
    <cellStyle name="Percent 2 3 4 3 4 2 2" xfId="6035"/>
    <cellStyle name="Percent 2 3 4 3 4 3" xfId="4595"/>
    <cellStyle name="Percent 2 3 4 3 5" xfId="2474"/>
    <cellStyle name="Percent 2 3 4 3 5 2" xfId="5377"/>
    <cellStyle name="Percent 2 3 4 3 6" xfId="3937"/>
    <cellStyle name="Percent 2 3 4 4" xfId="1240"/>
    <cellStyle name="Percent 2 3 4 4 2" xfId="1944"/>
    <cellStyle name="Percent 2 3 4 4 2 2" xfId="3426"/>
    <cellStyle name="Percent 2 3 4 4 2 2 2" xfId="6327"/>
    <cellStyle name="Percent 2 3 4 4 2 3" xfId="4887"/>
    <cellStyle name="Percent 2 3 4 4 3" xfId="2768"/>
    <cellStyle name="Percent 2 3 4 4 3 2" xfId="5669"/>
    <cellStyle name="Percent 2 3 4 4 4" xfId="4229"/>
    <cellStyle name="Percent 2 3 4 5" xfId="1003"/>
    <cellStyle name="Percent 2 3 4 5 2" xfId="1711"/>
    <cellStyle name="Percent 2 3 4 5 2 2" xfId="3193"/>
    <cellStyle name="Percent 2 3 4 5 2 2 2" xfId="6094"/>
    <cellStyle name="Percent 2 3 4 5 2 3" xfId="4654"/>
    <cellStyle name="Percent 2 3 4 5 3" xfId="2534"/>
    <cellStyle name="Percent 2 3 4 5 3 2" xfId="5436"/>
    <cellStyle name="Percent 2 3 4 5 4" xfId="3996"/>
    <cellStyle name="Percent 2 3 4 6" xfId="2178"/>
    <cellStyle name="Percent 2 3 4 6 2" xfId="3656"/>
    <cellStyle name="Percent 2 3 4 6 2 2" xfId="6557"/>
    <cellStyle name="Percent 2 3 4 6 3" xfId="5117"/>
    <cellStyle name="Percent 2 3 4 7" xfId="2237"/>
    <cellStyle name="Percent 2 3 4 7 2" xfId="3713"/>
    <cellStyle name="Percent 2 3 4 7 2 2" xfId="6614"/>
    <cellStyle name="Percent 2 3 4 7 3" xfId="5174"/>
    <cellStyle name="Percent 2 3 4 8" xfId="1512"/>
    <cellStyle name="Percent 2 3 4 8 2" xfId="2997"/>
    <cellStyle name="Percent 2 3 4 8 2 2" xfId="5898"/>
    <cellStyle name="Percent 2 3 4 8 3" xfId="4458"/>
    <cellStyle name="Percent 2 3 4 9" xfId="2335"/>
    <cellStyle name="Percent 2 3 4 9 2" xfId="5240"/>
    <cellStyle name="Percent 2 3 5" xfId="815"/>
    <cellStyle name="Percent 2 3 5 2" xfId="1149"/>
    <cellStyle name="Percent 2 3 5 2 2" xfId="1382"/>
    <cellStyle name="Percent 2 3 5 2 2 2" xfId="2086"/>
    <cellStyle name="Percent 2 3 5 2 2 2 2" xfId="3568"/>
    <cellStyle name="Percent 2 3 5 2 2 2 2 2" xfId="6469"/>
    <cellStyle name="Percent 2 3 5 2 2 2 3" xfId="5029"/>
    <cellStyle name="Percent 2 3 5 2 2 3" xfId="2910"/>
    <cellStyle name="Percent 2 3 5 2 2 3 2" xfId="5811"/>
    <cellStyle name="Percent 2 3 5 2 2 4" xfId="4371"/>
    <cellStyle name="Percent 2 3 5 2 3" xfId="1853"/>
    <cellStyle name="Percent 2 3 5 2 3 2" xfId="3335"/>
    <cellStyle name="Percent 2 3 5 2 3 2 2" xfId="6236"/>
    <cellStyle name="Percent 2 3 5 2 3 3" xfId="4796"/>
    <cellStyle name="Percent 2 3 5 2 4" xfId="2677"/>
    <cellStyle name="Percent 2 3 5 2 4 2" xfId="5578"/>
    <cellStyle name="Percent 2 3 5 2 5" xfId="4138"/>
    <cellStyle name="Percent 2 3 5 3" xfId="1266"/>
    <cellStyle name="Percent 2 3 5 3 2" xfId="1970"/>
    <cellStyle name="Percent 2 3 5 3 2 2" xfId="3452"/>
    <cellStyle name="Percent 2 3 5 3 2 2 2" xfId="6353"/>
    <cellStyle name="Percent 2 3 5 3 2 3" xfId="4913"/>
    <cellStyle name="Percent 2 3 5 3 3" xfId="2794"/>
    <cellStyle name="Percent 2 3 5 3 3 2" xfId="5695"/>
    <cellStyle name="Percent 2 3 5 3 4" xfId="4255"/>
    <cellStyle name="Percent 2 3 5 4" xfId="1030"/>
    <cellStyle name="Percent 2 3 5 4 2" xfId="1737"/>
    <cellStyle name="Percent 2 3 5 4 2 2" xfId="3219"/>
    <cellStyle name="Percent 2 3 5 4 2 2 2" xfId="6120"/>
    <cellStyle name="Percent 2 3 5 4 2 3" xfId="4680"/>
    <cellStyle name="Percent 2 3 5 4 3" xfId="2560"/>
    <cellStyle name="Percent 2 3 5 4 3 2" xfId="5462"/>
    <cellStyle name="Percent 2 3 5 4 4" xfId="4022"/>
    <cellStyle name="Percent 2 3 5 5" xfId="1565"/>
    <cellStyle name="Percent 2 3 5 5 2" xfId="3048"/>
    <cellStyle name="Percent 2 3 5 5 2 2" xfId="5949"/>
    <cellStyle name="Percent 2 3 5 5 3" xfId="4509"/>
    <cellStyle name="Percent 2 3 5 6" xfId="2387"/>
    <cellStyle name="Percent 2 3 5 6 2" xfId="5291"/>
    <cellStyle name="Percent 2 3 5 7" xfId="3851"/>
    <cellStyle name="Percent 2 3 6" xfId="888"/>
    <cellStyle name="Percent 2 3 6 2" xfId="1330"/>
    <cellStyle name="Percent 2 3 6 2 2" xfId="2034"/>
    <cellStyle name="Percent 2 3 6 2 2 2" xfId="3516"/>
    <cellStyle name="Percent 2 3 6 2 2 2 2" xfId="6417"/>
    <cellStyle name="Percent 2 3 6 2 2 3" xfId="4977"/>
    <cellStyle name="Percent 2 3 6 2 3" xfId="2858"/>
    <cellStyle name="Percent 2 3 6 2 3 2" xfId="5759"/>
    <cellStyle name="Percent 2 3 6 2 4" xfId="4319"/>
    <cellStyle name="Percent 2 3 6 3" xfId="1097"/>
    <cellStyle name="Percent 2 3 6 3 2" xfId="1801"/>
    <cellStyle name="Percent 2 3 6 3 2 2" xfId="3283"/>
    <cellStyle name="Percent 2 3 6 3 2 2 2" xfId="6184"/>
    <cellStyle name="Percent 2 3 6 3 2 3" xfId="4744"/>
    <cellStyle name="Percent 2 3 6 3 3" xfId="2625"/>
    <cellStyle name="Percent 2 3 6 3 3 2" xfId="5526"/>
    <cellStyle name="Percent 2 3 6 3 4" xfId="4086"/>
    <cellStyle name="Percent 2 3 6 4" xfId="1622"/>
    <cellStyle name="Percent 2 3 6 4 2" xfId="3104"/>
    <cellStyle name="Percent 2 3 6 4 2 2" xfId="6005"/>
    <cellStyle name="Percent 2 3 6 4 3" xfId="4565"/>
    <cellStyle name="Percent 2 3 6 5" xfId="2444"/>
    <cellStyle name="Percent 2 3 6 5 2" xfId="5347"/>
    <cellStyle name="Percent 2 3 6 6" xfId="3907"/>
    <cellStyle name="Percent 2 3 7" xfId="1214"/>
    <cellStyle name="Percent 2 3 7 2" xfId="1918"/>
    <cellStyle name="Percent 2 3 7 2 2" xfId="3400"/>
    <cellStyle name="Percent 2 3 7 2 2 2" xfId="6301"/>
    <cellStyle name="Percent 2 3 7 2 3" xfId="4861"/>
    <cellStyle name="Percent 2 3 7 3" xfId="2742"/>
    <cellStyle name="Percent 2 3 7 3 2" xfId="5643"/>
    <cellStyle name="Percent 2 3 7 4" xfId="4203"/>
    <cellStyle name="Percent 2 3 8" xfId="977"/>
    <cellStyle name="Percent 2 3 8 2" xfId="1685"/>
    <cellStyle name="Percent 2 3 8 2 2" xfId="3167"/>
    <cellStyle name="Percent 2 3 8 2 2 2" xfId="6068"/>
    <cellStyle name="Percent 2 3 8 2 3" xfId="4628"/>
    <cellStyle name="Percent 2 3 8 3" xfId="2508"/>
    <cellStyle name="Percent 2 3 8 3 2" xfId="5410"/>
    <cellStyle name="Percent 2 3 8 4" xfId="3970"/>
    <cellStyle name="Percent 2 3 9" xfId="2152"/>
    <cellStyle name="Percent 2 3 9 2" xfId="3630"/>
    <cellStyle name="Percent 2 3 9 2 2" xfId="6531"/>
    <cellStyle name="Percent 2 3 9 3" xfId="5091"/>
    <cellStyle name="Percent 2 4" xfId="1432"/>
    <cellStyle name="Percent 2 5" xfId="584"/>
    <cellStyle name="Percent 2 6" xfId="2282"/>
    <cellStyle name="Percent 2 6 2" xfId="5200"/>
    <cellStyle name="Percent 2 7" xfId="3758"/>
    <cellStyle name="Percent 20" xfId="936"/>
    <cellStyle name="Percent 21" xfId="938"/>
    <cellStyle name="Percent 22" xfId="949"/>
    <cellStyle name="Percent 23" xfId="1433"/>
    <cellStyle name="Percent 24" xfId="952"/>
    <cellStyle name="Percent 25" xfId="1435"/>
    <cellStyle name="Percent 26" xfId="962"/>
    <cellStyle name="Percent 27" xfId="939"/>
    <cellStyle name="Percent 28" xfId="948"/>
    <cellStyle name="Percent 29" xfId="1437"/>
    <cellStyle name="Percent 3" xfId="585"/>
    <cellStyle name="Percent 3 2" xfId="634"/>
    <cellStyle name="Percent 3 2 2" xfId="787"/>
    <cellStyle name="Percent 3 2 2 2" xfId="1553"/>
    <cellStyle name="Percent 3 2 2 2 2" xfId="3036"/>
    <cellStyle name="Percent 3 2 2 2 2 2" xfId="5937"/>
    <cellStyle name="Percent 3 2 2 2 3" xfId="4497"/>
    <cellStyle name="Percent 3 2 2 3" xfId="2375"/>
    <cellStyle name="Percent 3 2 2 3 2" xfId="5279"/>
    <cellStyle name="Percent 3 2 2 4" xfId="3839"/>
    <cellStyle name="Percent 3 2 3" xfId="15"/>
    <cellStyle name="Percent 3 2 3 2" xfId="2272"/>
    <cellStyle name="Percent 3 2 3 2 2" xfId="3733"/>
    <cellStyle name="Percent 3 2 3 2 2 2" xfId="6634"/>
    <cellStyle name="Percent 3 2 3 2 3" xfId="5194"/>
    <cellStyle name="Percent 3 2 3 3" xfId="2280"/>
    <cellStyle name="Percent 3 2 3 3 2" xfId="5198"/>
    <cellStyle name="Percent 3 2 3 4" xfId="3751"/>
    <cellStyle name="Percent 3 2 3 4 2" xfId="6638"/>
    <cellStyle name="Percent 3 2 3 5" xfId="3756"/>
    <cellStyle name="Percent 3 3" xfId="658"/>
    <cellStyle name="Percent 3 4" xfId="765"/>
    <cellStyle name="Percent 3 4 2" xfId="1548"/>
    <cellStyle name="Percent 3 4 2 2" xfId="3032"/>
    <cellStyle name="Percent 3 4 2 2 2" xfId="5933"/>
    <cellStyle name="Percent 3 4 2 3" xfId="4493"/>
    <cellStyle name="Percent 3 4 3" xfId="2371"/>
    <cellStyle name="Percent 3 4 3 2" xfId="5275"/>
    <cellStyle name="Percent 3 4 4" xfId="3835"/>
    <cellStyle name="Percent 30" xfId="959"/>
    <cellStyle name="Percent 31" xfId="961"/>
    <cellStyle name="Percent 32" xfId="950"/>
    <cellStyle name="Percent 33" xfId="1436"/>
    <cellStyle name="Percent 34" xfId="944"/>
    <cellStyle name="Percent 35" xfId="1434"/>
    <cellStyle name="Percent 36" xfId="1438"/>
    <cellStyle name="Percent 37" xfId="1440"/>
    <cellStyle name="Percent 38" xfId="1442"/>
    <cellStyle name="Percent 39" xfId="1444"/>
    <cellStyle name="Percent 4" xfId="635"/>
    <cellStyle name="Percent 4 2" xfId="806"/>
    <cellStyle name="Percent 4 2 2" xfId="1559"/>
    <cellStyle name="Percent 4 2 2 2" xfId="3042"/>
    <cellStyle name="Percent 4 2 2 2 2" xfId="5943"/>
    <cellStyle name="Percent 4 2 2 3" xfId="4503"/>
    <cellStyle name="Percent 4 2 3" xfId="2381"/>
    <cellStyle name="Percent 4 2 3 2" xfId="5285"/>
    <cellStyle name="Percent 4 2 4" xfId="3845"/>
    <cellStyle name="Percent 40" xfId="1446"/>
    <cellStyle name="Percent 41" xfId="1448"/>
    <cellStyle name="Percent 42" xfId="1450"/>
    <cellStyle name="Percent 43" xfId="1452"/>
    <cellStyle name="Percent 44" xfId="1454"/>
    <cellStyle name="Percent 45" xfId="1456"/>
    <cellStyle name="Percent 46" xfId="1458"/>
    <cellStyle name="Percent 47" xfId="1460"/>
    <cellStyle name="Percent 48" xfId="1462"/>
    <cellStyle name="Percent 49" xfId="2138"/>
    <cellStyle name="Percent 5" xfId="667"/>
    <cellStyle name="Percent 50" xfId="2135"/>
    <cellStyle name="Percent 51" xfId="2198"/>
    <cellStyle name="Percent 52" xfId="1473"/>
    <cellStyle name="Percent 53" xfId="1537"/>
    <cellStyle name="Percent 54" xfId="2256"/>
    <cellStyle name="Percent 55" xfId="1467"/>
    <cellStyle name="Percent 56" xfId="2258"/>
    <cellStyle name="Percent 57" xfId="1550"/>
    <cellStyle name="Percent 58" xfId="2261"/>
    <cellStyle name="Percent 59" xfId="1464"/>
    <cellStyle name="Percent 6" xfId="662"/>
    <cellStyle name="Percent 6 2" xfId="837"/>
    <cellStyle name="Percent 6 2 2" xfId="1402"/>
    <cellStyle name="Percent 6 2 2 2" xfId="2106"/>
    <cellStyle name="Percent 6 2 2 2 2" xfId="3588"/>
    <cellStyle name="Percent 6 2 2 2 2 2" xfId="6489"/>
    <cellStyle name="Percent 6 2 2 2 3" xfId="5049"/>
    <cellStyle name="Percent 6 2 2 3" xfId="2930"/>
    <cellStyle name="Percent 6 2 2 3 2" xfId="5831"/>
    <cellStyle name="Percent 6 2 2 4" xfId="4391"/>
    <cellStyle name="Percent 6 2 3" xfId="1169"/>
    <cellStyle name="Percent 6 2 3 2" xfId="1873"/>
    <cellStyle name="Percent 6 2 3 2 2" xfId="3355"/>
    <cellStyle name="Percent 6 2 3 2 2 2" xfId="6256"/>
    <cellStyle name="Percent 6 2 3 2 3" xfId="4816"/>
    <cellStyle name="Percent 6 2 3 3" xfId="2697"/>
    <cellStyle name="Percent 6 2 3 3 2" xfId="5598"/>
    <cellStyle name="Percent 6 2 3 4" xfId="4158"/>
    <cellStyle name="Percent 6 2 4" xfId="1585"/>
    <cellStyle name="Percent 6 2 4 2" xfId="3068"/>
    <cellStyle name="Percent 6 2 4 2 2" xfId="5969"/>
    <cellStyle name="Percent 6 2 4 3" xfId="4529"/>
    <cellStyle name="Percent 6 2 5" xfId="2407"/>
    <cellStyle name="Percent 6 2 5 2" xfId="5311"/>
    <cellStyle name="Percent 6 2 6" xfId="3871"/>
    <cellStyle name="Percent 6 3" xfId="908"/>
    <cellStyle name="Percent 6 3 2" xfId="1286"/>
    <cellStyle name="Percent 6 3 2 2" xfId="1990"/>
    <cellStyle name="Percent 6 3 2 2 2" xfId="3472"/>
    <cellStyle name="Percent 6 3 2 2 2 2" xfId="6373"/>
    <cellStyle name="Percent 6 3 2 2 3" xfId="4933"/>
    <cellStyle name="Percent 6 3 2 3" xfId="2814"/>
    <cellStyle name="Percent 6 3 2 3 2" xfId="5715"/>
    <cellStyle name="Percent 6 3 2 4" xfId="4275"/>
    <cellStyle name="Percent 6 3 3" xfId="1642"/>
    <cellStyle name="Percent 6 3 3 2" xfId="3124"/>
    <cellStyle name="Percent 6 3 3 2 2" xfId="6025"/>
    <cellStyle name="Percent 6 3 3 3" xfId="4585"/>
    <cellStyle name="Percent 6 3 4" xfId="2464"/>
    <cellStyle name="Percent 6 3 4 2" xfId="5367"/>
    <cellStyle name="Percent 6 3 5" xfId="3927"/>
    <cellStyle name="Percent 6 4" xfId="1050"/>
    <cellStyle name="Percent 6 4 2" xfId="1757"/>
    <cellStyle name="Percent 6 4 2 2" xfId="3239"/>
    <cellStyle name="Percent 6 4 2 2 2" xfId="6140"/>
    <cellStyle name="Percent 6 4 2 3" xfId="4700"/>
    <cellStyle name="Percent 6 4 3" xfId="2580"/>
    <cellStyle name="Percent 6 4 3 2" xfId="5482"/>
    <cellStyle name="Percent 6 4 4" xfId="4042"/>
    <cellStyle name="Percent 6 5" xfId="1501"/>
    <cellStyle name="Percent 6 5 2" xfId="2987"/>
    <cellStyle name="Percent 6 5 2 2" xfId="5888"/>
    <cellStyle name="Percent 6 5 3" xfId="4448"/>
    <cellStyle name="Percent 6 6" xfId="2325"/>
    <cellStyle name="Percent 6 6 2" xfId="5230"/>
    <cellStyle name="Percent 6 7" xfId="3790"/>
    <cellStyle name="Percent 60" xfId="2254"/>
    <cellStyle name="Percent 61" xfId="1465"/>
    <cellStyle name="Percent 62" xfId="1468"/>
    <cellStyle name="Percent 63" xfId="1469"/>
    <cellStyle name="Percent 64" xfId="583"/>
    <cellStyle name="Percent 65" xfId="2264"/>
    <cellStyle name="Percent 66" xfId="2267"/>
    <cellStyle name="Percent 67" xfId="2266"/>
    <cellStyle name="Percent 7" xfId="870"/>
    <cellStyle name="Percent 7 2" xfId="1083"/>
    <cellStyle name="Percent 8" xfId="871"/>
    <cellStyle name="Percent 8 2" xfId="1199"/>
    <cellStyle name="Percent 8 2 2" xfId="1903"/>
    <cellStyle name="Percent 8 2 2 2" xfId="3385"/>
    <cellStyle name="Percent 8 2 2 2 2" xfId="6286"/>
    <cellStyle name="Percent 8 2 2 3" xfId="4846"/>
    <cellStyle name="Percent 8 2 3" xfId="2727"/>
    <cellStyle name="Percent 8 2 3 2" xfId="5628"/>
    <cellStyle name="Percent 8 2 4" xfId="4188"/>
    <cellStyle name="Percent 9" xfId="874"/>
    <cellStyle name="Style 23" xfId="3"/>
    <cellStyle name="Style 23 2" xfId="637"/>
    <cellStyle name="Style 23 3" xfId="636"/>
    <cellStyle name="Title" xfId="18" builtinId="15" customBuiltin="1"/>
    <cellStyle name="Title 2" xfId="719"/>
    <cellStyle name="Title 2 2" xfId="963"/>
    <cellStyle name="Title 3" xfId="716"/>
    <cellStyle name="Total 10" xfId="586"/>
    <cellStyle name="Total 11" xfId="587"/>
    <cellStyle name="Total 12" xfId="588"/>
    <cellStyle name="Total 13" xfId="589"/>
    <cellStyle name="Total 14" xfId="590"/>
    <cellStyle name="Total 15" xfId="591"/>
    <cellStyle name="Total 16" xfId="717"/>
    <cellStyle name="Total 2" xfId="592"/>
    <cellStyle name="Total 2 2" xfId="736"/>
    <cellStyle name="Total 3" xfId="593"/>
    <cellStyle name="Total 4" xfId="594"/>
    <cellStyle name="Total 5" xfId="595"/>
    <cellStyle name="Total 6" xfId="596"/>
    <cellStyle name="Total 7" xfId="597"/>
    <cellStyle name="Total 8" xfId="598"/>
    <cellStyle name="Total 9" xfId="599"/>
    <cellStyle name="Warning Text 10" xfId="600"/>
    <cellStyle name="Warning Text 11" xfId="601"/>
    <cellStyle name="Warning Text 12" xfId="602"/>
    <cellStyle name="Warning Text 13" xfId="603"/>
    <cellStyle name="Warning Text 14" xfId="604"/>
    <cellStyle name="Warning Text 15" xfId="605"/>
    <cellStyle name="Warning Text 16" xfId="718"/>
    <cellStyle name="Warning Text 2" xfId="606"/>
    <cellStyle name="Warning Text 2 2" xfId="733"/>
    <cellStyle name="Warning Text 3" xfId="607"/>
    <cellStyle name="Warning Text 4" xfId="608"/>
    <cellStyle name="Warning Text 5" xfId="609"/>
    <cellStyle name="Warning Text 6" xfId="610"/>
    <cellStyle name="Warning Text 7" xfId="611"/>
    <cellStyle name="Warning Text 8" xfId="612"/>
    <cellStyle name="Warning Text 9" xfId="613"/>
  </cellStyles>
  <dxfs count="0"/>
  <tableStyles count="0" defaultTableStyle="TableStyleMedium2" defaultPivotStyle="PivotStyleLight16"/>
  <colors>
    <mruColors>
      <color rgb="FF0000FF"/>
      <color rgb="FFFF5050"/>
      <color rgb="FF66FF66"/>
      <color rgb="FFFFFF66"/>
      <color rgb="FFFFFF99"/>
      <color rgb="FF66FFFF"/>
      <color rgb="FF00FF00"/>
      <color rgb="FF0066CC"/>
      <color rgb="FF0033CC"/>
      <color rgb="FFFF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578544353991479E-2"/>
          <c:y val="3.5542282487470933E-2"/>
          <c:w val="0.89210928414017332"/>
          <c:h val="0.84920739558691527"/>
        </c:manualLayout>
      </c:layout>
      <c:barChart>
        <c:barDir val="col"/>
        <c:grouping val="clustered"/>
        <c:varyColors val="0"/>
        <c:ser>
          <c:idx val="2"/>
          <c:order val="0"/>
          <c:tx>
            <c:strRef>
              <c:f>'6. Purchased Power Model'!$Z$48</c:f>
              <c:strCache>
                <c:ptCount val="1"/>
                <c:pt idx="0">
                  <c:v>kWh Purchased</c:v>
                </c:pt>
              </c:strCache>
            </c:strRef>
          </c:tx>
          <c:invertIfNegative val="0"/>
          <c:cat>
            <c:numRef>
              <c:f>'6. Purchased Power Model'!$Y$49:$Y$60</c:f>
              <c:numCache>
                <c:formatCode>@</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'6. Purchased Power Model'!$Z$49:$Z$60</c:f>
              <c:numCache>
                <c:formatCode>_(* #,##0.00_);_(* \(#,##0.00\);_(* "-"??_);_(@_)</c:formatCode>
                <c:ptCount val="12"/>
                <c:pt idx="0">
                  <c:v>99177534.699999988</c:v>
                </c:pt>
                <c:pt idx="1">
                  <c:v>99726774.810000017</c:v>
                </c:pt>
                <c:pt idx="2">
                  <c:v>101905199.3</c:v>
                </c:pt>
                <c:pt idx="3">
                  <c:v>100510260.57000001</c:v>
                </c:pt>
                <c:pt idx="4">
                  <c:v>93415381.520000011</c:v>
                </c:pt>
                <c:pt idx="5">
                  <c:v>102608264.83</c:v>
                </c:pt>
                <c:pt idx="6">
                  <c:v>105625698.06999999</c:v>
                </c:pt>
                <c:pt idx="7">
                  <c:v>108411816.52</c:v>
                </c:pt>
                <c:pt idx="8">
                  <c:v>110314059.5</c:v>
                </c:pt>
                <c:pt idx="9">
                  <c:v>112420511.94999999</c:v>
                </c:pt>
              </c:numCache>
            </c:numRef>
          </c:val>
        </c:ser>
        <c:ser>
          <c:idx val="0"/>
          <c:order val="1"/>
          <c:tx>
            <c:strRef>
              <c:f>'6. Purchased Power Model'!$AA$48</c:f>
              <c:strCache>
                <c:ptCount val="1"/>
                <c:pt idx="0">
                  <c:v>Predicted</c:v>
                </c:pt>
              </c:strCache>
            </c:strRef>
          </c:tx>
          <c:invertIfNegative val="0"/>
          <c:cat>
            <c:numRef>
              <c:f>'6. Purchased Power Model'!$Y$49:$Y$60</c:f>
              <c:numCache>
                <c:formatCode>@</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'6. Purchased Power Model'!$AA$49:$AA$60</c:f>
              <c:numCache>
                <c:formatCode>_(* #,##0.00_);_(* \(#,##0.00\);_(* "-"??_);_(@_)</c:formatCode>
                <c:ptCount val="12"/>
                <c:pt idx="0">
                  <c:v>101022118.99643266</c:v>
                </c:pt>
                <c:pt idx="1">
                  <c:v>100486423.95056944</c:v>
                </c:pt>
                <c:pt idx="2">
                  <c:v>102018514.07276952</c:v>
                </c:pt>
                <c:pt idx="3">
                  <c:v>99854869.428978592</c:v>
                </c:pt>
                <c:pt idx="4">
                  <c:v>95317999.785448328</c:v>
                </c:pt>
                <c:pt idx="5">
                  <c:v>100819380.39590371</c:v>
                </c:pt>
                <c:pt idx="6">
                  <c:v>104006389.35508327</c:v>
                </c:pt>
                <c:pt idx="7">
                  <c:v>104474814.18227075</c:v>
                </c:pt>
                <c:pt idx="8">
                  <c:v>111813624.28821951</c:v>
                </c:pt>
                <c:pt idx="9">
                  <c:v>114301367.31432474</c:v>
                </c:pt>
              </c:numCache>
            </c:numRef>
          </c:val>
        </c:ser>
        <c:ser>
          <c:idx val="3"/>
          <c:order val="2"/>
          <c:tx>
            <c:strRef>
              <c:f>'6. Purchased Power Model'!$AB$48</c:f>
              <c:strCache>
                <c:ptCount val="1"/>
                <c:pt idx="0">
                  <c:v>kWh Forecasted Purchases</c:v>
                </c:pt>
              </c:strCache>
            </c:strRef>
          </c:tx>
          <c:invertIfNegative val="0"/>
          <c:cat>
            <c:numRef>
              <c:f>'6. Purchased Power Model'!$Y$49:$Y$60</c:f>
              <c:numCache>
                <c:formatCode>@</c:formatCode>
                <c:ptCount val="12"/>
                <c:pt idx="0">
                  <c:v>2005</c:v>
                </c:pt>
                <c:pt idx="1">
                  <c:v>2006</c:v>
                </c:pt>
                <c:pt idx="2">
                  <c:v>2007</c:v>
                </c:pt>
                <c:pt idx="3">
                  <c:v>2008</c:v>
                </c:pt>
                <c:pt idx="4">
                  <c:v>2009</c:v>
                </c:pt>
                <c:pt idx="5">
                  <c:v>2010</c:v>
                </c:pt>
                <c:pt idx="6">
                  <c:v>2011</c:v>
                </c:pt>
                <c:pt idx="7">
                  <c:v>2012</c:v>
                </c:pt>
                <c:pt idx="8">
                  <c:v>2013</c:v>
                </c:pt>
                <c:pt idx="9">
                  <c:v>2014</c:v>
                </c:pt>
                <c:pt idx="10">
                  <c:v>2015</c:v>
                </c:pt>
                <c:pt idx="11">
                  <c:v>2016</c:v>
                </c:pt>
              </c:numCache>
            </c:numRef>
          </c:cat>
          <c:val>
            <c:numRef>
              <c:f>'6. Purchased Power Model'!$AB$49:$AB$60</c:f>
              <c:numCache>
                <c:formatCode>_(* #,##0.00_);_(* \(#,##0.00\);_(* "-"??_);_(@_)</c:formatCode>
                <c:ptCount val="12"/>
                <c:pt idx="10">
                  <c:v>111314900.27521516</c:v>
                </c:pt>
                <c:pt idx="11">
                  <c:v>111517167.9821009</c:v>
                </c:pt>
              </c:numCache>
            </c:numRef>
          </c:val>
        </c:ser>
        <c:dLbls>
          <c:showLegendKey val="0"/>
          <c:showVal val="0"/>
          <c:showCatName val="0"/>
          <c:showSerName val="0"/>
          <c:showPercent val="0"/>
          <c:showBubbleSize val="0"/>
        </c:dLbls>
        <c:gapWidth val="0"/>
        <c:axId val="229139200"/>
        <c:axId val="229141120"/>
      </c:barChart>
      <c:dateAx>
        <c:axId val="229139200"/>
        <c:scaling>
          <c:orientation val="minMax"/>
        </c:scaling>
        <c:delete val="0"/>
        <c:axPos val="b"/>
        <c:title>
          <c:tx>
            <c:rich>
              <a:bodyPr/>
              <a:lstStyle/>
              <a:p>
                <a:pPr>
                  <a:defRPr/>
                </a:pPr>
                <a:r>
                  <a:rPr lang="en-US"/>
                  <a:t>Year</a:t>
                </a:r>
              </a:p>
            </c:rich>
          </c:tx>
          <c:layout/>
          <c:overlay val="0"/>
        </c:title>
        <c:numFmt formatCode="@" sourceLinked="1"/>
        <c:majorTickMark val="out"/>
        <c:minorTickMark val="none"/>
        <c:tickLblPos val="nextTo"/>
        <c:crossAx val="229141120"/>
        <c:crosses val="autoZero"/>
        <c:auto val="0"/>
        <c:lblOffset val="100"/>
        <c:baseTimeUnit val="days"/>
      </c:dateAx>
      <c:valAx>
        <c:axId val="229141120"/>
        <c:scaling>
          <c:orientation val="minMax"/>
        </c:scaling>
        <c:delete val="0"/>
        <c:axPos val="l"/>
        <c:majorGridlines/>
        <c:title>
          <c:tx>
            <c:rich>
              <a:bodyPr rot="0" vert="horz"/>
              <a:lstStyle/>
              <a:p>
                <a:pPr>
                  <a:defRPr/>
                </a:pPr>
                <a:r>
                  <a:rPr lang="en-US"/>
                  <a:t>kWh</a:t>
                </a:r>
              </a:p>
            </c:rich>
          </c:tx>
          <c:layout>
            <c:manualLayout>
              <c:xMode val="edge"/>
              <c:yMode val="edge"/>
              <c:x val="1.2783576388157308E-2"/>
              <c:y val="0.21644031263651128"/>
            </c:manualLayout>
          </c:layout>
          <c:overlay val="0"/>
        </c:title>
        <c:numFmt formatCode="#,##0" sourceLinked="0"/>
        <c:majorTickMark val="out"/>
        <c:minorTickMark val="none"/>
        <c:tickLblPos val="nextTo"/>
        <c:crossAx val="229139200"/>
        <c:crossesAt val="1"/>
        <c:crossBetween val="between"/>
        <c:dispUnits>
          <c:builtInUnit val="millions"/>
          <c:dispUnitsLbl>
            <c:layout>
              <c:manualLayout>
                <c:xMode val="edge"/>
                <c:yMode val="edge"/>
                <c:x val="1.2068239802702061E-2"/>
                <c:y val="0.27677743058050702"/>
              </c:manualLayout>
            </c:layout>
          </c:dispUnitsLbl>
        </c:dispUnits>
      </c:valAx>
      <c:spPr>
        <a:noFill/>
        <a:ln w="25400">
          <a:noFill/>
        </a:ln>
      </c:spPr>
    </c:plotArea>
    <c:legend>
      <c:legendPos val="r"/>
      <c:layout>
        <c:manualLayout>
          <c:xMode val="edge"/>
          <c:yMode val="edge"/>
          <c:x val="0.13162346913064432"/>
          <c:y val="4.0431415396805115E-2"/>
          <c:w val="0.3558005725195944"/>
          <c:h val="0.15767397010464335"/>
        </c:manualLayout>
      </c:layout>
      <c:overlay val="0"/>
      <c:spPr>
        <a:solidFill>
          <a:schemeClr val="bg1"/>
        </a:solidFill>
        <a:ln>
          <a:solidFill>
            <a:schemeClr val="tx1"/>
          </a:solidFill>
        </a:ln>
      </c:spPr>
      <c:txPr>
        <a:bodyPr/>
        <a:lstStyle/>
        <a:p>
          <a:pPr>
            <a:defRPr sz="1400">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297656</xdr:colOff>
      <xdr:row>121</xdr:row>
      <xdr:rowOff>47625</xdr:rowOff>
    </xdr:from>
    <xdr:to>
      <xdr:col>0</xdr:col>
      <xdr:colOff>1238251</xdr:colOff>
      <xdr:row>133</xdr:row>
      <xdr:rowOff>11907</xdr:rowOff>
    </xdr:to>
    <xdr:grpSp>
      <xdr:nvGrpSpPr>
        <xdr:cNvPr id="4" name="Group 3"/>
        <xdr:cNvGrpSpPr/>
      </xdr:nvGrpSpPr>
      <xdr:grpSpPr>
        <a:xfrm>
          <a:off x="297656" y="20538281"/>
          <a:ext cx="940595" cy="1964532"/>
          <a:chOff x="297656" y="20538281"/>
          <a:chExt cx="940595" cy="1964532"/>
        </a:xfrm>
      </xdr:grpSpPr>
      <xdr:sp macro="" textlink="">
        <xdr:nvSpPr>
          <xdr:cNvPr id="2" name="Left Brace 1"/>
          <xdr:cNvSpPr/>
        </xdr:nvSpPr>
        <xdr:spPr>
          <a:xfrm>
            <a:off x="964407" y="20538281"/>
            <a:ext cx="273844" cy="196453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 name="Rectangle 2"/>
          <xdr:cNvSpPr/>
        </xdr:nvSpPr>
        <xdr:spPr>
          <a:xfrm>
            <a:off x="297656" y="21300281"/>
            <a:ext cx="690563" cy="46434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10 year Trend</a:t>
            </a:r>
          </a:p>
        </xdr:txBody>
      </xdr:sp>
    </xdr:grpSp>
    <xdr:clientData/>
  </xdr:twoCellAnchor>
  <xdr:twoCellAnchor>
    <xdr:from>
      <xdr:col>0</xdr:col>
      <xdr:colOff>285750</xdr:colOff>
      <xdr:row>132</xdr:row>
      <xdr:rowOff>154781</xdr:rowOff>
    </xdr:from>
    <xdr:to>
      <xdr:col>0</xdr:col>
      <xdr:colOff>1226345</xdr:colOff>
      <xdr:row>144</xdr:row>
      <xdr:rowOff>119063</xdr:rowOff>
    </xdr:to>
    <xdr:grpSp>
      <xdr:nvGrpSpPr>
        <xdr:cNvPr id="8" name="Group 7"/>
        <xdr:cNvGrpSpPr/>
      </xdr:nvGrpSpPr>
      <xdr:grpSpPr>
        <a:xfrm>
          <a:off x="285750" y="22479000"/>
          <a:ext cx="940595" cy="1964532"/>
          <a:chOff x="297656" y="20538281"/>
          <a:chExt cx="940595" cy="1964532"/>
        </a:xfrm>
      </xdr:grpSpPr>
      <xdr:sp macro="" textlink="">
        <xdr:nvSpPr>
          <xdr:cNvPr id="9" name="Left Brace 8"/>
          <xdr:cNvSpPr/>
        </xdr:nvSpPr>
        <xdr:spPr>
          <a:xfrm>
            <a:off x="964407" y="20538281"/>
            <a:ext cx="273844" cy="196453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0" name="Rectangle 9"/>
          <xdr:cNvSpPr/>
        </xdr:nvSpPr>
        <xdr:spPr>
          <a:xfrm>
            <a:off x="297656" y="21300281"/>
            <a:ext cx="690563" cy="46434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20 year Trend</a:t>
            </a:r>
          </a:p>
        </xdr:txBody>
      </xdr:sp>
    </xdr:grpSp>
    <xdr:clientData/>
  </xdr:twoCellAnchor>
  <xdr:twoCellAnchor>
    <xdr:from>
      <xdr:col>0</xdr:col>
      <xdr:colOff>333375</xdr:colOff>
      <xdr:row>148</xdr:row>
      <xdr:rowOff>35719</xdr:rowOff>
    </xdr:from>
    <xdr:to>
      <xdr:col>0</xdr:col>
      <xdr:colOff>1273970</xdr:colOff>
      <xdr:row>160</xdr:row>
      <xdr:rowOff>1</xdr:rowOff>
    </xdr:to>
    <xdr:grpSp>
      <xdr:nvGrpSpPr>
        <xdr:cNvPr id="14" name="Group 13"/>
        <xdr:cNvGrpSpPr/>
      </xdr:nvGrpSpPr>
      <xdr:grpSpPr>
        <a:xfrm>
          <a:off x="333375" y="25026938"/>
          <a:ext cx="940595" cy="1964532"/>
          <a:chOff x="297656" y="20538281"/>
          <a:chExt cx="940595" cy="1964532"/>
        </a:xfrm>
      </xdr:grpSpPr>
      <xdr:sp macro="" textlink="">
        <xdr:nvSpPr>
          <xdr:cNvPr id="15" name="Left Brace 14"/>
          <xdr:cNvSpPr/>
        </xdr:nvSpPr>
        <xdr:spPr>
          <a:xfrm>
            <a:off x="964407" y="20538281"/>
            <a:ext cx="273844" cy="196453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6" name="Rectangle 15"/>
          <xdr:cNvSpPr/>
        </xdr:nvSpPr>
        <xdr:spPr>
          <a:xfrm>
            <a:off x="297656" y="21300281"/>
            <a:ext cx="690563" cy="46434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10 year Average</a:t>
            </a:r>
          </a:p>
        </xdr:txBody>
      </xdr:sp>
    </xdr:grpSp>
    <xdr:clientData/>
  </xdr:twoCellAnchor>
  <xdr:twoCellAnchor>
    <xdr:from>
      <xdr:col>0</xdr:col>
      <xdr:colOff>297656</xdr:colOff>
      <xdr:row>162</xdr:row>
      <xdr:rowOff>47625</xdr:rowOff>
    </xdr:from>
    <xdr:to>
      <xdr:col>0</xdr:col>
      <xdr:colOff>1238251</xdr:colOff>
      <xdr:row>174</xdr:row>
      <xdr:rowOff>11907</xdr:rowOff>
    </xdr:to>
    <xdr:grpSp>
      <xdr:nvGrpSpPr>
        <xdr:cNvPr id="17" name="Group 16"/>
        <xdr:cNvGrpSpPr/>
      </xdr:nvGrpSpPr>
      <xdr:grpSpPr>
        <a:xfrm>
          <a:off x="297656" y="27372469"/>
          <a:ext cx="940595" cy="1964532"/>
          <a:chOff x="297656" y="20538281"/>
          <a:chExt cx="940595" cy="1964532"/>
        </a:xfrm>
      </xdr:grpSpPr>
      <xdr:sp macro="" textlink="">
        <xdr:nvSpPr>
          <xdr:cNvPr id="18" name="Left Brace 17"/>
          <xdr:cNvSpPr/>
        </xdr:nvSpPr>
        <xdr:spPr>
          <a:xfrm>
            <a:off x="964407" y="20538281"/>
            <a:ext cx="273844" cy="196453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19" name="Rectangle 18"/>
          <xdr:cNvSpPr/>
        </xdr:nvSpPr>
        <xdr:spPr>
          <a:xfrm>
            <a:off x="297656" y="21300281"/>
            <a:ext cx="690563" cy="46434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a:p>
            <a:pPr algn="l"/>
            <a:r>
              <a:rPr lang="en-US" sz="1100"/>
              <a:t>Forecast</a:t>
            </a:r>
          </a:p>
        </xdr:txBody>
      </xdr:sp>
    </xdr:grpSp>
    <xdr:clientData/>
  </xdr:twoCellAnchor>
  <xdr:twoCellAnchor>
    <xdr:from>
      <xdr:col>0</xdr:col>
      <xdr:colOff>285750</xdr:colOff>
      <xdr:row>173</xdr:row>
      <xdr:rowOff>154781</xdr:rowOff>
    </xdr:from>
    <xdr:to>
      <xdr:col>0</xdr:col>
      <xdr:colOff>1226345</xdr:colOff>
      <xdr:row>185</xdr:row>
      <xdr:rowOff>119063</xdr:rowOff>
    </xdr:to>
    <xdr:grpSp>
      <xdr:nvGrpSpPr>
        <xdr:cNvPr id="20" name="Group 19"/>
        <xdr:cNvGrpSpPr/>
      </xdr:nvGrpSpPr>
      <xdr:grpSpPr>
        <a:xfrm>
          <a:off x="285750" y="29313187"/>
          <a:ext cx="940595" cy="1964532"/>
          <a:chOff x="297656" y="20538281"/>
          <a:chExt cx="940595" cy="1964532"/>
        </a:xfrm>
      </xdr:grpSpPr>
      <xdr:sp macro="" textlink="">
        <xdr:nvSpPr>
          <xdr:cNvPr id="21" name="Left Brace 20"/>
          <xdr:cNvSpPr/>
        </xdr:nvSpPr>
        <xdr:spPr>
          <a:xfrm>
            <a:off x="964407" y="20538281"/>
            <a:ext cx="273844" cy="196453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22" name="Rectangle 21"/>
          <xdr:cNvSpPr/>
        </xdr:nvSpPr>
        <xdr:spPr>
          <a:xfrm>
            <a:off x="297656" y="21300281"/>
            <a:ext cx="690563" cy="46434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 Forecast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1023936</xdr:colOff>
      <xdr:row>46</xdr:row>
      <xdr:rowOff>166686</xdr:rowOff>
    </xdr:from>
    <xdr:to>
      <xdr:col>30</xdr:col>
      <xdr:colOff>71435</xdr:colOff>
      <xdr:row>78</xdr:row>
      <xdr:rowOff>130967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g\Desktop\Dummy%20Fil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5_WNP%20Models/Load%20Forecast%20Variables/WNP_CHEC_Load%20Forecast_Wholesale_201411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WNP_IESO,%20Hydro%20One,%20Yearly%20Stats\Current%20Annual%20Load%20without%20Losses\2015\2015%20Yearly%20Statistical%20Analysi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5_WNP%20Models/Data%20Sources/MicroFIt%20and%20FIT%20Dat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5_WNP%20Models/Data%20Sources/Interval%20customers%20billing%20comparison_2002_201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5_WNP%20Models/Weather%20Data/Mount%20Forest%20-%201995%20to%20201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5_WNP%20Models/CDM%20Data/WNP%20CDM%20kWh%20Savings-Summary.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5_WNP%20Models/Load%20Forecast%20Variables/CPI%20Data%202002=1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5_WNP%20Models/Load%20Forecast%20Variables/Stats%20Canada%20dat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5_WNP%20Models/Load%20Forecast%20Variables/GDP.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5_WNP%20Models/Load%20Forecast%20Variables/Recession%20Calculat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bucknall\AppData\Local\Microsoft\Windows\Temporary%20Internet%20Files\Content.Outlook\DMS6L5QX\Orillia%20Power%20Load%20Forecast%20Data\OPDC%20Load%20Forecast_Wholesale%20-%20Load%20Displacement%20-%20WMP%20-%20Adjustmen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Orillia%20Power%20Load%20Forecast%20Data\OPDC%20Load%20Forecast_Wholesale%20-%20Load%20Displacement%20-%20WMP%20-%20Adjust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OEB/OEB%20Rate%20Applications/2016%20CoS%20Rate%20Application_Working%20File/6_OEB%20Models/2015_Filing_Requirements_Chapter2_Appendice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rbucknall\AppData\Local\Microsoft\Windows\Temporary%20Internet%20Files\Content.Outlook\DMS6L5QX\LEGAL%20&amp;%20GOVERNMENT\Ontario%20Energy%20Board\Rate%20Decisions_Orders\2016_01_RA\OEB%20Models%20and%20Guidance\2015_Filing_Requirements_Chapter2_Appendices.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tive Class"/>
      <sheetName val="8. KW and Non-Weather Sensitive"/>
      <sheetName val="9. Weather Adj LF"/>
      <sheetName val="10. CDM Adjustment"/>
      <sheetName val="10.1 CDM Allocation"/>
      <sheetName val="11. Final Load Forecast"/>
      <sheetName val="12. Analysis_ Avg Per Cust"/>
      <sheetName val="13. Analysis_Weather adj LF"/>
    </sheetNames>
    <sheetDataSet>
      <sheetData sheetId="0"/>
      <sheetData sheetId="1"/>
      <sheetData sheetId="2"/>
      <sheetData sheetId="3"/>
      <sheetData sheetId="4">
        <row r="16">
          <cell r="B16" t="str">
            <v>HDD</v>
          </cell>
        </row>
        <row r="118">
          <cell r="B118" t="str">
            <v>Employment</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illing Revenue"/>
      <sheetName val="Energy Settlement $$"/>
      <sheetName val="IESO Consumption"/>
      <sheetName val="Transmission Revenue"/>
      <sheetName val="Energy Consumption"/>
      <sheetName val="Energy Collected"/>
      <sheetName val="Miscellaneous "/>
      <sheetName val="Avg Cust Usage"/>
      <sheetName val="Customer Count"/>
      <sheetName val="Year End Stat Summary"/>
      <sheetName val="RPP Customer Consumption"/>
      <sheetName val="Loss Calc"/>
    </sheetNames>
    <sheetDataSet>
      <sheetData sheetId="0"/>
      <sheetData sheetId="1"/>
      <sheetData sheetId="2"/>
      <sheetData sheetId="3">
        <row r="92">
          <cell r="G92">
            <v>9511621.8000000007</v>
          </cell>
        </row>
        <row r="249">
          <cell r="E249">
            <v>99218944.129999995</v>
          </cell>
          <cell r="G249">
            <v>102608264.83</v>
          </cell>
        </row>
        <row r="277">
          <cell r="E277">
            <v>102055925.65000001</v>
          </cell>
          <cell r="G277">
            <v>105553876.28</v>
          </cell>
        </row>
        <row r="305">
          <cell r="E305">
            <v>104822473.43000001</v>
          </cell>
          <cell r="G305">
            <v>108401733.63000001</v>
          </cell>
        </row>
        <row r="332">
          <cell r="E332">
            <v>105915625.48999999</v>
          </cell>
          <cell r="G332">
            <v>109560593.57000001</v>
          </cell>
        </row>
        <row r="361">
          <cell r="E361">
            <v>108867802.44999999</v>
          </cell>
          <cell r="G361">
            <v>112492074.67</v>
          </cell>
        </row>
      </sheetData>
      <sheetData sheetId="4"/>
      <sheetData sheetId="5">
        <row r="154">
          <cell r="C154">
            <v>2700063</v>
          </cell>
        </row>
      </sheetData>
      <sheetData sheetId="6"/>
      <sheetData sheetId="7"/>
      <sheetData sheetId="8"/>
      <sheetData sheetId="9">
        <row r="62">
          <cell r="V62">
            <v>2843</v>
          </cell>
          <cell r="AC62">
            <v>4323</v>
          </cell>
        </row>
        <row r="63">
          <cell r="AC63">
            <v>4323</v>
          </cell>
        </row>
        <row r="64">
          <cell r="AC64">
            <v>4334</v>
          </cell>
        </row>
        <row r="65">
          <cell r="AC65">
            <v>4338</v>
          </cell>
        </row>
        <row r="66">
          <cell r="AC66">
            <v>4353</v>
          </cell>
        </row>
        <row r="67">
          <cell r="AC67">
            <v>4353</v>
          </cell>
        </row>
        <row r="68">
          <cell r="AC68">
            <v>4349</v>
          </cell>
        </row>
        <row r="69">
          <cell r="AC69">
            <v>4350</v>
          </cell>
        </row>
        <row r="70">
          <cell r="AC70">
            <v>4363</v>
          </cell>
        </row>
        <row r="71">
          <cell r="AC71">
            <v>4385</v>
          </cell>
        </row>
        <row r="72">
          <cell r="AC72">
            <v>4383</v>
          </cell>
        </row>
        <row r="73">
          <cell r="AC73">
            <v>4388</v>
          </cell>
        </row>
        <row r="91">
          <cell r="AC91">
            <v>4388</v>
          </cell>
        </row>
        <row r="92">
          <cell r="AC92">
            <v>4380</v>
          </cell>
        </row>
        <row r="93">
          <cell r="AC93">
            <v>4390</v>
          </cell>
        </row>
        <row r="94">
          <cell r="AC94">
            <v>4393</v>
          </cell>
        </row>
        <row r="95">
          <cell r="AC95">
            <v>4408</v>
          </cell>
        </row>
        <row r="96">
          <cell r="AC96">
            <v>4409</v>
          </cell>
        </row>
        <row r="97">
          <cell r="AC97">
            <v>4401</v>
          </cell>
        </row>
        <row r="98">
          <cell r="AC98">
            <v>4407</v>
          </cell>
        </row>
        <row r="99">
          <cell r="AC99">
            <v>4403</v>
          </cell>
        </row>
        <row r="100">
          <cell r="AC100">
            <v>4398</v>
          </cell>
        </row>
        <row r="101">
          <cell r="AC101">
            <v>4407</v>
          </cell>
        </row>
        <row r="102">
          <cell r="AC102">
            <v>4413</v>
          </cell>
        </row>
        <row r="120">
          <cell r="AC120">
            <v>4420</v>
          </cell>
        </row>
        <row r="121">
          <cell r="AC121">
            <v>4406</v>
          </cell>
        </row>
        <row r="122">
          <cell r="AC122">
            <v>4418</v>
          </cell>
        </row>
        <row r="123">
          <cell r="AC123">
            <v>4422</v>
          </cell>
        </row>
        <row r="124">
          <cell r="AC124">
            <v>4419</v>
          </cell>
        </row>
        <row r="125">
          <cell r="AC125">
            <v>4422</v>
          </cell>
        </row>
        <row r="126">
          <cell r="AC126">
            <v>4427</v>
          </cell>
        </row>
        <row r="127">
          <cell r="AC127">
            <v>4447</v>
          </cell>
        </row>
        <row r="128">
          <cell r="AC128">
            <v>4441</v>
          </cell>
        </row>
        <row r="129">
          <cell r="AC129">
            <v>4457</v>
          </cell>
        </row>
        <row r="130">
          <cell r="AC130">
            <v>4458</v>
          </cell>
        </row>
        <row r="131">
          <cell r="AC131">
            <v>4451</v>
          </cell>
        </row>
        <row r="149">
          <cell r="AC149">
            <v>4458</v>
          </cell>
        </row>
        <row r="150">
          <cell r="AC150">
            <v>4462</v>
          </cell>
        </row>
        <row r="151">
          <cell r="AC151">
            <v>4473</v>
          </cell>
        </row>
        <row r="152">
          <cell r="AC152">
            <v>4479</v>
          </cell>
        </row>
        <row r="153">
          <cell r="AC153">
            <v>4487</v>
          </cell>
        </row>
        <row r="154">
          <cell r="AC154">
            <v>4496</v>
          </cell>
        </row>
        <row r="155">
          <cell r="AC155">
            <v>4498</v>
          </cell>
        </row>
        <row r="156">
          <cell r="AC156">
            <v>4502</v>
          </cell>
        </row>
        <row r="157">
          <cell r="AC157">
            <v>4505</v>
          </cell>
        </row>
        <row r="158">
          <cell r="AC158">
            <v>4510</v>
          </cell>
        </row>
        <row r="159">
          <cell r="AC159">
            <v>4506</v>
          </cell>
        </row>
        <row r="160">
          <cell r="AC160">
            <v>4506</v>
          </cell>
        </row>
        <row r="178">
          <cell r="AC178">
            <v>4466</v>
          </cell>
        </row>
        <row r="179">
          <cell r="AC179">
            <v>4468</v>
          </cell>
        </row>
        <row r="180">
          <cell r="AC180">
            <v>4466</v>
          </cell>
        </row>
        <row r="181">
          <cell r="AC181">
            <v>4479</v>
          </cell>
        </row>
        <row r="182">
          <cell r="AC182">
            <v>4481</v>
          </cell>
        </row>
        <row r="183">
          <cell r="AC183">
            <v>4482</v>
          </cell>
        </row>
        <row r="184">
          <cell r="AC184">
            <v>4472</v>
          </cell>
        </row>
        <row r="185">
          <cell r="AC185">
            <v>4479</v>
          </cell>
        </row>
        <row r="186">
          <cell r="AC186">
            <v>4504</v>
          </cell>
        </row>
        <row r="187">
          <cell r="AC187">
            <v>4506</v>
          </cell>
        </row>
        <row r="188">
          <cell r="AC188">
            <v>4518</v>
          </cell>
        </row>
        <row r="189">
          <cell r="AC189">
            <v>4514</v>
          </cell>
        </row>
        <row r="207">
          <cell r="AC207">
            <v>4515</v>
          </cell>
        </row>
        <row r="208">
          <cell r="AC208">
            <v>4517</v>
          </cell>
        </row>
        <row r="209">
          <cell r="AC209">
            <v>4510</v>
          </cell>
        </row>
        <row r="210">
          <cell r="AC210">
            <v>4520</v>
          </cell>
        </row>
        <row r="211">
          <cell r="AC211">
            <v>4531</v>
          </cell>
        </row>
        <row r="212">
          <cell r="AC212">
            <v>4527</v>
          </cell>
        </row>
        <row r="213">
          <cell r="AC213">
            <v>4530</v>
          </cell>
        </row>
        <row r="214">
          <cell r="AC214">
            <v>4527</v>
          </cell>
        </row>
        <row r="215">
          <cell r="AC215">
            <v>4524</v>
          </cell>
        </row>
        <row r="216">
          <cell r="AC216">
            <v>4525</v>
          </cell>
        </row>
        <row r="217">
          <cell r="AC217">
            <v>4542</v>
          </cell>
        </row>
        <row r="218">
          <cell r="AC218">
            <v>4542</v>
          </cell>
        </row>
        <row r="236">
          <cell r="AC236">
            <v>4554</v>
          </cell>
        </row>
        <row r="237">
          <cell r="AC237">
            <v>4542</v>
          </cell>
        </row>
        <row r="238">
          <cell r="AC238">
            <v>4545</v>
          </cell>
        </row>
        <row r="239">
          <cell r="AC239">
            <v>4550</v>
          </cell>
        </row>
        <row r="240">
          <cell r="AC240">
            <v>4541</v>
          </cell>
        </row>
        <row r="241">
          <cell r="AC241">
            <v>4553</v>
          </cell>
        </row>
        <row r="242">
          <cell r="AC242">
            <v>4559</v>
          </cell>
        </row>
        <row r="243">
          <cell r="AC243">
            <v>4561</v>
          </cell>
        </row>
        <row r="244">
          <cell r="AC244">
            <v>4552</v>
          </cell>
        </row>
        <row r="245">
          <cell r="AC245">
            <v>4558</v>
          </cell>
        </row>
        <row r="246">
          <cell r="AC246">
            <v>4556</v>
          </cell>
        </row>
        <row r="247">
          <cell r="AC247">
            <v>4562</v>
          </cell>
        </row>
        <row r="265">
          <cell r="AC265">
            <v>4562</v>
          </cell>
        </row>
        <row r="266">
          <cell r="AC266">
            <v>4560</v>
          </cell>
        </row>
        <row r="267">
          <cell r="AC267">
            <v>4559</v>
          </cell>
        </row>
        <row r="268">
          <cell r="AC268">
            <v>4567</v>
          </cell>
        </row>
        <row r="269">
          <cell r="AC269">
            <v>4573</v>
          </cell>
        </row>
        <row r="270">
          <cell r="AC270">
            <v>4573</v>
          </cell>
        </row>
        <row r="271">
          <cell r="AC271">
            <v>4574</v>
          </cell>
        </row>
        <row r="272">
          <cell r="AC272">
            <v>4584</v>
          </cell>
        </row>
        <row r="273">
          <cell r="AC273">
            <v>4576</v>
          </cell>
        </row>
        <row r="274">
          <cell r="AC274">
            <v>4578</v>
          </cell>
        </row>
        <row r="275">
          <cell r="AC275">
            <v>4590</v>
          </cell>
        </row>
        <row r="276">
          <cell r="AC276">
            <v>4592</v>
          </cell>
        </row>
        <row r="294">
          <cell r="AC294">
            <v>4599</v>
          </cell>
        </row>
        <row r="295">
          <cell r="AC295">
            <v>4605</v>
          </cell>
        </row>
        <row r="296">
          <cell r="AC296">
            <v>4600</v>
          </cell>
        </row>
        <row r="297">
          <cell r="AC297">
            <v>4603</v>
          </cell>
        </row>
        <row r="298">
          <cell r="AC298">
            <v>4603</v>
          </cell>
        </row>
        <row r="299">
          <cell r="AC299">
            <v>4601</v>
          </cell>
        </row>
        <row r="300">
          <cell r="AC300">
            <v>4605</v>
          </cell>
        </row>
        <row r="301">
          <cell r="AC301">
            <v>4608</v>
          </cell>
        </row>
        <row r="302">
          <cell r="AC302">
            <v>4609</v>
          </cell>
        </row>
        <row r="303">
          <cell r="AC303">
            <v>4619</v>
          </cell>
        </row>
        <row r="304">
          <cell r="AC304">
            <v>4617</v>
          </cell>
        </row>
        <row r="305">
          <cell r="AC305">
            <v>4629</v>
          </cell>
        </row>
        <row r="324">
          <cell r="AC324">
            <v>4619</v>
          </cell>
        </row>
        <row r="325">
          <cell r="AC325">
            <v>4628</v>
          </cell>
        </row>
        <row r="326">
          <cell r="AC326">
            <v>4627</v>
          </cell>
        </row>
        <row r="327">
          <cell r="AC327">
            <v>4623</v>
          </cell>
        </row>
        <row r="328">
          <cell r="AC328">
            <v>4633</v>
          </cell>
        </row>
        <row r="329">
          <cell r="AC329">
            <v>4634</v>
          </cell>
        </row>
        <row r="330">
          <cell r="AC330">
            <v>4633</v>
          </cell>
        </row>
        <row r="331">
          <cell r="AC331">
            <v>4659</v>
          </cell>
        </row>
        <row r="332">
          <cell r="AC332">
            <v>4658</v>
          </cell>
        </row>
        <row r="333">
          <cell r="AC333">
            <v>4661</v>
          </cell>
        </row>
        <row r="334">
          <cell r="AC334">
            <v>4662</v>
          </cell>
        </row>
        <row r="335">
          <cell r="AC335">
            <v>4665</v>
          </cell>
        </row>
      </sheetData>
      <sheetData sheetId="10"/>
      <sheetData sheetId="11">
        <row r="75">
          <cell r="F75">
            <v>0.94616288920505132</v>
          </cell>
        </row>
      </sheetData>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B3">
            <v>65.22</v>
          </cell>
          <cell r="D3">
            <v>2638.1899999999996</v>
          </cell>
          <cell r="F3">
            <v>4705.59</v>
          </cell>
          <cell r="H3">
            <v>2439.25</v>
          </cell>
        </row>
        <row r="4">
          <cell r="B4">
            <v>1663.6599999999999</v>
          </cell>
          <cell r="D4">
            <v>4659.03</v>
          </cell>
          <cell r="F4">
            <v>2406.6799999999994</v>
          </cell>
          <cell r="H4">
            <v>2991.88</v>
          </cell>
        </row>
        <row r="5">
          <cell r="B5">
            <v>5312.08</v>
          </cell>
          <cell r="D5">
            <v>10172.61</v>
          </cell>
          <cell r="F5">
            <v>15409.699999999999</v>
          </cell>
          <cell r="H5">
            <v>13924.2</v>
          </cell>
        </row>
        <row r="6">
          <cell r="B6">
            <v>7098.75</v>
          </cell>
          <cell r="D6">
            <v>13280.5</v>
          </cell>
          <cell r="F6">
            <v>23775.4</v>
          </cell>
          <cell r="H6">
            <v>25104.21</v>
          </cell>
        </row>
        <row r="7">
          <cell r="B7">
            <v>6193.66</v>
          </cell>
          <cell r="D7">
            <v>16576.340000000004</v>
          </cell>
          <cell r="F7">
            <v>33326.639999999999</v>
          </cell>
          <cell r="H7">
            <v>32010.48</v>
          </cell>
        </row>
        <row r="8">
          <cell r="B8">
            <v>9228.52</v>
          </cell>
          <cell r="D8">
            <v>16383.320000000002</v>
          </cell>
          <cell r="F8">
            <v>31145.950000000008</v>
          </cell>
          <cell r="H8">
            <v>48616.92</v>
          </cell>
        </row>
        <row r="9">
          <cell r="B9">
            <v>22628.879999999997</v>
          </cell>
          <cell r="D9">
            <v>16816.740000000002</v>
          </cell>
          <cell r="F9">
            <v>24907.69</v>
          </cell>
          <cell r="H9">
            <v>52243.009999999995</v>
          </cell>
        </row>
        <row r="10">
          <cell r="B10">
            <v>10674.16</v>
          </cell>
          <cell r="D10">
            <v>20048.45</v>
          </cell>
          <cell r="F10">
            <v>30729.31</v>
          </cell>
          <cell r="H10">
            <v>46971.21</v>
          </cell>
        </row>
        <row r="11">
          <cell r="B11">
            <v>8058.670000000001</v>
          </cell>
          <cell r="D11">
            <v>16364.45</v>
          </cell>
          <cell r="F11">
            <v>25518.55</v>
          </cell>
          <cell r="H11">
            <v>39980.21</v>
          </cell>
        </row>
        <row r="12">
          <cell r="B12">
            <v>6054.44</v>
          </cell>
          <cell r="D12">
            <v>8530.1799999999985</v>
          </cell>
          <cell r="F12">
            <v>17140.919999999998</v>
          </cell>
          <cell r="H12">
            <v>20845.66</v>
          </cell>
        </row>
        <row r="13">
          <cell r="B13">
            <v>4890.5200000000004</v>
          </cell>
          <cell r="D13">
            <v>6432.8099999999995</v>
          </cell>
          <cell r="F13">
            <v>8803.9</v>
          </cell>
          <cell r="H13">
            <v>7638.39</v>
          </cell>
        </row>
        <row r="14">
          <cell r="B14">
            <v>1824.73</v>
          </cell>
          <cell r="D14">
            <v>3198.7499999999995</v>
          </cell>
          <cell r="F14">
            <v>2246.8199999999997</v>
          </cell>
          <cell r="H14">
            <v>8281.8599999999988</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val Customers Summary"/>
      <sheetName val="Sensitive GS&gt;50 Customers)"/>
      <sheetName val="Customer Summary "/>
      <sheetName val="461 mush"/>
      <sheetName val="448 mush 3116"/>
      <sheetName val="longs"/>
      <sheetName val="vintex"/>
      <sheetName val="No Frills"/>
      <sheetName val="450 mush 3117 M2"/>
      <sheetName val="golden farm "/>
      <sheetName val="396 golden master3109"/>
      <sheetName val="451 golden slave 3233"/>
      <sheetName val="coats"/>
      <sheetName val="Non RPP &gt;50kW"/>
      <sheetName val="RPP &gt;50kW"/>
    </sheetNames>
    <sheetDataSet>
      <sheetData sheetId="0">
        <row r="38">
          <cell r="G38">
            <v>2182079.51437</v>
          </cell>
        </row>
        <row r="39">
          <cell r="G39">
            <v>1993852.2174900002</v>
          </cell>
        </row>
        <row r="40">
          <cell r="G40">
            <v>2205155.0261300001</v>
          </cell>
        </row>
        <row r="41">
          <cell r="G41">
            <v>2114231.8562400001</v>
          </cell>
        </row>
        <row r="42">
          <cell r="G42">
            <v>2253270.2460800004</v>
          </cell>
        </row>
        <row r="43">
          <cell r="G43">
            <v>2281683.61057</v>
          </cell>
        </row>
        <row r="44">
          <cell r="G44">
            <v>2007717.0210300002</v>
          </cell>
        </row>
        <row r="45">
          <cell r="G45">
            <v>2642121.67282</v>
          </cell>
        </row>
        <row r="46">
          <cell r="G46">
            <v>2443235.0237400001</v>
          </cell>
        </row>
        <row r="47">
          <cell r="G47">
            <v>2551306.6043500002</v>
          </cell>
        </row>
        <row r="48">
          <cell r="G48">
            <v>2348014.9816899998</v>
          </cell>
        </row>
        <row r="49">
          <cell r="G49">
            <v>1979573.8039000002</v>
          </cell>
        </row>
        <row r="50">
          <cell r="G50">
            <v>2472593.7978000003</v>
          </cell>
        </row>
        <row r="51">
          <cell r="G51">
            <v>2310390.5904100006</v>
          </cell>
        </row>
        <row r="52">
          <cell r="G52">
            <v>1992557.3366300003</v>
          </cell>
        </row>
        <row r="53">
          <cell r="G53">
            <v>2226305.73795</v>
          </cell>
        </row>
        <row r="54">
          <cell r="G54">
            <v>2485845.0355199999</v>
          </cell>
        </row>
        <row r="55">
          <cell r="G55">
            <v>2396645.8602800001</v>
          </cell>
        </row>
        <row r="56">
          <cell r="G56">
            <v>1843098.6282800001</v>
          </cell>
        </row>
        <row r="57">
          <cell r="G57">
            <v>2395514.7244000002</v>
          </cell>
        </row>
        <row r="58">
          <cell r="G58">
            <v>2221638.2626900002</v>
          </cell>
        </row>
        <row r="59">
          <cell r="G59">
            <v>2363022.3896300006</v>
          </cell>
        </row>
        <row r="60">
          <cell r="G60">
            <v>2449494.2871000003</v>
          </cell>
        </row>
        <row r="61">
          <cell r="G61">
            <v>2072506.4283980001</v>
          </cell>
        </row>
        <row r="62">
          <cell r="G62">
            <v>2589945.4711760003</v>
          </cell>
        </row>
        <row r="63">
          <cell r="G63">
            <v>2252054.4342939998</v>
          </cell>
        </row>
        <row r="64">
          <cell r="G64">
            <v>2516371.7827710002</v>
          </cell>
        </row>
        <row r="65">
          <cell r="G65">
            <v>2339264.044313</v>
          </cell>
        </row>
        <row r="66">
          <cell r="G66">
            <v>1984082.3299240002</v>
          </cell>
        </row>
        <row r="67">
          <cell r="G67">
            <v>2548909.5856599999</v>
          </cell>
        </row>
        <row r="68">
          <cell r="G68">
            <v>2218405.132342</v>
          </cell>
        </row>
        <row r="69">
          <cell r="G69">
            <v>2709923.6211240003</v>
          </cell>
        </row>
        <row r="70">
          <cell r="G70">
            <v>2380020.9929400003</v>
          </cell>
        </row>
        <row r="71">
          <cell r="G71">
            <v>2409926.872182</v>
          </cell>
        </row>
        <row r="72">
          <cell r="G72">
            <v>2296535.8262259997</v>
          </cell>
        </row>
        <row r="73">
          <cell r="G73">
            <v>1866637.6818700002</v>
          </cell>
        </row>
        <row r="74">
          <cell r="G74">
            <v>2456376.3943860005</v>
          </cell>
        </row>
        <row r="75">
          <cell r="G75">
            <v>2386869.039818</v>
          </cell>
        </row>
        <row r="76">
          <cell r="G76">
            <v>2419561.2335320003</v>
          </cell>
        </row>
        <row r="77">
          <cell r="G77">
            <v>2444891.8087619999</v>
          </cell>
        </row>
        <row r="78">
          <cell r="G78">
            <v>2238850.9691860001</v>
          </cell>
        </row>
        <row r="79">
          <cell r="G79">
            <v>2213271.0680859997</v>
          </cell>
        </row>
        <row r="80">
          <cell r="G80">
            <v>1931221.3197680002</v>
          </cell>
        </row>
        <row r="81">
          <cell r="G81">
            <v>2204584.2308499999</v>
          </cell>
        </row>
        <row r="82">
          <cell r="G82">
            <v>1694540.209154</v>
          </cell>
        </row>
        <row r="83">
          <cell r="G83">
            <v>2236505.9072199999</v>
          </cell>
        </row>
        <row r="84">
          <cell r="G84">
            <v>1816145.524609</v>
          </cell>
        </row>
        <row r="85">
          <cell r="G85">
            <v>1318681.396929</v>
          </cell>
        </row>
        <row r="86">
          <cell r="G86">
            <v>1386993.4313300001</v>
          </cell>
        </row>
        <row r="87">
          <cell r="G87">
            <v>1278827.900103</v>
          </cell>
        </row>
        <row r="88">
          <cell r="G88">
            <v>1599507.1547780004</v>
          </cell>
        </row>
        <row r="89">
          <cell r="G89">
            <v>1681721.4055850001</v>
          </cell>
        </row>
        <row r="90">
          <cell r="G90">
            <v>1481788.7111300002</v>
          </cell>
        </row>
        <row r="91">
          <cell r="G91">
            <v>1480617.8874630001</v>
          </cell>
        </row>
        <row r="92">
          <cell r="G92">
            <v>1533239.4745980001</v>
          </cell>
        </row>
        <row r="93">
          <cell r="G93">
            <v>1842378.4883010001</v>
          </cell>
        </row>
        <row r="94">
          <cell r="G94">
            <v>2152613.2186909998</v>
          </cell>
        </row>
        <row r="95">
          <cell r="G95">
            <v>2250006.4296710002</v>
          </cell>
        </row>
        <row r="96">
          <cell r="G96">
            <v>2214423.3852000004</v>
          </cell>
        </row>
        <row r="97">
          <cell r="G97">
            <v>1953856.9327810002</v>
          </cell>
        </row>
        <row r="98">
          <cell r="G98">
            <v>2212166.7093240004</v>
          </cell>
        </row>
        <row r="99">
          <cell r="G99">
            <v>1973695.1362700001</v>
          </cell>
        </row>
        <row r="100">
          <cell r="G100">
            <v>2333569.5676020002</v>
          </cell>
        </row>
        <row r="101">
          <cell r="G101">
            <v>2176410.2768590003</v>
          </cell>
        </row>
        <row r="102">
          <cell r="G102">
            <v>2343664.320179</v>
          </cell>
        </row>
        <row r="103">
          <cell r="G103">
            <v>2300956.25526</v>
          </cell>
        </row>
        <row r="104">
          <cell r="G104">
            <v>2325624.3511150004</v>
          </cell>
        </row>
        <row r="105">
          <cell r="G105">
            <v>2526907.8799120001</v>
          </cell>
        </row>
        <row r="106">
          <cell r="G106">
            <v>2397723.7673220006</v>
          </cell>
        </row>
        <row r="107">
          <cell r="G107">
            <v>2469206.2256940003</v>
          </cell>
        </row>
        <row r="108">
          <cell r="G108">
            <v>2399218.9846690004</v>
          </cell>
        </row>
        <row r="109">
          <cell r="G109">
            <v>2171049.350327</v>
          </cell>
        </row>
        <row r="110">
          <cell r="G110">
            <v>2435983.5518069998</v>
          </cell>
        </row>
        <row r="111">
          <cell r="G111">
            <v>2335707.1743069999</v>
          </cell>
        </row>
        <row r="112">
          <cell r="G112">
            <v>2656453.5331100002</v>
          </cell>
        </row>
        <row r="113">
          <cell r="G113">
            <v>2129747.4335800004</v>
          </cell>
        </row>
        <row r="114">
          <cell r="G114">
            <v>2308697.2706329999</v>
          </cell>
        </row>
        <row r="115">
          <cell r="G115">
            <v>2359470.2738489998</v>
          </cell>
        </row>
        <row r="116">
          <cell r="G116">
            <v>2118772.1319050002</v>
          </cell>
        </row>
        <row r="117">
          <cell r="G117">
            <v>2641947.9038030002</v>
          </cell>
        </row>
        <row r="118">
          <cell r="G118">
            <v>2553254.9056429998</v>
          </cell>
        </row>
        <row r="119">
          <cell r="G119">
            <v>2742885.9288609996</v>
          </cell>
        </row>
        <row r="120">
          <cell r="G120">
            <v>2504778.8600380002</v>
          </cell>
        </row>
        <row r="121">
          <cell r="G121">
            <v>2369546.6990390006</v>
          </cell>
        </row>
        <row r="122">
          <cell r="G122">
            <v>2658660.2125590001</v>
          </cell>
        </row>
        <row r="123">
          <cell r="G123">
            <v>2606185.7687710002</v>
          </cell>
        </row>
        <row r="124">
          <cell r="G124">
            <v>2834712.3324520001</v>
          </cell>
        </row>
        <row r="125">
          <cell r="G125">
            <v>2633017.8764630002</v>
          </cell>
        </row>
        <row r="126">
          <cell r="G126">
            <v>2706007.481567</v>
          </cell>
        </row>
        <row r="127">
          <cell r="G127">
            <v>2685182.6911909999</v>
          </cell>
        </row>
        <row r="128">
          <cell r="G128">
            <v>2558192.6332300003</v>
          </cell>
        </row>
        <row r="129">
          <cell r="G129">
            <v>2997631.9113000003</v>
          </cell>
        </row>
        <row r="130">
          <cell r="G130">
            <v>2565639.115832</v>
          </cell>
        </row>
        <row r="131">
          <cell r="G131">
            <v>2767217.1339120008</v>
          </cell>
        </row>
        <row r="132">
          <cell r="G132">
            <v>2460499.1847480005</v>
          </cell>
        </row>
        <row r="133">
          <cell r="G133">
            <v>2224568.0132280001</v>
          </cell>
        </row>
        <row r="134">
          <cell r="G134">
            <v>2663296.8486120007</v>
          </cell>
        </row>
        <row r="135">
          <cell r="G135">
            <v>2593943.3574000001</v>
          </cell>
        </row>
        <row r="136">
          <cell r="G136">
            <v>3306865.0994880004</v>
          </cell>
        </row>
        <row r="137">
          <cell r="G137">
            <v>3534194.5913880002</v>
          </cell>
        </row>
        <row r="138">
          <cell r="G138">
            <v>3535885.3297200003</v>
          </cell>
        </row>
        <row r="139">
          <cell r="G139">
            <v>3252316.2123480006</v>
          </cell>
        </row>
        <row r="140">
          <cell r="G140">
            <v>3233445.7757040006</v>
          </cell>
        </row>
        <row r="141">
          <cell r="G141">
            <v>3561254.6667360002</v>
          </cell>
        </row>
        <row r="142">
          <cell r="G142">
            <v>3380656.6649640002</v>
          </cell>
        </row>
        <row r="143">
          <cell r="G143">
            <v>3717267.3247680007</v>
          </cell>
        </row>
        <row r="144">
          <cell r="G144">
            <v>3481016.5271160002</v>
          </cell>
        </row>
        <row r="145">
          <cell r="G145">
            <v>3058379.4052800001</v>
          </cell>
        </row>
        <row r="146">
          <cell r="G146">
            <v>3591070.4579280005</v>
          </cell>
        </row>
        <row r="147">
          <cell r="G147">
            <v>3355558.6677840007</v>
          </cell>
        </row>
        <row r="148">
          <cell r="G148">
            <v>3697221.5036640004</v>
          </cell>
        </row>
        <row r="149">
          <cell r="G149">
            <v>3495242.6493600006</v>
          </cell>
        </row>
        <row r="150">
          <cell r="G150">
            <v>3735523.0916520003</v>
          </cell>
        </row>
        <row r="151">
          <cell r="G151">
            <v>3380283.5016960003</v>
          </cell>
        </row>
        <row r="152">
          <cell r="G152">
            <v>3371786.3780880002</v>
          </cell>
        </row>
        <row r="153">
          <cell r="G153">
            <v>3631166.4294000003</v>
          </cell>
        </row>
        <row r="154">
          <cell r="G154">
            <v>3632293.7526000002</v>
          </cell>
        </row>
        <row r="155">
          <cell r="G155">
            <v>3765533.1746400003</v>
          </cell>
        </row>
        <row r="156">
          <cell r="G156">
            <v>2869683.6116400003</v>
          </cell>
        </row>
        <row r="157">
          <cell r="G157">
            <v>2503707.2433599997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g-daily-01011995-12311995"/>
      <sheetName val="Summary"/>
    </sheetNames>
    <sheetDataSet>
      <sheetData sheetId="0"/>
      <sheetData sheetId="1">
        <row r="4">
          <cell r="B4">
            <v>721.39999999999986</v>
          </cell>
          <cell r="C4">
            <v>790.09999999999991</v>
          </cell>
          <cell r="D4">
            <v>591.5</v>
          </cell>
          <cell r="E4">
            <v>500.49999999999994</v>
          </cell>
          <cell r="F4">
            <v>221.39999999999995</v>
          </cell>
          <cell r="G4">
            <v>50.7</v>
          </cell>
          <cell r="H4">
            <v>33.699999999999996</v>
          </cell>
          <cell r="I4">
            <v>14</v>
          </cell>
          <cell r="J4">
            <v>185.8</v>
          </cell>
          <cell r="K4">
            <v>289</v>
          </cell>
          <cell r="L4">
            <v>596.80000000000007</v>
          </cell>
          <cell r="M4">
            <v>797.49999999999966</v>
          </cell>
        </row>
        <row r="5">
          <cell r="B5">
            <v>860.6</v>
          </cell>
          <cell r="C5">
            <v>767.6</v>
          </cell>
          <cell r="D5">
            <v>733.90000000000032</v>
          </cell>
          <cell r="E5">
            <v>482.1</v>
          </cell>
          <cell r="F5">
            <v>266.79999999999995</v>
          </cell>
          <cell r="G5">
            <v>53.63750000000001</v>
          </cell>
          <cell r="H5">
            <v>25.6</v>
          </cell>
          <cell r="I5">
            <v>23.699999999999996</v>
          </cell>
          <cell r="J5">
            <v>136</v>
          </cell>
          <cell r="K5">
            <v>331.06666666666672</v>
          </cell>
          <cell r="L5">
            <v>584.6</v>
          </cell>
          <cell r="M5">
            <v>649.5333333333333</v>
          </cell>
        </row>
        <row r="6">
          <cell r="B6">
            <v>831.25555555555559</v>
          </cell>
          <cell r="C6">
            <v>685.93333333333328</v>
          </cell>
          <cell r="D6">
            <v>686.20000000000027</v>
          </cell>
          <cell r="E6">
            <v>409.33333333333337</v>
          </cell>
          <cell r="F6">
            <v>332.2</v>
          </cell>
          <cell r="G6">
            <v>33.370781893004114</v>
          </cell>
          <cell r="H6">
            <v>30.000000000000004</v>
          </cell>
          <cell r="I6">
            <v>69.577777777777769</v>
          </cell>
          <cell r="J6">
            <v>126.53333333333333</v>
          </cell>
          <cell r="K6">
            <v>295.87777777777779</v>
          </cell>
          <cell r="L6">
            <v>515</v>
          </cell>
          <cell r="M6">
            <v>645.6</v>
          </cell>
        </row>
        <row r="7">
          <cell r="B7">
            <v>670.20000000000016</v>
          </cell>
          <cell r="C7">
            <v>576.05555555555554</v>
          </cell>
          <cell r="D7">
            <v>569.0333333333333</v>
          </cell>
          <cell r="E7">
            <v>298.27463801249809</v>
          </cell>
          <cell r="F7">
            <v>77.785185185185185</v>
          </cell>
          <cell r="G7">
            <v>106.72222222222223</v>
          </cell>
          <cell r="H7">
            <v>42.788888888888891</v>
          </cell>
          <cell r="I7">
            <v>33.900000000000006</v>
          </cell>
          <cell r="J7">
            <v>101.1345374180765</v>
          </cell>
          <cell r="K7">
            <v>298.9666666666667</v>
          </cell>
          <cell r="L7">
            <v>452.8</v>
          </cell>
          <cell r="M7">
            <v>586.3555555555555</v>
          </cell>
        </row>
        <row r="8">
          <cell r="B8">
            <v>797.41893004115207</v>
          </cell>
          <cell r="C8">
            <v>599.10000000000014</v>
          </cell>
          <cell r="D8">
            <v>619.56666666666683</v>
          </cell>
          <cell r="E8">
            <v>354.3</v>
          </cell>
          <cell r="F8">
            <v>143.5333333333333</v>
          </cell>
          <cell r="G8">
            <v>90.1111111111111</v>
          </cell>
          <cell r="H8">
            <v>19.233333333333334</v>
          </cell>
          <cell r="I8">
            <v>61.833333333333336</v>
          </cell>
          <cell r="J8">
            <v>84.105349794238677</v>
          </cell>
          <cell r="K8">
            <v>333.55393994817865</v>
          </cell>
          <cell r="L8">
            <v>437.63333333333333</v>
          </cell>
          <cell r="M8">
            <v>671.5</v>
          </cell>
        </row>
        <row r="9">
          <cell r="B9">
            <v>800.4</v>
          </cell>
          <cell r="C9">
            <v>673.59999999999991</v>
          </cell>
          <cell r="D9">
            <v>493.16666666666669</v>
          </cell>
          <cell r="E9">
            <v>413.1271604938272</v>
          </cell>
          <cell r="F9">
            <v>196</v>
          </cell>
          <cell r="G9">
            <v>78.399999999999991</v>
          </cell>
          <cell r="H9">
            <v>50.8</v>
          </cell>
          <cell r="I9">
            <v>42.800000000000004</v>
          </cell>
          <cell r="J9">
            <v>165.89999999999998</v>
          </cell>
          <cell r="K9">
            <v>280.20000000000005</v>
          </cell>
          <cell r="L9">
            <v>506.56666666666666</v>
          </cell>
          <cell r="M9">
            <v>845.01111111111106</v>
          </cell>
        </row>
        <row r="10">
          <cell r="B10">
            <v>753.99999999999989</v>
          </cell>
          <cell r="C10">
            <v>679.7</v>
          </cell>
          <cell r="D10">
            <v>681.3</v>
          </cell>
          <cell r="E10">
            <v>369.90000000000003</v>
          </cell>
          <cell r="F10">
            <v>172.2</v>
          </cell>
          <cell r="G10">
            <v>78.999999999999986</v>
          </cell>
          <cell r="H10">
            <v>51.400000000000006</v>
          </cell>
          <cell r="I10">
            <v>17</v>
          </cell>
          <cell r="J10">
            <v>165.79999999999998</v>
          </cell>
          <cell r="K10">
            <v>298.22222222222217</v>
          </cell>
          <cell r="L10">
            <v>387.69999999999993</v>
          </cell>
          <cell r="M10">
            <v>568.27242798353916</v>
          </cell>
        </row>
        <row r="11">
          <cell r="B11">
            <v>722.55713051872169</v>
          </cell>
          <cell r="C11">
            <v>663.29981914962946</v>
          </cell>
          <cell r="D11">
            <v>625.76666666666688</v>
          </cell>
          <cell r="E11">
            <v>390.73333333333341</v>
          </cell>
          <cell r="F11">
            <v>297.7</v>
          </cell>
          <cell r="G11">
            <v>69.2</v>
          </cell>
          <cell r="H11">
            <v>16.677777777777777</v>
          </cell>
          <cell r="I11">
            <v>26.900000000000006</v>
          </cell>
          <cell r="J11">
            <v>67.366666666666674</v>
          </cell>
          <cell r="K11">
            <v>371.09999999999991</v>
          </cell>
          <cell r="L11">
            <v>531.59999999999991</v>
          </cell>
          <cell r="M11">
            <v>701.3</v>
          </cell>
        </row>
        <row r="12">
          <cell r="B12">
            <v>902.07777777777767</v>
          </cell>
          <cell r="C12">
            <v>798.59999999999991</v>
          </cell>
          <cell r="D12">
            <v>661.2</v>
          </cell>
          <cell r="E12">
            <v>420.6444444444445</v>
          </cell>
          <cell r="F12">
            <v>239.46666666666667</v>
          </cell>
          <cell r="G12">
            <v>81.700000000000017</v>
          </cell>
          <cell r="H12">
            <v>25.7</v>
          </cell>
          <cell r="I12">
            <v>24.6</v>
          </cell>
          <cell r="J12">
            <v>111.29999999999998</v>
          </cell>
          <cell r="K12">
            <v>333</v>
          </cell>
          <cell r="L12">
            <v>447.9</v>
          </cell>
          <cell r="M12">
            <v>649.4</v>
          </cell>
        </row>
        <row r="13">
          <cell r="B13">
            <v>913.19999999999993</v>
          </cell>
          <cell r="C13">
            <v>701.69999999999982</v>
          </cell>
          <cell r="D13">
            <v>575.9</v>
          </cell>
          <cell r="E13">
            <v>377.4</v>
          </cell>
          <cell r="F13">
            <v>221.70000000000002</v>
          </cell>
          <cell r="G13">
            <v>104.14630391708579</v>
          </cell>
          <cell r="H13">
            <v>30.599999999999998</v>
          </cell>
          <cell r="I13">
            <v>71.900000000000006</v>
          </cell>
          <cell r="J13">
            <v>83.899999999999991</v>
          </cell>
          <cell r="K13">
            <v>290.60000000000002</v>
          </cell>
          <cell r="L13">
            <v>445.89999999999992</v>
          </cell>
          <cell r="M13">
            <v>729.09999999999991</v>
          </cell>
        </row>
        <row r="14">
          <cell r="B14">
            <v>829.3</v>
          </cell>
          <cell r="C14">
            <v>691</v>
          </cell>
          <cell r="D14">
            <v>708.0999999999998</v>
          </cell>
          <cell r="E14">
            <v>357.59999999999991</v>
          </cell>
          <cell r="F14">
            <v>244.49999999999997</v>
          </cell>
          <cell r="G14">
            <v>26.900000000000002</v>
          </cell>
          <cell r="H14">
            <v>13.600000000000001</v>
          </cell>
          <cell r="I14">
            <v>11.8</v>
          </cell>
          <cell r="J14">
            <v>68.2</v>
          </cell>
          <cell r="K14">
            <v>273.59999999999997</v>
          </cell>
          <cell r="L14">
            <v>445.50000000000006</v>
          </cell>
          <cell r="M14">
            <v>721.80000000000018</v>
          </cell>
        </row>
        <row r="15">
          <cell r="B15">
            <v>626.30000000000007</v>
          </cell>
          <cell r="C15">
            <v>693.69999999999993</v>
          </cell>
          <cell r="D15">
            <v>613.6</v>
          </cell>
          <cell r="E15">
            <v>328.40000000000009</v>
          </cell>
          <cell r="F15">
            <v>176.50000000000006</v>
          </cell>
          <cell r="G15">
            <v>59.7</v>
          </cell>
          <cell r="H15">
            <v>8.6</v>
          </cell>
          <cell r="I15">
            <v>39.900000000000006</v>
          </cell>
          <cell r="J15">
            <v>145</v>
          </cell>
          <cell r="K15">
            <v>351.8</v>
          </cell>
          <cell r="L15">
            <v>420.90000000000003</v>
          </cell>
          <cell r="M15">
            <v>569.80000000000007</v>
          </cell>
        </row>
        <row r="16">
          <cell r="B16">
            <v>729.3</v>
          </cell>
          <cell r="C16">
            <v>793.80000000000007</v>
          </cell>
          <cell r="D16">
            <v>593.09999999999991</v>
          </cell>
          <cell r="E16">
            <v>424.2999999999999</v>
          </cell>
          <cell r="F16">
            <v>170.3</v>
          </cell>
          <cell r="G16">
            <v>55.500000000000007</v>
          </cell>
          <cell r="H16">
            <v>34.000000000000007</v>
          </cell>
          <cell r="I16">
            <v>26.3</v>
          </cell>
          <cell r="J16">
            <v>83.9</v>
          </cell>
          <cell r="K16">
            <v>189.2</v>
          </cell>
          <cell r="L16">
            <v>525.9</v>
          </cell>
          <cell r="M16">
            <v>696.19999999999993</v>
          </cell>
        </row>
        <row r="17">
          <cell r="B17">
            <v>693.80000000000007</v>
          </cell>
          <cell r="C17">
            <v>736.00000000000011</v>
          </cell>
          <cell r="D17">
            <v>698</v>
          </cell>
          <cell r="E17">
            <v>299.09999999999997</v>
          </cell>
          <cell r="F17">
            <v>263.09999999999997</v>
          </cell>
          <cell r="G17">
            <v>50.3</v>
          </cell>
          <cell r="H17">
            <v>19.399999999999999</v>
          </cell>
          <cell r="I17">
            <v>32.233333333333334</v>
          </cell>
          <cell r="J17">
            <v>98.8</v>
          </cell>
          <cell r="K17">
            <v>329.8</v>
          </cell>
          <cell r="L17">
            <v>516.6</v>
          </cell>
          <cell r="M17">
            <v>733.6</v>
          </cell>
        </row>
        <row r="18">
          <cell r="B18">
            <v>901.4</v>
          </cell>
          <cell r="C18">
            <v>679.40000000000009</v>
          </cell>
          <cell r="D18">
            <v>597.00000000000011</v>
          </cell>
          <cell r="E18">
            <v>361.7</v>
          </cell>
          <cell r="F18">
            <v>219.60000000000002</v>
          </cell>
          <cell r="G18">
            <v>99.100000000000009</v>
          </cell>
          <cell r="H18">
            <v>61.2</v>
          </cell>
          <cell r="I18">
            <v>43</v>
          </cell>
          <cell r="J18">
            <v>110.2</v>
          </cell>
          <cell r="K18">
            <v>345.2999999999999</v>
          </cell>
          <cell r="L18">
            <v>396.19999999999993</v>
          </cell>
          <cell r="M18">
            <v>698.59999999999991</v>
          </cell>
        </row>
        <row r="19">
          <cell r="B19">
            <v>791.5</v>
          </cell>
          <cell r="C19">
            <v>680.1</v>
          </cell>
          <cell r="D19">
            <v>504.69999999999987</v>
          </cell>
          <cell r="E19">
            <v>273.20000000000005</v>
          </cell>
          <cell r="F19">
            <v>148.19999999999996</v>
          </cell>
          <cell r="G19">
            <v>55.233333333333327</v>
          </cell>
          <cell r="H19">
            <v>12.7</v>
          </cell>
          <cell r="I19">
            <v>19.299999999999997</v>
          </cell>
          <cell r="J19">
            <v>137</v>
          </cell>
          <cell r="K19">
            <v>300.99999999999994</v>
          </cell>
          <cell r="L19">
            <v>439.26666666666659</v>
          </cell>
          <cell r="M19">
            <v>744.29999999999984</v>
          </cell>
        </row>
        <row r="20">
          <cell r="B20">
            <v>866.5</v>
          </cell>
          <cell r="C20">
            <v>720.4000000000002</v>
          </cell>
          <cell r="D20">
            <v>660.1</v>
          </cell>
          <cell r="E20">
            <v>379.3</v>
          </cell>
          <cell r="F20">
            <v>168.09999999999997</v>
          </cell>
          <cell r="G20">
            <v>64.099999999999994</v>
          </cell>
          <cell r="H20">
            <v>3.7</v>
          </cell>
          <cell r="I20">
            <v>13.6</v>
          </cell>
          <cell r="J20">
            <v>106.33333333333331</v>
          </cell>
          <cell r="K20">
            <v>276.60000000000008</v>
          </cell>
          <cell r="L20">
            <v>399.39999999999992</v>
          </cell>
          <cell r="M20">
            <v>609.79999999999984</v>
          </cell>
        </row>
        <row r="21">
          <cell r="B21">
            <v>694.59999999999991</v>
          </cell>
          <cell r="C21">
            <v>611.39999999999986</v>
          </cell>
          <cell r="D21">
            <v>388.69999999999987</v>
          </cell>
          <cell r="E21">
            <v>399</v>
          </cell>
          <cell r="F21">
            <v>123.8</v>
          </cell>
          <cell r="G21">
            <v>56.4</v>
          </cell>
          <cell r="H21">
            <v>0.4</v>
          </cell>
          <cell r="I21">
            <v>22.5</v>
          </cell>
          <cell r="J21">
            <v>134.69999999999999</v>
          </cell>
          <cell r="K21">
            <v>292.2</v>
          </cell>
          <cell r="L21">
            <v>505.72222222222223</v>
          </cell>
          <cell r="M21">
            <v>590.9</v>
          </cell>
        </row>
        <row r="22">
          <cell r="B22">
            <v>703.36666666666667</v>
          </cell>
          <cell r="C22">
            <v>699.59999999999991</v>
          </cell>
          <cell r="D22">
            <v>649</v>
          </cell>
          <cell r="E22">
            <v>414.2</v>
          </cell>
          <cell r="F22">
            <v>160.66666666666669</v>
          </cell>
          <cell r="G22">
            <v>67.399999999999991</v>
          </cell>
          <cell r="H22">
            <v>19.599999999999998</v>
          </cell>
          <cell r="I22">
            <v>33.9</v>
          </cell>
          <cell r="J22">
            <v>133.1</v>
          </cell>
          <cell r="K22">
            <v>270.68888888888893</v>
          </cell>
          <cell r="L22">
            <v>557.36666666666667</v>
          </cell>
          <cell r="M22">
            <v>767.19999999999993</v>
          </cell>
        </row>
        <row r="23">
          <cell r="B23">
            <v>899.69999999999982</v>
          </cell>
          <cell r="C23">
            <v>820.9666666666667</v>
          </cell>
          <cell r="D23">
            <v>767.15555555555545</v>
          </cell>
          <cell r="E23">
            <v>423.06666666666666</v>
          </cell>
          <cell r="F23">
            <v>185.6</v>
          </cell>
          <cell r="G23">
            <v>35.999999999999993</v>
          </cell>
          <cell r="H23">
            <v>59.100000000000009</v>
          </cell>
          <cell r="I23">
            <v>40.5</v>
          </cell>
          <cell r="J23">
            <v>117.19999999999999</v>
          </cell>
          <cell r="K23">
            <v>292.40000000000003</v>
          </cell>
          <cell r="L23">
            <v>548.06666666666661</v>
          </cell>
          <cell r="M23">
            <v>623.73333333333346</v>
          </cell>
        </row>
        <row r="24">
          <cell r="B24">
            <v>877.13333333333333</v>
          </cell>
          <cell r="C24">
            <v>928.1</v>
          </cell>
          <cell r="D24">
            <v>701.5</v>
          </cell>
          <cell r="E24">
            <v>385.66666666666663</v>
          </cell>
          <cell r="F24">
            <v>30.6</v>
          </cell>
          <cell r="G24">
            <v>0</v>
          </cell>
          <cell r="H24">
            <v>0</v>
          </cell>
          <cell r="I24">
            <v>0</v>
          </cell>
          <cell r="J24">
            <v>0</v>
          </cell>
          <cell r="K24">
            <v>0</v>
          </cell>
          <cell r="L24">
            <v>0</v>
          </cell>
          <cell r="M24">
            <v>0</v>
          </cell>
        </row>
        <row r="30">
          <cell r="B30">
            <v>0</v>
          </cell>
          <cell r="C30">
            <v>0</v>
          </cell>
          <cell r="D30">
            <v>0</v>
          </cell>
          <cell r="E30">
            <v>0</v>
          </cell>
          <cell r="F30">
            <v>0</v>
          </cell>
          <cell r="G30">
            <v>49.2</v>
          </cell>
          <cell r="H30">
            <v>66.700000000000031</v>
          </cell>
          <cell r="I30">
            <v>68.7</v>
          </cell>
          <cell r="J30">
            <v>4.3</v>
          </cell>
          <cell r="K30">
            <v>0</v>
          </cell>
          <cell r="L30">
            <v>0</v>
          </cell>
          <cell r="M30">
            <v>0</v>
          </cell>
        </row>
        <row r="31">
          <cell r="B31">
            <v>0</v>
          </cell>
          <cell r="C31">
            <v>0</v>
          </cell>
          <cell r="D31">
            <v>0</v>
          </cell>
          <cell r="E31">
            <v>0</v>
          </cell>
          <cell r="F31">
            <v>5.8000000000000007</v>
          </cell>
          <cell r="G31">
            <v>21</v>
          </cell>
          <cell r="H31">
            <v>24.4</v>
          </cell>
          <cell r="I31">
            <v>31.899999999999995</v>
          </cell>
          <cell r="J31">
            <v>7.7</v>
          </cell>
          <cell r="K31">
            <v>0</v>
          </cell>
          <cell r="L31">
            <v>0</v>
          </cell>
          <cell r="M31">
            <v>0</v>
          </cell>
        </row>
        <row r="32">
          <cell r="B32">
            <v>0</v>
          </cell>
          <cell r="C32">
            <v>0</v>
          </cell>
          <cell r="D32">
            <v>0</v>
          </cell>
          <cell r="E32">
            <v>0</v>
          </cell>
          <cell r="F32">
            <v>0</v>
          </cell>
          <cell r="G32">
            <v>25.5</v>
          </cell>
          <cell r="H32">
            <v>52.599999999999994</v>
          </cell>
          <cell r="I32">
            <v>19.244444444444447</v>
          </cell>
          <cell r="J32">
            <v>3.3</v>
          </cell>
          <cell r="K32">
            <v>0.6</v>
          </cell>
          <cell r="L32">
            <v>0</v>
          </cell>
          <cell r="M32">
            <v>0</v>
          </cell>
        </row>
        <row r="33">
          <cell r="B33">
            <v>0</v>
          </cell>
          <cell r="C33">
            <v>0</v>
          </cell>
          <cell r="D33">
            <v>0</v>
          </cell>
          <cell r="E33">
            <v>0</v>
          </cell>
          <cell r="F33">
            <v>18.72880658436214</v>
          </cell>
          <cell r="G33">
            <v>32.781481481481478</v>
          </cell>
          <cell r="H33">
            <v>34.266666666666666</v>
          </cell>
          <cell r="I33">
            <v>42.1</v>
          </cell>
          <cell r="J33">
            <v>5.5592592592592585</v>
          </cell>
          <cell r="K33">
            <v>0</v>
          </cell>
          <cell r="L33">
            <v>0</v>
          </cell>
          <cell r="M33">
            <v>0</v>
          </cell>
        </row>
        <row r="34">
          <cell r="B34">
            <v>0</v>
          </cell>
          <cell r="C34">
            <v>0</v>
          </cell>
          <cell r="D34">
            <v>0</v>
          </cell>
          <cell r="E34">
            <v>0</v>
          </cell>
          <cell r="F34">
            <v>6.8</v>
          </cell>
          <cell r="G34">
            <v>49.24444444444444</v>
          </cell>
          <cell r="H34">
            <v>88.100000000000009</v>
          </cell>
          <cell r="I34">
            <v>13.133333333333333</v>
          </cell>
          <cell r="J34">
            <v>20.511111111111116</v>
          </cell>
          <cell r="K34">
            <v>2.7037037037037037</v>
          </cell>
          <cell r="L34">
            <v>0</v>
          </cell>
          <cell r="M34">
            <v>0</v>
          </cell>
        </row>
        <row r="35">
          <cell r="B35">
            <v>0</v>
          </cell>
          <cell r="C35">
            <v>0</v>
          </cell>
          <cell r="D35">
            <v>0</v>
          </cell>
          <cell r="E35">
            <v>0</v>
          </cell>
          <cell r="F35">
            <v>10.9</v>
          </cell>
          <cell r="G35">
            <v>19.8</v>
          </cell>
          <cell r="H35">
            <v>22.599999999999994</v>
          </cell>
          <cell r="I35">
            <v>39.624371284865113</v>
          </cell>
          <cell r="J35">
            <v>13.799999999999999</v>
          </cell>
          <cell r="K35">
            <v>0</v>
          </cell>
          <cell r="L35">
            <v>0</v>
          </cell>
          <cell r="M35">
            <v>0</v>
          </cell>
        </row>
        <row r="36">
          <cell r="B36">
            <v>0</v>
          </cell>
          <cell r="C36">
            <v>0</v>
          </cell>
          <cell r="D36">
            <v>0</v>
          </cell>
          <cell r="E36">
            <v>0</v>
          </cell>
          <cell r="F36">
            <v>4.5</v>
          </cell>
          <cell r="G36">
            <v>37.6</v>
          </cell>
          <cell r="H36">
            <v>44.8</v>
          </cell>
          <cell r="I36">
            <v>56.5</v>
          </cell>
          <cell r="J36">
            <v>13.4</v>
          </cell>
          <cell r="K36">
            <v>0</v>
          </cell>
          <cell r="L36">
            <v>0</v>
          </cell>
          <cell r="M36">
            <v>0</v>
          </cell>
        </row>
        <row r="37">
          <cell r="B37">
            <v>0</v>
          </cell>
          <cell r="C37">
            <v>0</v>
          </cell>
          <cell r="D37">
            <v>0</v>
          </cell>
          <cell r="E37">
            <v>5</v>
          </cell>
          <cell r="F37">
            <v>3.9</v>
          </cell>
          <cell r="G37">
            <v>43.300000000000011</v>
          </cell>
          <cell r="H37">
            <v>91.522222222222226</v>
          </cell>
          <cell r="I37">
            <v>44.6</v>
          </cell>
          <cell r="J37">
            <v>43.166666666666671</v>
          </cell>
          <cell r="K37">
            <v>3.7</v>
          </cell>
          <cell r="L37">
            <v>0</v>
          </cell>
          <cell r="M37">
            <v>0</v>
          </cell>
        </row>
        <row r="38">
          <cell r="B38">
            <v>0</v>
          </cell>
          <cell r="C38">
            <v>0</v>
          </cell>
          <cell r="D38">
            <v>0</v>
          </cell>
          <cell r="E38">
            <v>0.3</v>
          </cell>
          <cell r="F38">
            <v>0</v>
          </cell>
          <cell r="G38">
            <v>17.600000000000001</v>
          </cell>
          <cell r="H38">
            <v>39.999999999999993</v>
          </cell>
          <cell r="I38">
            <v>54.4</v>
          </cell>
          <cell r="J38">
            <v>9.5000000000000018</v>
          </cell>
          <cell r="K38">
            <v>0</v>
          </cell>
          <cell r="L38">
            <v>0</v>
          </cell>
          <cell r="M38">
            <v>0</v>
          </cell>
        </row>
        <row r="39">
          <cell r="B39">
            <v>0</v>
          </cell>
          <cell r="C39">
            <v>0</v>
          </cell>
          <cell r="D39">
            <v>0</v>
          </cell>
          <cell r="E39">
            <v>0</v>
          </cell>
          <cell r="F39">
            <v>7.5</v>
          </cell>
          <cell r="G39">
            <v>15.7</v>
          </cell>
          <cell r="H39">
            <v>35.300000000000004</v>
          </cell>
          <cell r="I39">
            <v>24.4</v>
          </cell>
          <cell r="J39">
            <v>20.399999999999999</v>
          </cell>
          <cell r="K39">
            <v>0</v>
          </cell>
          <cell r="L39">
            <v>0</v>
          </cell>
          <cell r="M39">
            <v>0</v>
          </cell>
        </row>
        <row r="40">
          <cell r="B40">
            <v>0</v>
          </cell>
          <cell r="C40">
            <v>0</v>
          </cell>
          <cell r="D40">
            <v>0</v>
          </cell>
          <cell r="E40">
            <v>0.2</v>
          </cell>
          <cell r="F40">
            <v>0.6</v>
          </cell>
          <cell r="G40">
            <v>98.500000000000014</v>
          </cell>
          <cell r="H40">
            <v>85.299999999999955</v>
          </cell>
          <cell r="I40">
            <v>62.1</v>
          </cell>
          <cell r="J40">
            <v>22.6</v>
          </cell>
          <cell r="K40">
            <v>9.4</v>
          </cell>
          <cell r="L40">
            <v>0</v>
          </cell>
          <cell r="M40">
            <v>0</v>
          </cell>
        </row>
        <row r="41">
          <cell r="B41">
            <v>0</v>
          </cell>
          <cell r="C41">
            <v>0</v>
          </cell>
          <cell r="D41">
            <v>0</v>
          </cell>
          <cell r="E41">
            <v>0</v>
          </cell>
          <cell r="F41">
            <v>21.200000000000003</v>
          </cell>
          <cell r="G41">
            <v>29.299999999999997</v>
          </cell>
          <cell r="H41">
            <v>96.499999999999986</v>
          </cell>
          <cell r="I41">
            <v>35.299999999999997</v>
          </cell>
          <cell r="J41">
            <v>2.8</v>
          </cell>
          <cell r="K41">
            <v>0</v>
          </cell>
          <cell r="L41">
            <v>0</v>
          </cell>
          <cell r="M41">
            <v>0</v>
          </cell>
        </row>
        <row r="42">
          <cell r="B42">
            <v>0</v>
          </cell>
          <cell r="C42">
            <v>0</v>
          </cell>
          <cell r="D42">
            <v>0</v>
          </cell>
          <cell r="E42">
            <v>0</v>
          </cell>
          <cell r="F42">
            <v>16.100000000000001</v>
          </cell>
          <cell r="G42">
            <v>46.3</v>
          </cell>
          <cell r="H42">
            <v>43.4</v>
          </cell>
          <cell r="I42">
            <v>57.199999999999996</v>
          </cell>
          <cell r="J42">
            <v>29.4</v>
          </cell>
          <cell r="K42">
            <v>15.2</v>
          </cell>
          <cell r="L42">
            <v>0</v>
          </cell>
          <cell r="M42">
            <v>0</v>
          </cell>
        </row>
        <row r="43">
          <cell r="B43">
            <v>0</v>
          </cell>
          <cell r="C43">
            <v>0</v>
          </cell>
          <cell r="D43">
            <v>0</v>
          </cell>
          <cell r="E43">
            <v>1.4000000000000001</v>
          </cell>
          <cell r="F43">
            <v>0.3</v>
          </cell>
          <cell r="G43">
            <v>44.800000000000004</v>
          </cell>
          <cell r="H43">
            <v>55.099999999999987</v>
          </cell>
          <cell r="I43">
            <v>28.400000000000002</v>
          </cell>
          <cell r="J43">
            <v>4.4999999999999991</v>
          </cell>
          <cell r="K43">
            <v>0</v>
          </cell>
          <cell r="L43">
            <v>0</v>
          </cell>
          <cell r="M43">
            <v>0</v>
          </cell>
        </row>
        <row r="44">
          <cell r="B44">
            <v>0</v>
          </cell>
          <cell r="C44">
            <v>0</v>
          </cell>
          <cell r="D44">
            <v>0</v>
          </cell>
          <cell r="E44">
            <v>0</v>
          </cell>
          <cell r="F44">
            <v>2</v>
          </cell>
          <cell r="G44">
            <v>15.500000000000002</v>
          </cell>
          <cell r="H44">
            <v>10.3</v>
          </cell>
          <cell r="I44">
            <v>48.099999999999994</v>
          </cell>
          <cell r="J44">
            <v>7.5</v>
          </cell>
          <cell r="K44">
            <v>0</v>
          </cell>
          <cell r="L44">
            <v>0</v>
          </cell>
          <cell r="M44">
            <v>0</v>
          </cell>
        </row>
        <row r="45">
          <cell r="B45">
            <v>0</v>
          </cell>
          <cell r="C45">
            <v>0</v>
          </cell>
          <cell r="D45">
            <v>0</v>
          </cell>
          <cell r="E45">
            <v>1</v>
          </cell>
          <cell r="F45">
            <v>24</v>
          </cell>
          <cell r="G45">
            <v>18.7</v>
          </cell>
          <cell r="H45">
            <v>89.7</v>
          </cell>
          <cell r="I45">
            <v>82.000000000000014</v>
          </cell>
          <cell r="J45">
            <v>15.5</v>
          </cell>
          <cell r="K45">
            <v>0</v>
          </cell>
          <cell r="L45">
            <v>0</v>
          </cell>
          <cell r="M45">
            <v>0</v>
          </cell>
        </row>
        <row r="46">
          <cell r="B46">
            <v>0</v>
          </cell>
          <cell r="C46">
            <v>0</v>
          </cell>
          <cell r="D46">
            <v>0</v>
          </cell>
          <cell r="E46">
            <v>0</v>
          </cell>
          <cell r="F46">
            <v>12.8</v>
          </cell>
          <cell r="G46">
            <v>16.400000000000002</v>
          </cell>
          <cell r="H46">
            <v>104.29999999999998</v>
          </cell>
          <cell r="I46">
            <v>53.300000000000004</v>
          </cell>
          <cell r="J46">
            <v>20.7</v>
          </cell>
          <cell r="K46">
            <v>0.3</v>
          </cell>
          <cell r="L46">
            <v>0</v>
          </cell>
          <cell r="M46">
            <v>0</v>
          </cell>
        </row>
        <row r="47">
          <cell r="B47">
            <v>0</v>
          </cell>
          <cell r="C47">
            <v>0</v>
          </cell>
          <cell r="D47">
            <v>3.4000000000000004</v>
          </cell>
          <cell r="E47">
            <v>0</v>
          </cell>
          <cell r="F47">
            <v>17.400000000000002</v>
          </cell>
          <cell r="G47">
            <v>57.100000000000009</v>
          </cell>
          <cell r="H47">
            <v>94.000000000000028</v>
          </cell>
          <cell r="I47">
            <v>50.7</v>
          </cell>
          <cell r="J47">
            <v>15.300000000000002</v>
          </cell>
          <cell r="K47">
            <v>0</v>
          </cell>
          <cell r="L47">
            <v>0</v>
          </cell>
          <cell r="M47">
            <v>0</v>
          </cell>
        </row>
        <row r="48">
          <cell r="B48">
            <v>0</v>
          </cell>
          <cell r="C48">
            <v>0</v>
          </cell>
          <cell r="D48">
            <v>0</v>
          </cell>
          <cell r="E48">
            <v>0</v>
          </cell>
          <cell r="F48">
            <v>18.7</v>
          </cell>
          <cell r="G48">
            <v>35.000000000000007</v>
          </cell>
          <cell r="H48">
            <v>75.899999999999991</v>
          </cell>
          <cell r="I48">
            <v>34.5</v>
          </cell>
          <cell r="J48">
            <v>17.2</v>
          </cell>
          <cell r="K48">
            <v>0</v>
          </cell>
          <cell r="L48">
            <v>0</v>
          </cell>
          <cell r="M48">
            <v>0</v>
          </cell>
        </row>
        <row r="49">
          <cell r="B49">
            <v>0</v>
          </cell>
          <cell r="C49">
            <v>0</v>
          </cell>
          <cell r="D49">
            <v>0</v>
          </cell>
          <cell r="E49">
            <v>0</v>
          </cell>
          <cell r="F49">
            <v>7.6000000000000005</v>
          </cell>
          <cell r="G49">
            <v>44</v>
          </cell>
          <cell r="H49">
            <v>25.700000000000003</v>
          </cell>
          <cell r="I49">
            <v>32.400000000000006</v>
          </cell>
          <cell r="J49">
            <v>12.399999999999999</v>
          </cell>
          <cell r="K49">
            <v>0</v>
          </cell>
          <cell r="L49">
            <v>0</v>
          </cell>
          <cell r="M49">
            <v>0</v>
          </cell>
        </row>
        <row r="50">
          <cell r="B50">
            <v>0</v>
          </cell>
          <cell r="C50">
            <v>0</v>
          </cell>
          <cell r="D50">
            <v>0</v>
          </cell>
          <cell r="E50">
            <v>0</v>
          </cell>
          <cell r="F50">
            <v>0</v>
          </cell>
          <cell r="G50">
            <v>0</v>
          </cell>
          <cell r="H50">
            <v>0</v>
          </cell>
          <cell r="I50">
            <v>0</v>
          </cell>
          <cell r="J50">
            <v>0</v>
          </cell>
          <cell r="K50">
            <v>0</v>
          </cell>
          <cell r="L50">
            <v>0</v>
          </cell>
          <cell r="M50">
            <v>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2006-2010 Programs"/>
      <sheetName val="B. 2011-2014 Programs"/>
      <sheetName val="C. Persistence Factor"/>
      <sheetName val="D. CDM 1|2 yr Rule"/>
      <sheetName val="E. CDM Variable for Rate App"/>
    </sheetNames>
    <sheetDataSet>
      <sheetData sheetId="0">
        <row r="29">
          <cell r="E29">
            <v>239310.75203507033</v>
          </cell>
        </row>
      </sheetData>
      <sheetData sheetId="1">
        <row r="7">
          <cell r="C7">
            <v>154847.62</v>
          </cell>
        </row>
      </sheetData>
      <sheetData sheetId="2"/>
      <sheetData sheetId="3"/>
      <sheetData sheetId="4">
        <row r="14">
          <cell r="B14">
            <v>11558536.977342812</v>
          </cell>
        </row>
        <row r="18">
          <cell r="B18">
            <v>1534.0432822760918</v>
          </cell>
        </row>
        <row r="19">
          <cell r="B19">
            <v>3068.0865645521835</v>
          </cell>
        </row>
        <row r="20">
          <cell r="B20">
            <v>4602.1298468282748</v>
          </cell>
        </row>
        <row r="21">
          <cell r="B21">
            <v>6136.173129104367</v>
          </cell>
        </row>
        <row r="22">
          <cell r="B22">
            <v>7670.2164113804592</v>
          </cell>
        </row>
        <row r="23">
          <cell r="B23">
            <v>9204.2596936565515</v>
          </cell>
        </row>
        <row r="24">
          <cell r="B24">
            <v>10738.302975932644</v>
          </cell>
        </row>
        <row r="25">
          <cell r="B25">
            <v>12272.346258208736</v>
          </cell>
        </row>
        <row r="26">
          <cell r="B26">
            <v>13806.389540484828</v>
          </cell>
        </row>
        <row r="27">
          <cell r="B27">
            <v>15340.43282276092</v>
          </cell>
        </row>
        <row r="28">
          <cell r="B28">
            <v>16874.476105037011</v>
          </cell>
        </row>
        <row r="29">
          <cell r="B29">
            <v>18408.519387313103</v>
          </cell>
        </row>
        <row r="30">
          <cell r="B30">
            <v>19652.24778040027</v>
          </cell>
        </row>
        <row r="31">
          <cell r="B31">
            <v>20895.976173487437</v>
          </cell>
        </row>
        <row r="32">
          <cell r="B32">
            <v>22139.704566574605</v>
          </cell>
        </row>
        <row r="33">
          <cell r="B33">
            <v>23383.432959661772</v>
          </cell>
        </row>
        <row r="34">
          <cell r="B34">
            <v>24627.161352748939</v>
          </cell>
        </row>
        <row r="35">
          <cell r="B35">
            <v>25870.889745836106</v>
          </cell>
        </row>
        <row r="36">
          <cell r="B36">
            <v>27114.618138923273</v>
          </cell>
        </row>
        <row r="37">
          <cell r="B37">
            <v>28358.346532010441</v>
          </cell>
        </row>
        <row r="38">
          <cell r="B38">
            <v>29602.074925097608</v>
          </cell>
        </row>
        <row r="39">
          <cell r="B39">
            <v>30845.803318184775</v>
          </cell>
        </row>
        <row r="40">
          <cell r="B40">
            <v>32089.531711271942</v>
          </cell>
        </row>
        <row r="41">
          <cell r="B41">
            <v>33333.260104359106</v>
          </cell>
        </row>
        <row r="42">
          <cell r="B42">
            <v>35730.195907553978</v>
          </cell>
        </row>
        <row r="43">
          <cell r="B43">
            <v>38127.13171074885</v>
          </cell>
        </row>
        <row r="44">
          <cell r="B44">
            <v>40524.067513943723</v>
          </cell>
        </row>
        <row r="45">
          <cell r="B45">
            <v>42921.003317138595</v>
          </cell>
        </row>
        <row r="46">
          <cell r="B46">
            <v>45317.939120333467</v>
          </cell>
        </row>
        <row r="47">
          <cell r="B47">
            <v>47714.874923528339</v>
          </cell>
        </row>
        <row r="48">
          <cell r="B48">
            <v>50111.810726723212</v>
          </cell>
        </row>
        <row r="49">
          <cell r="B49">
            <v>52508.746529918084</v>
          </cell>
        </row>
        <row r="50">
          <cell r="B50">
            <v>54905.682333112956</v>
          </cell>
        </row>
        <row r="51">
          <cell r="B51">
            <v>57302.618136307829</v>
          </cell>
        </row>
        <row r="52">
          <cell r="B52">
            <v>59699.553939502701</v>
          </cell>
        </row>
        <row r="53">
          <cell r="B53">
            <v>62096.489742697573</v>
          </cell>
        </row>
        <row r="54">
          <cell r="B54">
            <v>67329.5604966596</v>
          </cell>
        </row>
        <row r="55">
          <cell r="B55">
            <v>72562.631250621635</v>
          </cell>
        </row>
        <row r="56">
          <cell r="B56">
            <v>77795.702004583669</v>
          </cell>
        </row>
        <row r="57">
          <cell r="B57">
            <v>83028.772758545703</v>
          </cell>
        </row>
        <row r="58">
          <cell r="B58">
            <v>88261.843512507738</v>
          </cell>
        </row>
        <row r="59">
          <cell r="B59">
            <v>93494.914266469772</v>
          </cell>
        </row>
        <row r="60">
          <cell r="B60">
            <v>98727.985020431806</v>
          </cell>
        </row>
        <row r="61">
          <cell r="B61">
            <v>103961.05577439384</v>
          </cell>
        </row>
        <row r="62">
          <cell r="B62">
            <v>109194.12652835588</v>
          </cell>
        </row>
        <row r="63">
          <cell r="B63">
            <v>114427.19728231791</v>
          </cell>
        </row>
        <row r="64">
          <cell r="B64">
            <v>119660.26803627994</v>
          </cell>
        </row>
        <row r="65">
          <cell r="B65">
            <v>124893.33879024198</v>
          </cell>
        </row>
        <row r="66">
          <cell r="B66">
            <v>123708.66878762332</v>
          </cell>
        </row>
        <row r="67">
          <cell r="B67">
            <v>122523.99878500466</v>
          </cell>
        </row>
        <row r="68">
          <cell r="B68">
            <v>121339.328782386</v>
          </cell>
        </row>
        <row r="69">
          <cell r="B69">
            <v>120154.65877976734</v>
          </cell>
        </row>
        <row r="70">
          <cell r="B70">
            <v>118969.98877714868</v>
          </cell>
        </row>
        <row r="71">
          <cell r="B71">
            <v>117785.31877453002</v>
          </cell>
        </row>
        <row r="72">
          <cell r="B72">
            <v>116600.64877191136</v>
          </cell>
        </row>
        <row r="73">
          <cell r="B73">
            <v>115415.97876929271</v>
          </cell>
        </row>
        <row r="74">
          <cell r="B74">
            <v>114231.30876667405</v>
          </cell>
        </row>
        <row r="75">
          <cell r="B75">
            <v>113046.63876405539</v>
          </cell>
        </row>
        <row r="76">
          <cell r="B76">
            <v>111861.96876143673</v>
          </cell>
        </row>
        <row r="77">
          <cell r="B77">
            <v>110677.29875881807</v>
          </cell>
        </row>
        <row r="78">
          <cell r="B78">
            <v>112936.69543007608</v>
          </cell>
        </row>
        <row r="79">
          <cell r="B79">
            <v>115196.0921013341</v>
          </cell>
        </row>
        <row r="80">
          <cell r="B80">
            <v>117455.48877259211</v>
          </cell>
        </row>
        <row r="81">
          <cell r="B81">
            <v>119714.88544385013</v>
          </cell>
        </row>
        <row r="82">
          <cell r="B82">
            <v>121974.28211510814</v>
          </cell>
        </row>
        <row r="83">
          <cell r="B83">
            <v>124233.67878636616</v>
          </cell>
        </row>
        <row r="84">
          <cell r="B84">
            <v>126493.07545762417</v>
          </cell>
        </row>
        <row r="85">
          <cell r="B85">
            <v>128752.47212888219</v>
          </cell>
        </row>
        <row r="86">
          <cell r="B86">
            <v>131011.8688001402</v>
          </cell>
        </row>
        <row r="87">
          <cell r="B87">
            <v>133271.26547139822</v>
          </cell>
        </row>
        <row r="88">
          <cell r="B88">
            <v>135530.66214265622</v>
          </cell>
        </row>
        <row r="89">
          <cell r="B89">
            <v>137790.05881391422</v>
          </cell>
        </row>
        <row r="90">
          <cell r="B90">
            <v>140903.37068181208</v>
          </cell>
        </row>
        <row r="91">
          <cell r="B91">
            <v>144016.68254970995</v>
          </cell>
        </row>
        <row r="92">
          <cell r="B92">
            <v>147129.99441760781</v>
          </cell>
        </row>
        <row r="93">
          <cell r="B93">
            <v>150243.30628550568</v>
          </cell>
        </row>
        <row r="94">
          <cell r="B94">
            <v>153356.61815340354</v>
          </cell>
        </row>
        <row r="95">
          <cell r="B95">
            <v>156469.93002130141</v>
          </cell>
        </row>
        <row r="96">
          <cell r="B96">
            <v>159583.24188919927</v>
          </cell>
        </row>
        <row r="97">
          <cell r="B97">
            <v>162696.55375709714</v>
          </cell>
        </row>
        <row r="98">
          <cell r="B98">
            <v>165809.865624995</v>
          </cell>
        </row>
        <row r="99">
          <cell r="B99">
            <v>168923.17749289286</v>
          </cell>
        </row>
        <row r="100">
          <cell r="B100">
            <v>172036.48936079073</v>
          </cell>
        </row>
        <row r="101">
          <cell r="B101">
            <v>175149.80122868859</v>
          </cell>
        </row>
        <row r="102">
          <cell r="B102">
            <v>177935.94626626265</v>
          </cell>
        </row>
        <row r="103">
          <cell r="B103">
            <v>180722.0913038367</v>
          </cell>
        </row>
        <row r="104">
          <cell r="B104">
            <v>183508.23634141075</v>
          </cell>
        </row>
        <row r="105">
          <cell r="B105">
            <v>186294.38137898481</v>
          </cell>
        </row>
        <row r="106">
          <cell r="B106">
            <v>189080.52641655886</v>
          </cell>
        </row>
        <row r="107">
          <cell r="B107">
            <v>191866.67145413291</v>
          </cell>
        </row>
        <row r="108">
          <cell r="B108">
            <v>194652.81649170697</v>
          </cell>
        </row>
        <row r="109">
          <cell r="B109">
            <v>197438.96152928102</v>
          </cell>
        </row>
        <row r="110">
          <cell r="B110">
            <v>200225.10656685507</v>
          </cell>
        </row>
        <row r="111">
          <cell r="B111">
            <v>203011.25160442913</v>
          </cell>
        </row>
        <row r="112">
          <cell r="B112">
            <v>205797.39664200318</v>
          </cell>
        </row>
        <row r="113">
          <cell r="B113">
            <v>208583.54167957723</v>
          </cell>
        </row>
        <row r="114">
          <cell r="B114">
            <v>210650.99587268278</v>
          </cell>
        </row>
        <row r="115">
          <cell r="B115">
            <v>212718.45006578832</v>
          </cell>
        </row>
        <row r="116">
          <cell r="B116">
            <v>214785.90425889386</v>
          </cell>
        </row>
        <row r="117">
          <cell r="B117">
            <v>216853.3584519994</v>
          </cell>
        </row>
        <row r="118">
          <cell r="B118">
            <v>218920.81264510495</v>
          </cell>
        </row>
        <row r="119">
          <cell r="B119">
            <v>220988.26683821049</v>
          </cell>
        </row>
        <row r="120">
          <cell r="B120">
            <v>223055.72103131603</v>
          </cell>
        </row>
        <row r="121">
          <cell r="B121">
            <v>225123.17522442157</v>
          </cell>
        </row>
        <row r="122">
          <cell r="B122">
            <v>227190.62941752712</v>
          </cell>
        </row>
        <row r="123">
          <cell r="B123">
            <v>229258.08361063266</v>
          </cell>
        </row>
        <row r="124">
          <cell r="B124">
            <v>231325.5378037382</v>
          </cell>
        </row>
        <row r="125">
          <cell r="B125">
            <v>233392.99199684375</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260020-eng"/>
      <sheetName val="Ontario All Items"/>
    </sheetNames>
    <sheetDataSet>
      <sheetData sheetId="0"/>
      <sheetData sheetId="1">
        <row r="11">
          <cell r="J11">
            <v>105.1</v>
          </cell>
          <cell r="K11">
            <v>105.8</v>
          </cell>
          <cell r="L11">
            <v>106.4</v>
          </cell>
          <cell r="M11">
            <v>106.5</v>
          </cell>
          <cell r="N11">
            <v>106.6</v>
          </cell>
          <cell r="O11">
            <v>106.8</v>
          </cell>
          <cell r="P11">
            <v>106.9</v>
          </cell>
          <cell r="Q11">
            <v>107.5</v>
          </cell>
          <cell r="R11">
            <v>108.2</v>
          </cell>
          <cell r="S11">
            <v>107.7</v>
          </cell>
          <cell r="T11">
            <v>107.5</v>
          </cell>
          <cell r="U11">
            <v>107.6</v>
          </cell>
        </row>
        <row r="12">
          <cell r="J12">
            <v>108.2</v>
          </cell>
          <cell r="K12">
            <v>107.9</v>
          </cell>
          <cell r="L12">
            <v>108.8</v>
          </cell>
          <cell r="M12">
            <v>109.1</v>
          </cell>
          <cell r="N12">
            <v>109.5</v>
          </cell>
          <cell r="O12">
            <v>109.3</v>
          </cell>
          <cell r="P12">
            <v>109</v>
          </cell>
          <cell r="Q12">
            <v>109.1</v>
          </cell>
          <cell r="R12">
            <v>108.5</v>
          </cell>
          <cell r="S12">
            <v>108.4</v>
          </cell>
          <cell r="T12">
            <v>108.6</v>
          </cell>
          <cell r="U12">
            <v>108.8</v>
          </cell>
        </row>
        <row r="13">
          <cell r="J13">
            <v>108.6</v>
          </cell>
          <cell r="K13">
            <v>109.7</v>
          </cell>
          <cell r="L13">
            <v>110.8</v>
          </cell>
          <cell r="M13">
            <v>111.1</v>
          </cell>
          <cell r="N13">
            <v>111.6</v>
          </cell>
          <cell r="O13">
            <v>111.1</v>
          </cell>
          <cell r="P13">
            <v>111.1</v>
          </cell>
          <cell r="Q13">
            <v>110.9</v>
          </cell>
          <cell r="R13">
            <v>111</v>
          </cell>
          <cell r="S13">
            <v>110.9</v>
          </cell>
          <cell r="T13">
            <v>111.2</v>
          </cell>
          <cell r="U13">
            <v>111.1</v>
          </cell>
        </row>
        <row r="14">
          <cell r="J14">
            <v>110.9</v>
          </cell>
          <cell r="K14">
            <v>111.4</v>
          </cell>
          <cell r="L14">
            <v>111.7</v>
          </cell>
          <cell r="M14">
            <v>112.5</v>
          </cell>
          <cell r="N14">
            <v>113.6</v>
          </cell>
          <cell r="O14">
            <v>114.2</v>
          </cell>
          <cell r="P14">
            <v>115.1</v>
          </cell>
          <cell r="Q14">
            <v>114.8</v>
          </cell>
          <cell r="R14">
            <v>115.1</v>
          </cell>
          <cell r="S14">
            <v>113.7</v>
          </cell>
          <cell r="T14">
            <v>113.5</v>
          </cell>
          <cell r="U14">
            <v>112.8</v>
          </cell>
        </row>
        <row r="15">
          <cell r="J15">
            <v>112.4</v>
          </cell>
          <cell r="K15">
            <v>113.1</v>
          </cell>
          <cell r="L15">
            <v>113.7</v>
          </cell>
          <cell r="M15">
            <v>113.2</v>
          </cell>
          <cell r="N15">
            <v>114</v>
          </cell>
          <cell r="O15">
            <v>114.2</v>
          </cell>
          <cell r="P15">
            <v>113.7</v>
          </cell>
          <cell r="Q15">
            <v>113.7</v>
          </cell>
          <cell r="R15">
            <v>113.8</v>
          </cell>
          <cell r="S15">
            <v>113.9</v>
          </cell>
          <cell r="T15">
            <v>114.6</v>
          </cell>
          <cell r="U15">
            <v>114.1</v>
          </cell>
        </row>
        <row r="16">
          <cell r="J16">
            <v>114.5</v>
          </cell>
          <cell r="K16">
            <v>115.1</v>
          </cell>
          <cell r="L16">
            <v>115.3</v>
          </cell>
          <cell r="M16">
            <v>115.7</v>
          </cell>
          <cell r="N16">
            <v>116.2</v>
          </cell>
          <cell r="O16">
            <v>116</v>
          </cell>
          <cell r="P16">
            <v>117</v>
          </cell>
          <cell r="Q16">
            <v>117</v>
          </cell>
          <cell r="R16">
            <v>117.1</v>
          </cell>
          <cell r="S16">
            <v>117.8</v>
          </cell>
          <cell r="T16">
            <v>118</v>
          </cell>
          <cell r="U16">
            <v>117.9</v>
          </cell>
        </row>
        <row r="17">
          <cell r="J17">
            <v>117.8</v>
          </cell>
          <cell r="K17">
            <v>118</v>
          </cell>
          <cell r="L17">
            <v>119.4</v>
          </cell>
          <cell r="M17">
            <v>119.9</v>
          </cell>
          <cell r="N17">
            <v>120.9</v>
          </cell>
          <cell r="O17">
            <v>120.2</v>
          </cell>
          <cell r="P17">
            <v>120.5</v>
          </cell>
          <cell r="Q17">
            <v>120.6</v>
          </cell>
          <cell r="R17">
            <v>121.1</v>
          </cell>
          <cell r="S17">
            <v>121</v>
          </cell>
          <cell r="T17">
            <v>121</v>
          </cell>
          <cell r="U17">
            <v>120.3</v>
          </cell>
        </row>
        <row r="18">
          <cell r="J18">
            <v>120.6</v>
          </cell>
          <cell r="K18">
            <v>121.4</v>
          </cell>
          <cell r="L18">
            <v>122</v>
          </cell>
          <cell r="M18">
            <v>122.4</v>
          </cell>
          <cell r="N18">
            <v>122.4</v>
          </cell>
          <cell r="O18">
            <v>121.6</v>
          </cell>
          <cell r="P18">
            <v>121.4</v>
          </cell>
          <cell r="Q18">
            <v>121.8</v>
          </cell>
          <cell r="R18">
            <v>122</v>
          </cell>
          <cell r="S18">
            <v>122.2</v>
          </cell>
          <cell r="T18">
            <v>121.9</v>
          </cell>
          <cell r="U18">
            <v>121.3</v>
          </cell>
        </row>
        <row r="19">
          <cell r="J19">
            <v>121.3</v>
          </cell>
          <cell r="K19">
            <v>122.8</v>
          </cell>
          <cell r="L19">
            <v>123.2</v>
          </cell>
          <cell r="M19">
            <v>122.9</v>
          </cell>
          <cell r="N19">
            <v>123</v>
          </cell>
          <cell r="O19">
            <v>123.2</v>
          </cell>
          <cell r="P19">
            <v>123.4</v>
          </cell>
          <cell r="Q19">
            <v>123.4</v>
          </cell>
          <cell r="R19">
            <v>123.5</v>
          </cell>
          <cell r="S19">
            <v>123.3</v>
          </cell>
          <cell r="T19">
            <v>123.3</v>
          </cell>
          <cell r="U19">
            <v>123.1</v>
          </cell>
        </row>
        <row r="20">
          <cell r="J20">
            <v>123.3</v>
          </cell>
          <cell r="K20">
            <v>124.6</v>
          </cell>
          <cell r="L20">
            <v>125.1</v>
          </cell>
          <cell r="M20">
            <v>125.9</v>
          </cell>
          <cell r="N20">
            <v>126.5</v>
          </cell>
          <cell r="O20">
            <v>126.9</v>
          </cell>
          <cell r="P20">
            <v>126.5</v>
          </cell>
          <cell r="Q20">
            <v>126.5</v>
          </cell>
          <cell r="R20">
            <v>126.7</v>
          </cell>
          <cell r="S20">
            <v>126.8</v>
          </cell>
          <cell r="T20">
            <v>126.3</v>
          </cell>
          <cell r="U20">
            <v>125.4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Stats Can-CANSIM Table 282-0122"/>
      <sheetName val="Summary"/>
    </sheetNames>
    <sheetDataSet>
      <sheetData sheetId="0"/>
      <sheetData sheetId="1"/>
      <sheetData sheetId="2">
        <row r="3">
          <cell r="J3">
            <v>629.79999999999995</v>
          </cell>
          <cell r="K3">
            <v>631.29999999999995</v>
          </cell>
          <cell r="L3">
            <v>628.70000000000005</v>
          </cell>
          <cell r="M3">
            <v>631.70000000000005</v>
          </cell>
          <cell r="N3">
            <v>639.29999999999995</v>
          </cell>
          <cell r="O3">
            <v>648.6</v>
          </cell>
          <cell r="P3">
            <v>653.6</v>
          </cell>
          <cell r="Q3">
            <v>655.8</v>
          </cell>
          <cell r="R3">
            <v>652.29999999999995</v>
          </cell>
          <cell r="S3">
            <v>649.70000000000005</v>
          </cell>
          <cell r="T3">
            <v>643.79999999999995</v>
          </cell>
          <cell r="U3">
            <v>644.5</v>
          </cell>
        </row>
        <row r="4">
          <cell r="J4">
            <v>643.20000000000005</v>
          </cell>
          <cell r="K4">
            <v>642.4</v>
          </cell>
          <cell r="L4">
            <v>640.79999999999995</v>
          </cell>
          <cell r="M4">
            <v>643.5</v>
          </cell>
          <cell r="N4">
            <v>652.4</v>
          </cell>
          <cell r="O4">
            <v>659.9</v>
          </cell>
          <cell r="P4">
            <v>664.5</v>
          </cell>
          <cell r="Q4">
            <v>666.4</v>
          </cell>
          <cell r="R4">
            <v>663.9</v>
          </cell>
          <cell r="S4">
            <v>666.2</v>
          </cell>
          <cell r="T4">
            <v>665.4</v>
          </cell>
          <cell r="U4">
            <v>666.5</v>
          </cell>
        </row>
        <row r="5">
          <cell r="J5">
            <v>660.7</v>
          </cell>
          <cell r="K5">
            <v>654.79999999999995</v>
          </cell>
          <cell r="L5">
            <v>650.20000000000005</v>
          </cell>
          <cell r="M5">
            <v>645.1</v>
          </cell>
          <cell r="N5">
            <v>644.4</v>
          </cell>
          <cell r="O5">
            <v>649.6</v>
          </cell>
          <cell r="P5">
            <v>657.2</v>
          </cell>
          <cell r="Q5">
            <v>659.2</v>
          </cell>
          <cell r="R5">
            <v>657.8</v>
          </cell>
          <cell r="S5">
            <v>659.2</v>
          </cell>
          <cell r="T5">
            <v>662.8</v>
          </cell>
          <cell r="U5">
            <v>664</v>
          </cell>
        </row>
        <row r="6">
          <cell r="J6">
            <v>656.3</v>
          </cell>
          <cell r="K6">
            <v>651.20000000000005</v>
          </cell>
          <cell r="L6">
            <v>642.29999999999995</v>
          </cell>
          <cell r="M6">
            <v>642.29999999999995</v>
          </cell>
          <cell r="N6">
            <v>642.5</v>
          </cell>
          <cell r="O6">
            <v>648.20000000000005</v>
          </cell>
          <cell r="P6">
            <v>653.5</v>
          </cell>
          <cell r="Q6">
            <v>656.2</v>
          </cell>
          <cell r="R6">
            <v>658.8</v>
          </cell>
          <cell r="S6">
            <v>661.5</v>
          </cell>
          <cell r="T6">
            <v>664.7</v>
          </cell>
          <cell r="U6">
            <v>662.1</v>
          </cell>
        </row>
        <row r="7">
          <cell r="J7">
            <v>651.4</v>
          </cell>
          <cell r="K7">
            <v>639.4</v>
          </cell>
          <cell r="L7">
            <v>627.6</v>
          </cell>
          <cell r="M7">
            <v>623.9</v>
          </cell>
          <cell r="N7">
            <v>622.70000000000005</v>
          </cell>
          <cell r="O7">
            <v>632.1</v>
          </cell>
          <cell r="P7">
            <v>637.9</v>
          </cell>
          <cell r="Q7">
            <v>643</v>
          </cell>
          <cell r="R7">
            <v>643.29999999999995</v>
          </cell>
          <cell r="S7">
            <v>644.9</v>
          </cell>
          <cell r="T7">
            <v>642.20000000000005</v>
          </cell>
          <cell r="U7">
            <v>639.1</v>
          </cell>
        </row>
        <row r="8">
          <cell r="J8">
            <v>633.6</v>
          </cell>
          <cell r="K8">
            <v>630.5</v>
          </cell>
          <cell r="L8">
            <v>627.5</v>
          </cell>
          <cell r="M8">
            <v>631.6</v>
          </cell>
          <cell r="N8">
            <v>641.5</v>
          </cell>
          <cell r="O8">
            <v>657.2</v>
          </cell>
          <cell r="P8">
            <v>669.8</v>
          </cell>
          <cell r="Q8">
            <v>672</v>
          </cell>
          <cell r="R8">
            <v>665.1</v>
          </cell>
          <cell r="S8">
            <v>657.2</v>
          </cell>
          <cell r="T8">
            <v>655.20000000000005</v>
          </cell>
          <cell r="U8">
            <v>653.29999999999995</v>
          </cell>
        </row>
        <row r="9">
          <cell r="J9">
            <v>649.29999999999995</v>
          </cell>
          <cell r="K9">
            <v>651.20000000000005</v>
          </cell>
          <cell r="L9">
            <v>657.1</v>
          </cell>
          <cell r="M9">
            <v>666.4</v>
          </cell>
          <cell r="N9">
            <v>671.5</v>
          </cell>
          <cell r="O9">
            <v>681.8</v>
          </cell>
          <cell r="P9">
            <v>691.5</v>
          </cell>
          <cell r="Q9">
            <v>694.9</v>
          </cell>
          <cell r="R9">
            <v>688.6</v>
          </cell>
          <cell r="S9">
            <v>682.2</v>
          </cell>
          <cell r="T9">
            <v>677</v>
          </cell>
          <cell r="U9">
            <v>676.6</v>
          </cell>
        </row>
        <row r="10">
          <cell r="J10">
            <v>670.9</v>
          </cell>
          <cell r="K10">
            <v>668.7</v>
          </cell>
          <cell r="L10">
            <v>666</v>
          </cell>
          <cell r="M10">
            <v>667.4</v>
          </cell>
          <cell r="N10">
            <v>672.1</v>
          </cell>
          <cell r="O10">
            <v>678.4</v>
          </cell>
          <cell r="P10">
            <v>682</v>
          </cell>
          <cell r="Q10">
            <v>678.5</v>
          </cell>
          <cell r="R10">
            <v>671.9</v>
          </cell>
          <cell r="S10">
            <v>672.8</v>
          </cell>
          <cell r="T10">
            <v>676.8</v>
          </cell>
          <cell r="U10">
            <v>682.7</v>
          </cell>
        </row>
        <row r="11">
          <cell r="J11">
            <v>681.6</v>
          </cell>
          <cell r="K11">
            <v>682.6</v>
          </cell>
          <cell r="L11">
            <v>683.6</v>
          </cell>
          <cell r="M11">
            <v>685.4</v>
          </cell>
          <cell r="N11">
            <v>690.3</v>
          </cell>
          <cell r="O11">
            <v>696.7</v>
          </cell>
          <cell r="P11">
            <v>702.8</v>
          </cell>
          <cell r="Q11">
            <v>701.4</v>
          </cell>
          <cell r="R11">
            <v>698.4</v>
          </cell>
          <cell r="S11">
            <v>698.4</v>
          </cell>
          <cell r="T11">
            <v>700</v>
          </cell>
          <cell r="U11">
            <v>695.4</v>
          </cell>
        </row>
        <row r="12">
          <cell r="J12">
            <v>689.4</v>
          </cell>
          <cell r="K12">
            <v>682.3</v>
          </cell>
          <cell r="L12">
            <v>680.2</v>
          </cell>
          <cell r="M12">
            <v>679.4</v>
          </cell>
          <cell r="N12">
            <v>690</v>
          </cell>
          <cell r="O12">
            <v>704.4</v>
          </cell>
          <cell r="P12">
            <v>715.1</v>
          </cell>
          <cell r="Q12">
            <v>718.7</v>
          </cell>
          <cell r="R12">
            <v>719.3</v>
          </cell>
          <cell r="S12">
            <v>723.5</v>
          </cell>
          <cell r="T12">
            <v>721</v>
          </cell>
          <cell r="U12">
            <v>714.3</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GDP"/>
      <sheetName val="Sheet3"/>
    </sheetNames>
    <sheetDataSet>
      <sheetData sheetId="0"/>
      <sheetData sheetId="1">
        <row r="32">
          <cell r="B32">
            <v>130.74370215685079</v>
          </cell>
          <cell r="C32">
            <v>131.0342966778299</v>
          </cell>
          <cell r="D32">
            <v>131.32553708212293</v>
          </cell>
          <cell r="E32">
            <v>131.61742480528775</v>
          </cell>
          <cell r="F32">
            <v>131.90996128607298</v>
          </cell>
          <cell r="G32">
            <v>132.20314796642501</v>
          </cell>
          <cell r="H32">
            <v>132.49698629149512</v>
          </cell>
          <cell r="I32">
            <v>132.79147770964664</v>
          </cell>
          <cell r="J32">
            <v>133.08662367246211</v>
          </cell>
          <cell r="K32">
            <v>133.38242563475035</v>
          </cell>
          <cell r="L32">
            <v>133.67888505455369</v>
          </cell>
          <cell r="M32">
            <v>133.97600339315525</v>
          </cell>
        </row>
        <row r="33">
          <cell r="B33">
            <v>134.25197202423305</v>
          </cell>
          <cell r="C33">
            <v>134.52850910550649</v>
          </cell>
          <cell r="D33">
            <v>134.80561580788986</v>
          </cell>
          <cell r="E33">
            <v>135.08329330470943</v>
          </cell>
          <cell r="F33">
            <v>135.36154277170829</v>
          </cell>
          <cell r="G33">
            <v>135.64036538705133</v>
          </cell>
          <cell r="H33">
            <v>135.9197623313303</v>
          </cell>
          <cell r="I33">
            <v>136.19973478756879</v>
          </cell>
          <cell r="J33">
            <v>136.48028394122719</v>
          </cell>
          <cell r="K33">
            <v>136.76141098020776</v>
          </cell>
          <cell r="L33">
            <v>137.04311709485967</v>
          </cell>
          <cell r="M33">
            <v>137.32540347798411</v>
          </cell>
        </row>
        <row r="34">
          <cell r="B34">
            <v>137.552207546647</v>
          </cell>
          <cell r="C34">
            <v>137.77938620066888</v>
          </cell>
          <cell r="D34">
            <v>138.00694005870795</v>
          </cell>
          <cell r="E34">
            <v>138.23486974044414</v>
          </cell>
          <cell r="F34">
            <v>138.46317586658083</v>
          </cell>
          <cell r="G34">
            <v>138.69185905884657</v>
          </cell>
          <cell r="H34">
            <v>138.92091993999671</v>
          </cell>
          <cell r="I34">
            <v>139.15035913381516</v>
          </cell>
          <cell r="J34">
            <v>139.38017726511606</v>
          </cell>
          <cell r="K34">
            <v>139.61037495974546</v>
          </cell>
          <cell r="L34">
            <v>139.84095284458306</v>
          </cell>
          <cell r="M34">
            <v>140.07191154754381</v>
          </cell>
        </row>
        <row r="35">
          <cell r="B35">
            <v>139.96642175819056</v>
          </cell>
          <cell r="C35">
            <v>139.86101141442734</v>
          </cell>
          <cell r="D35">
            <v>139.75568045642274</v>
          </cell>
          <cell r="E35">
            <v>139.65042882439042</v>
          </cell>
          <cell r="F35">
            <v>139.54525645858905</v>
          </cell>
          <cell r="G35">
            <v>139.44016329932234</v>
          </cell>
          <cell r="H35">
            <v>139.3351492869389</v>
          </cell>
          <cell r="I35">
            <v>139.23021436183228</v>
          </cell>
          <cell r="J35">
            <v>139.12535846444095</v>
          </cell>
          <cell r="K35">
            <v>139.02058153524823</v>
          </cell>
          <cell r="L35">
            <v>138.91588351478222</v>
          </cell>
          <cell r="M35">
            <v>138.8112643436159</v>
          </cell>
        </row>
        <row r="36">
          <cell r="B36">
            <v>138.43555825854429</v>
          </cell>
          <cell r="C36">
            <v>138.06086905825526</v>
          </cell>
          <cell r="D36">
            <v>137.68719399045199</v>
          </cell>
          <cell r="E36">
            <v>137.31453031028698</v>
          </cell>
          <cell r="F36">
            <v>136.94287528034204</v>
          </cell>
          <cell r="G36">
            <v>136.57222617060793</v>
          </cell>
          <cell r="H36">
            <v>136.20258025846454</v>
          </cell>
          <cell r="I36">
            <v>135.83393482866074</v>
          </cell>
          <cell r="J36">
            <v>135.46628717329455</v>
          </cell>
          <cell r="K36">
            <v>135.09963459179312</v>
          </cell>
          <cell r="L36">
            <v>134.733974390893</v>
          </cell>
          <cell r="M36">
            <v>134.36930388462019</v>
          </cell>
        </row>
        <row r="37">
          <cell r="B37">
            <v>134.73334561620703</v>
          </cell>
          <cell r="C37">
            <v>135.09837363244745</v>
          </cell>
          <cell r="D37">
            <v>135.46439060544563</v>
          </cell>
          <cell r="E37">
            <v>135.83139921454512</v>
          </cell>
          <cell r="F37">
            <v>136.19940214634852</v>
          </cell>
          <cell r="G37">
            <v>136.56840209473719</v>
          </cell>
          <cell r="H37">
            <v>136.93840176089088</v>
          </cell>
          <cell r="I37">
            <v>137.30940385330757</v>
          </cell>
          <cell r="J37">
            <v>137.68141108782325</v>
          </cell>
          <cell r="K37">
            <v>138.0544261876318</v>
          </cell>
          <cell r="L37">
            <v>138.42845188330503</v>
          </cell>
          <cell r="M37">
            <v>138.80349091281266</v>
          </cell>
        </row>
        <row r="38">
          <cell r="B38">
            <v>139.00999795379184</v>
          </cell>
          <cell r="C38">
            <v>139.21681222881602</v>
          </cell>
          <cell r="D38">
            <v>139.42393419497739</v>
          </cell>
          <cell r="E38">
            <v>139.63136431004824</v>
          </cell>
          <cell r="F38">
            <v>139.83910303248186</v>
          </cell>
          <cell r="G38">
            <v>140.0471508214136</v>
          </cell>
          <cell r="H38">
            <v>140.25550813666194</v>
          </cell>
          <cell r="I38">
            <v>140.46417543872948</v>
          </cell>
          <cell r="J38">
            <v>140.67315318880387</v>
          </cell>
          <cell r="K38">
            <v>140.88244184875893</v>
          </cell>
          <cell r="L38">
            <v>141.09204188115567</v>
          </cell>
          <cell r="M38">
            <v>141.3019537492433</v>
          </cell>
        </row>
        <row r="39">
          <cell r="B39">
            <v>141.47737838913326</v>
          </cell>
          <cell r="C39">
            <v>141.65302081655881</v>
          </cell>
          <cell r="D39">
            <v>141.82888130190051</v>
          </cell>
          <cell r="E39">
            <v>142.00496011587455</v>
          </cell>
          <cell r="F39">
            <v>142.18125752953327</v>
          </cell>
          <cell r="G39">
            <v>142.3577738142655</v>
          </cell>
          <cell r="H39">
            <v>142.53450924179697</v>
          </cell>
          <cell r="I39">
            <v>142.71146408419079</v>
          </cell>
          <cell r="J39">
            <v>142.8886386138478</v>
          </cell>
          <cell r="K39">
            <v>143.06603310350707</v>
          </cell>
          <cell r="L39">
            <v>143.24364782624619</v>
          </cell>
          <cell r="M39">
            <v>143.42148305548193</v>
          </cell>
        </row>
        <row r="40">
          <cell r="B40">
            <v>143.57593817988655</v>
          </cell>
          <cell r="C40">
            <v>143.7305596418924</v>
          </cell>
          <cell r="D40">
            <v>143.88534762063367</v>
          </cell>
          <cell r="E40">
            <v>144.0403022954375</v>
          </cell>
          <cell r="F40">
            <v>144.19542384582417</v>
          </cell>
          <cell r="G40">
            <v>144.35071245150723</v>
          </cell>
          <cell r="H40">
            <v>144.50616829239382</v>
          </cell>
          <cell r="I40">
            <v>144.66179154858483</v>
          </cell>
          <cell r="J40">
            <v>144.81758240037504</v>
          </cell>
          <cell r="K40">
            <v>144.97354102825349</v>
          </cell>
          <cell r="L40">
            <v>145.12966761290355</v>
          </cell>
          <cell r="M40">
            <v>145.28596233520318</v>
          </cell>
        </row>
        <row r="41">
          <cell r="B41">
            <v>145.53779794697661</v>
          </cell>
          <cell r="C41">
            <v>145.79007008526875</v>
          </cell>
          <cell r="D41">
            <v>146.04277950674546</v>
          </cell>
          <cell r="E41">
            <v>146.29592696938414</v>
          </cell>
          <cell r="F41">
            <v>146.54951323247604</v>
          </cell>
          <cell r="G41">
            <v>146.80353905662861</v>
          </cell>
          <cell r="H41">
            <v>147.05800520376766</v>
          </cell>
          <cell r="I41">
            <v>147.31291243713977</v>
          </cell>
          <cell r="J41">
            <v>147.56826152131447</v>
          </cell>
          <cell r="K41">
            <v>147.82405322218656</v>
          </cell>
          <cell r="L41">
            <v>148.0802883069785</v>
          </cell>
          <cell r="M41">
            <v>148.33696754424244</v>
          </cell>
        </row>
      </sheetData>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
          <cell r="B3">
            <v>1</v>
          </cell>
          <cell r="C3">
            <v>1</v>
          </cell>
          <cell r="D3">
            <v>1</v>
          </cell>
          <cell r="E3">
            <v>1</v>
          </cell>
          <cell r="F3">
            <v>1</v>
          </cell>
          <cell r="G3">
            <v>1</v>
          </cell>
          <cell r="H3">
            <v>1</v>
          </cell>
          <cell r="I3">
            <v>1</v>
          </cell>
          <cell r="J3">
            <v>1</v>
          </cell>
          <cell r="K3">
            <v>1</v>
          </cell>
          <cell r="L3">
            <v>1</v>
          </cell>
          <cell r="M3">
            <v>1</v>
          </cell>
        </row>
        <row r="4">
          <cell r="B4">
            <v>1</v>
          </cell>
          <cell r="C4">
            <v>1</v>
          </cell>
          <cell r="D4">
            <v>1</v>
          </cell>
          <cell r="E4">
            <v>1</v>
          </cell>
          <cell r="F4">
            <v>1</v>
          </cell>
          <cell r="G4">
            <v>1</v>
          </cell>
          <cell r="H4">
            <v>1</v>
          </cell>
          <cell r="I4">
            <v>1</v>
          </cell>
          <cell r="J4">
            <v>1</v>
          </cell>
          <cell r="K4">
            <v>1</v>
          </cell>
          <cell r="L4">
            <v>1</v>
          </cell>
          <cell r="M4">
            <v>1</v>
          </cell>
        </row>
        <row r="5">
          <cell r="B5">
            <v>1</v>
          </cell>
          <cell r="C5">
            <v>1</v>
          </cell>
          <cell r="D5">
            <v>1</v>
          </cell>
          <cell r="E5">
            <v>1</v>
          </cell>
          <cell r="F5">
            <v>1</v>
          </cell>
          <cell r="G5">
            <v>1</v>
          </cell>
          <cell r="H5">
            <v>1</v>
          </cell>
          <cell r="I5">
            <v>1</v>
          </cell>
          <cell r="J5">
            <v>1</v>
          </cell>
          <cell r="K5">
            <v>1</v>
          </cell>
          <cell r="L5">
            <v>1</v>
          </cell>
          <cell r="M5">
            <v>1</v>
          </cell>
        </row>
        <row r="6">
          <cell r="B6">
            <v>1</v>
          </cell>
          <cell r="C6">
            <v>1</v>
          </cell>
          <cell r="D6">
            <v>1</v>
          </cell>
          <cell r="E6">
            <v>1</v>
          </cell>
          <cell r="F6">
            <v>1</v>
          </cell>
          <cell r="G6">
            <v>1</v>
          </cell>
          <cell r="H6">
            <v>1</v>
          </cell>
          <cell r="I6">
            <v>1</v>
          </cell>
          <cell r="J6">
            <v>0.99570849711372034</v>
          </cell>
          <cell r="K6">
            <v>0.98932849550229551</v>
          </cell>
          <cell r="L6">
            <v>0.93402701780616326</v>
          </cell>
          <cell r="M6">
            <v>0.96178909716916383</v>
          </cell>
        </row>
        <row r="7">
          <cell r="B7">
            <v>0.90270406723273511</v>
          </cell>
          <cell r="C7">
            <v>0.82532939438577935</v>
          </cell>
          <cell r="D7">
            <v>0.87722274801388511</v>
          </cell>
          <cell r="E7">
            <v>0.89838986932962417</v>
          </cell>
          <cell r="F7">
            <v>0.85132525350350696</v>
          </cell>
          <cell r="G7">
            <v>0.87959470039647503</v>
          </cell>
          <cell r="H7">
            <v>0.87279525893056908</v>
          </cell>
          <cell r="I7">
            <v>0.97073876941200743</v>
          </cell>
          <cell r="J7">
            <v>0.98610327526260033</v>
          </cell>
          <cell r="K7">
            <v>1</v>
          </cell>
          <cell r="L7">
            <v>1</v>
          </cell>
          <cell r="M7">
            <v>1</v>
          </cell>
        </row>
        <row r="8">
          <cell r="B8">
            <v>1</v>
          </cell>
          <cell r="C8">
            <v>1</v>
          </cell>
          <cell r="D8">
            <v>1</v>
          </cell>
          <cell r="E8">
            <v>1</v>
          </cell>
          <cell r="F8">
            <v>1</v>
          </cell>
          <cell r="G8">
            <v>1</v>
          </cell>
          <cell r="H8">
            <v>1</v>
          </cell>
          <cell r="I8">
            <v>1</v>
          </cell>
          <cell r="J8">
            <v>1</v>
          </cell>
          <cell r="K8">
            <v>1</v>
          </cell>
          <cell r="L8">
            <v>1</v>
          </cell>
          <cell r="M8">
            <v>1</v>
          </cell>
        </row>
        <row r="9">
          <cell r="B9">
            <v>1</v>
          </cell>
          <cell r="C9">
            <v>1</v>
          </cell>
          <cell r="D9">
            <v>1</v>
          </cell>
          <cell r="E9">
            <v>1</v>
          </cell>
          <cell r="F9">
            <v>1</v>
          </cell>
          <cell r="G9">
            <v>1</v>
          </cell>
          <cell r="H9">
            <v>1</v>
          </cell>
          <cell r="I9">
            <v>1</v>
          </cell>
          <cell r="J9">
            <v>1</v>
          </cell>
          <cell r="K9">
            <v>1</v>
          </cell>
          <cell r="L9">
            <v>1</v>
          </cell>
          <cell r="M9">
            <v>1</v>
          </cell>
        </row>
        <row r="10">
          <cell r="B10">
            <v>1</v>
          </cell>
          <cell r="C10">
            <v>1</v>
          </cell>
          <cell r="D10">
            <v>1</v>
          </cell>
          <cell r="E10">
            <v>1</v>
          </cell>
          <cell r="F10">
            <v>1</v>
          </cell>
          <cell r="G10">
            <v>1</v>
          </cell>
          <cell r="H10">
            <v>1</v>
          </cell>
          <cell r="I10">
            <v>1</v>
          </cell>
          <cell r="J10">
            <v>1</v>
          </cell>
          <cell r="K10">
            <v>1</v>
          </cell>
          <cell r="L10">
            <v>1</v>
          </cell>
          <cell r="M10">
            <v>1</v>
          </cell>
        </row>
        <row r="11">
          <cell r="B11">
            <v>1</v>
          </cell>
          <cell r="C11">
            <v>1</v>
          </cell>
          <cell r="D11">
            <v>1</v>
          </cell>
          <cell r="E11">
            <v>1</v>
          </cell>
          <cell r="F11">
            <v>1</v>
          </cell>
          <cell r="G11">
            <v>1</v>
          </cell>
          <cell r="H11">
            <v>1</v>
          </cell>
          <cell r="I11">
            <v>1</v>
          </cell>
          <cell r="J11">
            <v>1</v>
          </cell>
          <cell r="K11">
            <v>1</v>
          </cell>
          <cell r="L11">
            <v>1</v>
          </cell>
          <cell r="M11">
            <v>1</v>
          </cell>
        </row>
        <row r="12">
          <cell r="B12">
            <v>1</v>
          </cell>
          <cell r="C12">
            <v>1</v>
          </cell>
          <cell r="D12">
            <v>1</v>
          </cell>
          <cell r="E12">
            <v>1</v>
          </cell>
          <cell r="F12">
            <v>1</v>
          </cell>
          <cell r="G12">
            <v>1</v>
          </cell>
          <cell r="H12">
            <v>1</v>
          </cell>
          <cell r="I12">
            <v>1</v>
          </cell>
          <cell r="J12">
            <v>1</v>
          </cell>
          <cell r="K12">
            <v>1</v>
          </cell>
          <cell r="L12">
            <v>1</v>
          </cell>
          <cell r="M12">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itive Class"/>
      <sheetName val="8. KW and Non-Weather Sensitive"/>
      <sheetName val="9. Weather Adj LF"/>
      <sheetName val="10. App.2-I LF_CDM_WF"/>
      <sheetName val="10.1 CDM Allocation"/>
      <sheetName val="11. Final Load Forecast"/>
      <sheetName val="12. Analysis_ Avg Per Cust"/>
      <sheetName val="13. Analysis_Weather adj LF"/>
    </sheetNames>
    <sheetDataSet>
      <sheetData sheetId="0"/>
      <sheetData sheetId="1"/>
      <sheetData sheetId="2"/>
      <sheetData sheetId="3"/>
      <sheetData sheetId="4">
        <row r="10">
          <cell r="B10" t="str">
            <v>HDD</v>
          </cell>
        </row>
        <row r="33">
          <cell r="B33" t="str">
            <v>CDD</v>
          </cell>
        </row>
        <row r="56">
          <cell r="B56" t="str">
            <v>Days in Month</v>
          </cell>
        </row>
        <row r="84">
          <cell r="B84" t="str">
            <v>Customer Count</v>
          </cell>
        </row>
        <row r="98">
          <cell r="B98" t="str">
            <v>GDP</v>
          </cell>
        </row>
        <row r="114">
          <cell r="B114" t="str">
            <v>HDD</v>
          </cell>
        </row>
        <row r="115">
          <cell r="B115" t="str">
            <v>CDD</v>
          </cell>
        </row>
        <row r="116">
          <cell r="B116" t="str">
            <v>Days in Month</v>
          </cell>
        </row>
        <row r="117">
          <cell r="B117" t="str">
            <v>CDM Variable</v>
          </cell>
        </row>
        <row r="118">
          <cell r="B118" t="str">
            <v>Spring Fall Flag</v>
          </cell>
        </row>
        <row r="119">
          <cell r="B119" t="str">
            <v>Customer Count</v>
          </cell>
        </row>
        <row r="120">
          <cell r="B120" t="str">
            <v>GDP</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
      <sheetName val="2. Customer Classes"/>
      <sheetName val="3. Consumption by Rate Class"/>
      <sheetName val="4. Customer Growth"/>
      <sheetName val="5.Variables"/>
      <sheetName val="6. WS Regression Analysis"/>
      <sheetName val="6.1 Regression Scenarios"/>
      <sheetName val="7. Weather Sensitive Class"/>
      <sheetName val="8. KW and Non-Weather Sensitive"/>
      <sheetName val="9. Weather Adj LF"/>
      <sheetName val="10. App.2-I LF_CDM_WF"/>
      <sheetName val="10.1 CDM Allocation"/>
      <sheetName val="11. Final Load Forecast"/>
      <sheetName val="12. Analysis_ Avg Per Cust"/>
      <sheetName val="13. Analysis_Weather adj LF"/>
    </sheetNames>
    <sheetDataSet>
      <sheetData sheetId="0"/>
      <sheetData sheetId="1"/>
      <sheetData sheetId="2"/>
      <sheetData sheetId="3"/>
      <sheetData sheetId="4">
        <row r="10">
          <cell r="B10" t="str">
            <v>HDD</v>
          </cell>
        </row>
        <row r="33">
          <cell r="B33" t="str">
            <v>CDD</v>
          </cell>
        </row>
        <row r="56">
          <cell r="B56" t="str">
            <v>Days in Month</v>
          </cell>
        </row>
        <row r="84">
          <cell r="B84" t="str">
            <v>Customer Count</v>
          </cell>
        </row>
        <row r="98">
          <cell r="B98" t="str">
            <v>GDP</v>
          </cell>
        </row>
        <row r="114">
          <cell r="B114" t="str">
            <v>HDD</v>
          </cell>
        </row>
        <row r="115">
          <cell r="B115" t="str">
            <v>CDD</v>
          </cell>
        </row>
        <row r="116">
          <cell r="B116" t="str">
            <v>Days in Month</v>
          </cell>
        </row>
        <row r="117">
          <cell r="B117" t="str">
            <v>CDM Variable</v>
          </cell>
        </row>
        <row r="118">
          <cell r="B118" t="str">
            <v>Spring Fall Flag</v>
          </cell>
        </row>
        <row r="119">
          <cell r="B119" t="str">
            <v>Customer Count</v>
          </cell>
        </row>
        <row r="120">
          <cell r="B120" t="str">
            <v>GDP</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row r="24">
          <cell r="E24">
            <v>0</v>
          </cell>
        </row>
        <row r="26">
          <cell r="E26" t="str">
            <v/>
          </cell>
        </row>
        <row r="28">
          <cell r="E2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v>0</v>
          </cell>
          <cell r="Z7">
            <v>0</v>
          </cell>
          <cell r="AA7">
            <v>0</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v>0</v>
          </cell>
          <cell r="Z13">
            <v>0</v>
          </cell>
          <cell r="AA13">
            <v>0</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cell r="L7">
            <v>0</v>
          </cell>
          <cell r="Z7">
            <v>0</v>
          </cell>
          <cell r="AA7">
            <v>0</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cell r="L13">
            <v>0</v>
          </cell>
          <cell r="Z13">
            <v>0</v>
          </cell>
          <cell r="AA13">
            <v>0</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climate.weather.gc.ca/climateData/dailydata_e.html?timeframe=2&amp;Prov=&amp;StationID=7844&amp;dlyRange=1992-12-02%7C2014-11-06&amp;Year=2014&amp;Month=10&amp;cmdB2=Go"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5.statcan.gc.ca/cansim/a47" TargetMode="External"/><Relationship Id="rId2" Type="http://schemas.openxmlformats.org/officeDocument/2006/relationships/hyperlink" Target="http://www5.statcan.gc.ca/cansim/pick-choisir" TargetMode="External"/><Relationship Id="rId1" Type="http://schemas.openxmlformats.org/officeDocument/2006/relationships/hyperlink" Target="http://www5.statcan.gc.ca/access_acces/alternative_alternatif?l=eng&amp;keng=147" TargetMode="External"/><Relationship Id="rId6" Type="http://schemas.openxmlformats.org/officeDocument/2006/relationships/hyperlink" Target="http://www.fin.gov.on.ca/en/budget/ontariobudgets/2014/bk5.html" TargetMode="External"/><Relationship Id="rId5" Type="http://schemas.openxmlformats.org/officeDocument/2006/relationships/hyperlink" Target="http://climate.weather.gc.ca/" TargetMode="External"/><Relationship Id="rId4" Type="http://schemas.openxmlformats.org/officeDocument/2006/relationships/hyperlink" Target="http://www5.statcan.gc.ca/cansim/a26?lang=eng&amp;retrLang=eng&amp;id=3260020&amp;pattern=CPI&amp;tabMode=dataTable&amp;srchLan=-1&amp;p1=1&amp;p2=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N153"/>
  <sheetViews>
    <sheetView zoomScale="80" zoomScaleNormal="80" workbookViewId="0">
      <pane xSplit="1" ySplit="7" topLeftCell="B8" activePane="bottomRight" state="frozen"/>
      <selection pane="topRight" activeCell="B1" sqref="B1"/>
      <selection pane="bottomLeft" activeCell="A8" sqref="A8"/>
      <selection pane="bottomRight" activeCell="E3" sqref="E3"/>
    </sheetView>
  </sheetViews>
  <sheetFormatPr defaultRowHeight="12.75" x14ac:dyDescent="0.2"/>
  <cols>
    <col min="1" max="1" width="13.7109375" customWidth="1"/>
    <col min="2" max="2" width="16.42578125" customWidth="1"/>
    <col min="3" max="3" width="2.28515625" customWidth="1"/>
    <col min="4" max="4" width="13.140625" customWidth="1"/>
    <col min="5" max="5" width="14.85546875" customWidth="1"/>
    <col min="6" max="6" width="11.28515625" bestFit="1" customWidth="1"/>
    <col min="7" max="7" width="4.85546875" customWidth="1"/>
    <col min="8" max="8" width="13.7109375" customWidth="1"/>
    <col min="9" max="9" width="12.85546875" customWidth="1"/>
    <col min="10" max="10" width="9.28515625" customWidth="1"/>
    <col min="11" max="11" width="5" customWidth="1"/>
    <col min="12" max="12" width="13.28515625" customWidth="1"/>
    <col min="13" max="13" width="12.85546875" customWidth="1"/>
    <col min="14" max="14" width="10.140625" bestFit="1" customWidth="1"/>
    <col min="15" max="15" width="9.28515625" customWidth="1"/>
    <col min="16" max="16" width="7.28515625" customWidth="1"/>
    <col min="17" max="18" width="13.42578125" customWidth="1"/>
    <col min="19" max="19" width="9.85546875" customWidth="1"/>
    <col min="20" max="20" width="9.28515625" customWidth="1"/>
    <col min="22" max="23" width="12.5703125" customWidth="1"/>
    <col min="24" max="24" width="7.7109375" customWidth="1"/>
    <col min="25" max="25" width="12.5703125" customWidth="1"/>
    <col min="27" max="27" width="12.5703125" customWidth="1"/>
    <col min="28" max="28" width="13.85546875" bestFit="1" customWidth="1"/>
    <col min="29" max="29" width="7.140625" bestFit="1" customWidth="1"/>
    <col min="30" max="30" width="13.7109375" bestFit="1" customWidth="1"/>
    <col min="32" max="32" width="13" customWidth="1"/>
    <col min="33" max="33" width="13.85546875" bestFit="1" customWidth="1"/>
    <col min="34" max="34" width="13.7109375" bestFit="1" customWidth="1"/>
    <col min="35" max="35" width="7.42578125" customWidth="1"/>
    <col min="36" max="36" width="12.42578125" bestFit="1" customWidth="1"/>
    <col min="37" max="37" width="12.28515625" bestFit="1" customWidth="1"/>
    <col min="38" max="38" width="13" customWidth="1"/>
    <col min="39" max="40" width="13.85546875" bestFit="1" customWidth="1"/>
  </cols>
  <sheetData>
    <row r="1" spans="1:40" ht="18" x14ac:dyDescent="0.25">
      <c r="A1" s="753" t="s">
        <v>309</v>
      </c>
      <c r="B1" s="753"/>
      <c r="C1" s="753"/>
      <c r="D1" s="753"/>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row>
    <row r="2" spans="1:40" x14ac:dyDescent="0.2">
      <c r="A2" s="754" t="s">
        <v>307</v>
      </c>
      <c r="B2" s="754"/>
      <c r="C2" s="754"/>
      <c r="D2" s="754"/>
      <c r="E2" s="79"/>
      <c r="F2" s="54"/>
      <c r="G2" s="50"/>
      <c r="H2" s="59"/>
      <c r="I2" s="54"/>
      <c r="J2" s="54"/>
      <c r="K2" s="50"/>
      <c r="L2" s="50"/>
      <c r="M2" s="54"/>
      <c r="N2" s="54"/>
      <c r="O2" s="60"/>
      <c r="P2" s="50"/>
      <c r="Q2" s="61"/>
      <c r="R2" s="80"/>
      <c r="S2" s="60"/>
      <c r="T2" s="60"/>
      <c r="U2" s="50"/>
      <c r="V2" s="50"/>
      <c r="W2" s="62"/>
      <c r="X2" s="62"/>
      <c r="Y2" s="62"/>
      <c r="Z2" s="50"/>
      <c r="AA2" s="63"/>
      <c r="AB2" s="62"/>
      <c r="AC2" s="64"/>
      <c r="AD2" s="54"/>
      <c r="AE2" s="50"/>
      <c r="AF2" s="63"/>
      <c r="AG2" s="50"/>
      <c r="AH2" s="60"/>
      <c r="AI2" s="50"/>
      <c r="AJ2" s="50"/>
      <c r="AK2" s="50"/>
      <c r="AL2" s="50"/>
    </row>
    <row r="3" spans="1:40" ht="12.75" customHeight="1" x14ac:dyDescent="0.2">
      <c r="A3" s="754" t="s">
        <v>308</v>
      </c>
      <c r="B3" s="754"/>
      <c r="C3" s="754"/>
      <c r="D3" s="754"/>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row>
    <row r="4" spans="1:40" x14ac:dyDescent="0.2">
      <c r="A4" s="49"/>
      <c r="B4" s="85"/>
      <c r="C4" s="49"/>
      <c r="D4" s="65"/>
      <c r="E4" s="65"/>
      <c r="F4" s="6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row>
    <row r="5" spans="1:40" x14ac:dyDescent="0.2">
      <c r="A5" s="49"/>
      <c r="B5" s="85"/>
      <c r="C5" s="49"/>
      <c r="D5" s="65"/>
      <c r="E5" s="65"/>
      <c r="F5" s="6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row>
    <row r="6" spans="1:40" x14ac:dyDescent="0.2">
      <c r="A6" s="49"/>
      <c r="B6" s="55"/>
      <c r="C6" s="49"/>
      <c r="D6" s="760" t="s">
        <v>88</v>
      </c>
      <c r="E6" s="761"/>
      <c r="F6" s="762"/>
      <c r="G6" s="49"/>
      <c r="H6" s="755" t="s">
        <v>99</v>
      </c>
      <c r="I6" s="756"/>
      <c r="J6" s="757"/>
      <c r="K6" s="49"/>
      <c r="L6" s="763" t="s">
        <v>101</v>
      </c>
      <c r="M6" s="764"/>
      <c r="N6" s="764"/>
      <c r="O6" s="765"/>
      <c r="P6" s="49"/>
      <c r="Q6" s="770" t="s">
        <v>103</v>
      </c>
      <c r="R6" s="771"/>
      <c r="S6" s="771"/>
      <c r="T6" s="772"/>
      <c r="U6" s="49"/>
      <c r="V6" s="773" t="s">
        <v>41</v>
      </c>
      <c r="W6" s="774"/>
      <c r="X6" s="774"/>
      <c r="Y6" s="775"/>
      <c r="Z6" s="49"/>
      <c r="AA6" s="776" t="s">
        <v>87</v>
      </c>
      <c r="AB6" s="777"/>
      <c r="AC6" s="777"/>
      <c r="AD6" s="778"/>
      <c r="AE6" s="49"/>
      <c r="AF6" s="755" t="s">
        <v>106</v>
      </c>
      <c r="AG6" s="756"/>
      <c r="AH6" s="757"/>
      <c r="AI6" s="49"/>
      <c r="AJ6" s="767" t="s">
        <v>107</v>
      </c>
      <c r="AK6" s="768"/>
      <c r="AL6" s="769"/>
    </row>
    <row r="7" spans="1:40" ht="51" customHeight="1" x14ac:dyDescent="0.2">
      <c r="A7" s="86" t="s">
        <v>90</v>
      </c>
      <c r="B7" s="86" t="s">
        <v>91</v>
      </c>
      <c r="C7" s="49"/>
      <c r="D7" s="96" t="s">
        <v>92</v>
      </c>
      <c r="E7" s="86" t="s">
        <v>93</v>
      </c>
      <c r="F7" s="88" t="s">
        <v>94</v>
      </c>
      <c r="G7" s="49"/>
      <c r="H7" s="96" t="s">
        <v>92</v>
      </c>
      <c r="I7" s="86" t="s">
        <v>93</v>
      </c>
      <c r="J7" s="88" t="s">
        <v>94</v>
      </c>
      <c r="K7" s="49"/>
      <c r="L7" s="96" t="s">
        <v>92</v>
      </c>
      <c r="M7" s="90" t="s">
        <v>93</v>
      </c>
      <c r="N7" s="91" t="s">
        <v>100</v>
      </c>
      <c r="O7" s="92" t="s">
        <v>94</v>
      </c>
      <c r="P7" s="49"/>
      <c r="Q7" s="96" t="s">
        <v>92</v>
      </c>
      <c r="R7" s="90" t="s">
        <v>93</v>
      </c>
      <c r="S7" s="91" t="s">
        <v>100</v>
      </c>
      <c r="T7" s="92" t="s">
        <v>94</v>
      </c>
      <c r="U7" s="49"/>
      <c r="V7" s="96" t="s">
        <v>92</v>
      </c>
      <c r="W7" s="90" t="s">
        <v>93</v>
      </c>
      <c r="X7" s="91" t="s">
        <v>100</v>
      </c>
      <c r="Y7" s="92" t="s">
        <v>105</v>
      </c>
      <c r="Z7" s="49"/>
      <c r="AA7" s="96" t="s">
        <v>92</v>
      </c>
      <c r="AB7" s="90" t="s">
        <v>93</v>
      </c>
      <c r="AC7" s="91" t="s">
        <v>100</v>
      </c>
      <c r="AD7" s="92" t="s">
        <v>105</v>
      </c>
      <c r="AE7" s="49"/>
      <c r="AF7" s="96" t="s">
        <v>92</v>
      </c>
      <c r="AG7" s="86" t="s">
        <v>93</v>
      </c>
      <c r="AH7" s="92" t="s">
        <v>105</v>
      </c>
      <c r="AI7" s="49"/>
      <c r="AJ7" s="96" t="s">
        <v>92</v>
      </c>
      <c r="AK7" s="86" t="s">
        <v>108</v>
      </c>
      <c r="AL7" s="92" t="s">
        <v>109</v>
      </c>
    </row>
    <row r="8" spans="1:40" x14ac:dyDescent="0.2">
      <c r="A8" s="75">
        <v>38353</v>
      </c>
      <c r="B8" s="82">
        <v>9511621.8000000007</v>
      </c>
      <c r="C8" s="53"/>
      <c r="D8" s="53"/>
      <c r="E8" s="84">
        <v>2700063</v>
      </c>
      <c r="F8" s="51">
        <v>2843</v>
      </c>
      <c r="G8" s="53"/>
      <c r="H8" s="53"/>
      <c r="I8" s="82">
        <v>1321255</v>
      </c>
      <c r="J8" s="52">
        <v>458</v>
      </c>
      <c r="K8" s="53"/>
      <c r="L8" s="53"/>
      <c r="M8" s="82">
        <v>2222321</v>
      </c>
      <c r="N8" s="94">
        <v>3523.2</v>
      </c>
      <c r="O8" s="52">
        <v>39</v>
      </c>
      <c r="P8" s="53"/>
      <c r="Q8" s="53"/>
      <c r="R8" s="82">
        <v>1626264</v>
      </c>
      <c r="S8" s="94">
        <v>7251.8</v>
      </c>
      <c r="T8" s="52">
        <v>5</v>
      </c>
      <c r="U8" s="53"/>
      <c r="V8" s="53"/>
      <c r="W8" s="82">
        <v>63209</v>
      </c>
      <c r="X8" s="94">
        <v>166.5</v>
      </c>
      <c r="Y8" s="52">
        <v>942</v>
      </c>
      <c r="Z8" s="53"/>
      <c r="AA8" s="53"/>
      <c r="AB8" s="82">
        <v>3715</v>
      </c>
      <c r="AC8" s="94">
        <v>10.319444444444445</v>
      </c>
      <c r="AD8" s="52">
        <v>23</v>
      </c>
      <c r="AE8" s="53"/>
      <c r="AF8" s="53"/>
      <c r="AG8" s="84">
        <v>8492</v>
      </c>
      <c r="AH8" s="67">
        <v>13</v>
      </c>
      <c r="AI8" s="53"/>
      <c r="AJ8" s="53"/>
      <c r="AK8" s="53"/>
      <c r="AL8" s="53"/>
      <c r="AM8" s="99"/>
      <c r="AN8" s="97"/>
    </row>
    <row r="9" spans="1:40" x14ac:dyDescent="0.2">
      <c r="A9" s="75">
        <v>38384</v>
      </c>
      <c r="B9" s="82">
        <v>8356416.5</v>
      </c>
      <c r="C9" s="53"/>
      <c r="D9" s="53"/>
      <c r="E9" s="84">
        <v>2880139</v>
      </c>
      <c r="F9" s="51">
        <v>2843</v>
      </c>
      <c r="G9" s="53"/>
      <c r="H9" s="53"/>
      <c r="I9" s="82">
        <v>1261257</v>
      </c>
      <c r="J9" s="52">
        <v>460</v>
      </c>
      <c r="K9" s="53"/>
      <c r="L9" s="53"/>
      <c r="M9" s="82">
        <v>2729540</v>
      </c>
      <c r="N9" s="94">
        <v>3831</v>
      </c>
      <c r="O9" s="52">
        <v>37</v>
      </c>
      <c r="P9" s="53"/>
      <c r="Q9" s="53"/>
      <c r="R9" s="82">
        <v>1947571</v>
      </c>
      <c r="S9" s="94">
        <v>6663.8</v>
      </c>
      <c r="T9" s="52">
        <v>5</v>
      </c>
      <c r="U9" s="53"/>
      <c r="V9" s="53"/>
      <c r="W9" s="82">
        <v>78690</v>
      </c>
      <c r="X9" s="94">
        <v>166.5</v>
      </c>
      <c r="Y9" s="52">
        <v>942</v>
      </c>
      <c r="Z9" s="53"/>
      <c r="AA9" s="53"/>
      <c r="AB9" s="82">
        <v>3242</v>
      </c>
      <c r="AC9" s="94">
        <v>9.0055555555555564</v>
      </c>
      <c r="AD9" s="52">
        <v>23</v>
      </c>
      <c r="AE9" s="53"/>
      <c r="AF9" s="53"/>
      <c r="AG9" s="84">
        <v>8492</v>
      </c>
      <c r="AH9" s="67">
        <v>13</v>
      </c>
      <c r="AI9" s="53"/>
      <c r="AJ9" s="53"/>
      <c r="AK9" s="53"/>
      <c r="AL9" s="53"/>
      <c r="AM9" s="99"/>
      <c r="AN9" s="97">
        <v>0</v>
      </c>
    </row>
    <row r="10" spans="1:40" x14ac:dyDescent="0.2">
      <c r="A10" s="75">
        <v>38412</v>
      </c>
      <c r="B10" s="82">
        <v>8891063.9000000004</v>
      </c>
      <c r="C10" s="53"/>
      <c r="D10" s="53"/>
      <c r="E10" s="84">
        <v>2785109</v>
      </c>
      <c r="F10" s="51">
        <v>2855</v>
      </c>
      <c r="G10" s="53"/>
      <c r="H10" s="53"/>
      <c r="I10" s="82">
        <v>1189650</v>
      </c>
      <c r="J10" s="52">
        <v>456</v>
      </c>
      <c r="K10" s="53"/>
      <c r="L10" s="53"/>
      <c r="M10" s="82">
        <v>2729884</v>
      </c>
      <c r="N10" s="94">
        <v>3845.6</v>
      </c>
      <c r="O10" s="52">
        <v>40</v>
      </c>
      <c r="P10" s="53"/>
      <c r="Q10" s="53"/>
      <c r="R10" s="82">
        <v>1815312</v>
      </c>
      <c r="S10" s="94">
        <v>6776.9</v>
      </c>
      <c r="T10" s="52">
        <v>5</v>
      </c>
      <c r="U10" s="53"/>
      <c r="V10" s="53"/>
      <c r="W10" s="82">
        <v>71075</v>
      </c>
      <c r="X10" s="94">
        <v>166.5</v>
      </c>
      <c r="Y10" s="52">
        <v>942</v>
      </c>
      <c r="Z10" s="53"/>
      <c r="AA10" s="53"/>
      <c r="AB10" s="82">
        <v>3242</v>
      </c>
      <c r="AC10" s="94">
        <v>9.0055555555555564</v>
      </c>
      <c r="AD10" s="52">
        <v>23</v>
      </c>
      <c r="AE10" s="53"/>
      <c r="AF10" s="53"/>
      <c r="AG10" s="84">
        <v>8492</v>
      </c>
      <c r="AH10" s="67">
        <v>13</v>
      </c>
      <c r="AI10" s="53"/>
      <c r="AJ10" s="53"/>
      <c r="AK10" s="53"/>
      <c r="AL10" s="53"/>
    </row>
    <row r="11" spans="1:40" x14ac:dyDescent="0.2">
      <c r="A11" s="75">
        <v>38443</v>
      </c>
      <c r="B11" s="82">
        <v>7665148.2000000002</v>
      </c>
      <c r="C11" s="53"/>
      <c r="D11" s="53"/>
      <c r="E11" s="84">
        <v>2422415</v>
      </c>
      <c r="F11" s="51">
        <v>2851</v>
      </c>
      <c r="G11" s="53"/>
      <c r="H11" s="53"/>
      <c r="I11" s="82">
        <v>1072944</v>
      </c>
      <c r="J11" s="52">
        <v>464</v>
      </c>
      <c r="K11" s="53"/>
      <c r="L11" s="53"/>
      <c r="M11" s="82">
        <v>2798459</v>
      </c>
      <c r="N11" s="94">
        <v>4440.6000000000004</v>
      </c>
      <c r="O11" s="52">
        <v>40</v>
      </c>
      <c r="P11" s="53"/>
      <c r="Q11" s="53"/>
      <c r="R11" s="82">
        <v>1918356</v>
      </c>
      <c r="S11" s="94">
        <v>6231.5</v>
      </c>
      <c r="T11" s="52">
        <v>5</v>
      </c>
      <c r="U11" s="53"/>
      <c r="V11" s="53"/>
      <c r="W11" s="82">
        <v>78690</v>
      </c>
      <c r="X11" s="94">
        <v>166.5</v>
      </c>
      <c r="Y11" s="52">
        <v>942</v>
      </c>
      <c r="Z11" s="53"/>
      <c r="AA11" s="53"/>
      <c r="AB11" s="82">
        <v>2904</v>
      </c>
      <c r="AC11" s="94">
        <v>8.0666666666666664</v>
      </c>
      <c r="AD11" s="52">
        <v>23</v>
      </c>
      <c r="AE11" s="53"/>
      <c r="AF11" s="53"/>
      <c r="AG11" s="84">
        <v>8492</v>
      </c>
      <c r="AH11" s="67">
        <v>13</v>
      </c>
      <c r="AI11" s="53"/>
      <c r="AJ11" s="53"/>
      <c r="AK11" s="53"/>
      <c r="AL11" s="53"/>
    </row>
    <row r="12" spans="1:40" x14ac:dyDescent="0.2">
      <c r="A12" s="75">
        <v>38473</v>
      </c>
      <c r="B12" s="82">
        <v>7570242.7999999998</v>
      </c>
      <c r="C12" s="53"/>
      <c r="D12" s="53"/>
      <c r="E12" s="84">
        <v>1768713</v>
      </c>
      <c r="F12" s="51">
        <v>2864</v>
      </c>
      <c r="G12" s="53"/>
      <c r="H12" s="53"/>
      <c r="I12" s="82">
        <v>847062</v>
      </c>
      <c r="J12" s="52">
        <v>466</v>
      </c>
      <c r="K12" s="53"/>
      <c r="L12" s="53"/>
      <c r="M12" s="82">
        <v>2420274</v>
      </c>
      <c r="N12" s="94">
        <v>3722.4</v>
      </c>
      <c r="O12" s="52">
        <v>40</v>
      </c>
      <c r="P12" s="53"/>
      <c r="Q12" s="53"/>
      <c r="R12" s="82">
        <v>1931301</v>
      </c>
      <c r="S12" s="94">
        <v>7143</v>
      </c>
      <c r="T12" s="52">
        <v>5</v>
      </c>
      <c r="U12" s="53"/>
      <c r="V12" s="53"/>
      <c r="W12" s="82">
        <v>56843</v>
      </c>
      <c r="X12" s="94">
        <v>166.5</v>
      </c>
      <c r="Y12" s="52">
        <v>942</v>
      </c>
      <c r="Z12" s="53"/>
      <c r="AA12" s="53"/>
      <c r="AB12" s="82">
        <v>3581</v>
      </c>
      <c r="AC12" s="94">
        <v>9.9472222222222229</v>
      </c>
      <c r="AD12" s="52">
        <v>23</v>
      </c>
      <c r="AE12" s="53"/>
      <c r="AF12" s="53"/>
      <c r="AG12" s="84">
        <v>8492</v>
      </c>
      <c r="AH12" s="67">
        <v>13</v>
      </c>
      <c r="AI12" s="53"/>
      <c r="AJ12" s="53"/>
      <c r="AK12" s="53"/>
      <c r="AL12" s="53"/>
    </row>
    <row r="13" spans="1:40" x14ac:dyDescent="0.2">
      <c r="A13" s="75">
        <v>38504</v>
      </c>
      <c r="B13" s="82">
        <v>7982091.4000000004</v>
      </c>
      <c r="C13" s="53"/>
      <c r="D13" s="53"/>
      <c r="E13" s="84">
        <v>1803662</v>
      </c>
      <c r="F13" s="51">
        <v>2864</v>
      </c>
      <c r="G13" s="53"/>
      <c r="H13" s="53"/>
      <c r="I13" s="82">
        <v>928358</v>
      </c>
      <c r="J13" s="52">
        <v>465</v>
      </c>
      <c r="K13" s="53"/>
      <c r="L13" s="53"/>
      <c r="M13" s="82">
        <v>2597574</v>
      </c>
      <c r="N13" s="94">
        <v>4048.8</v>
      </c>
      <c r="O13" s="52">
        <v>41</v>
      </c>
      <c r="P13" s="53"/>
      <c r="Q13" s="53"/>
      <c r="R13" s="82">
        <v>1803007</v>
      </c>
      <c r="S13" s="94">
        <v>6808</v>
      </c>
      <c r="T13" s="52">
        <v>5</v>
      </c>
      <c r="U13" s="53"/>
      <c r="V13" s="53"/>
      <c r="W13" s="82">
        <v>58049</v>
      </c>
      <c r="X13" s="94">
        <v>166.5</v>
      </c>
      <c r="Y13" s="52">
        <v>942</v>
      </c>
      <c r="Z13" s="53"/>
      <c r="AA13" s="53"/>
      <c r="AB13" s="82">
        <v>3124</v>
      </c>
      <c r="AC13" s="94">
        <v>8.6777777777777771</v>
      </c>
      <c r="AD13" s="52">
        <v>23</v>
      </c>
      <c r="AE13" s="53"/>
      <c r="AF13" s="53"/>
      <c r="AG13" s="84">
        <v>8492</v>
      </c>
      <c r="AH13" s="67">
        <v>13</v>
      </c>
      <c r="AI13" s="53"/>
      <c r="AJ13" s="53"/>
      <c r="AK13" s="53"/>
      <c r="AL13" s="53"/>
    </row>
    <row r="14" spans="1:40" x14ac:dyDescent="0.2">
      <c r="A14" s="75">
        <v>38534</v>
      </c>
      <c r="B14" s="82">
        <v>7604889.8999999994</v>
      </c>
      <c r="C14" s="53"/>
      <c r="D14" s="53"/>
      <c r="E14" s="84">
        <v>1868485</v>
      </c>
      <c r="F14" s="51">
        <v>2862</v>
      </c>
      <c r="G14" s="53"/>
      <c r="H14" s="53"/>
      <c r="I14" s="82">
        <v>951964</v>
      </c>
      <c r="J14" s="52">
        <v>463</v>
      </c>
      <c r="K14" s="53"/>
      <c r="L14" s="53"/>
      <c r="M14" s="82">
        <v>2475877</v>
      </c>
      <c r="N14" s="94">
        <v>3756.9</v>
      </c>
      <c r="O14" s="52">
        <v>41</v>
      </c>
      <c r="P14" s="53"/>
      <c r="Q14" s="53"/>
      <c r="R14" s="82">
        <v>2299466</v>
      </c>
      <c r="S14" s="94">
        <v>8302.1</v>
      </c>
      <c r="T14" s="52">
        <v>5</v>
      </c>
      <c r="U14" s="53"/>
      <c r="V14" s="53"/>
      <c r="W14" s="82">
        <v>56177</v>
      </c>
      <c r="X14" s="94">
        <v>166.5</v>
      </c>
      <c r="Y14" s="52">
        <v>942</v>
      </c>
      <c r="Z14" s="53"/>
      <c r="AA14" s="53"/>
      <c r="AB14" s="82">
        <v>3361</v>
      </c>
      <c r="AC14" s="94">
        <v>9.3361111111111104</v>
      </c>
      <c r="AD14" s="52">
        <v>23</v>
      </c>
      <c r="AE14" s="53"/>
      <c r="AF14" s="53"/>
      <c r="AG14" s="84">
        <v>8492</v>
      </c>
      <c r="AH14" s="67">
        <v>13</v>
      </c>
      <c r="AI14" s="53"/>
      <c r="AJ14" s="53"/>
      <c r="AK14" s="53"/>
      <c r="AL14" s="53"/>
    </row>
    <row r="15" spans="1:40" x14ac:dyDescent="0.2">
      <c r="A15" s="75">
        <v>38565</v>
      </c>
      <c r="B15" s="82">
        <v>8306209.7000000002</v>
      </c>
      <c r="C15" s="53"/>
      <c r="D15" s="53"/>
      <c r="E15" s="84">
        <v>1762195</v>
      </c>
      <c r="F15" s="51">
        <v>2864</v>
      </c>
      <c r="G15" s="53"/>
      <c r="H15" s="53"/>
      <c r="I15" s="82">
        <v>890866</v>
      </c>
      <c r="J15" s="52">
        <v>463</v>
      </c>
      <c r="K15" s="53"/>
      <c r="L15" s="53"/>
      <c r="M15" s="82">
        <v>2301672</v>
      </c>
      <c r="N15" s="94">
        <v>3535.2</v>
      </c>
      <c r="O15" s="52">
        <v>40</v>
      </c>
      <c r="P15" s="53"/>
      <c r="Q15" s="53"/>
      <c r="R15" s="82">
        <v>1761064</v>
      </c>
      <c r="S15" s="94">
        <v>7585.7</v>
      </c>
      <c r="T15" s="52">
        <v>5</v>
      </c>
      <c r="U15" s="53"/>
      <c r="V15" s="53"/>
      <c r="W15" s="82">
        <v>48063</v>
      </c>
      <c r="X15" s="94">
        <v>166.5</v>
      </c>
      <c r="Y15" s="52">
        <v>942</v>
      </c>
      <c r="Z15" s="53"/>
      <c r="AA15" s="53"/>
      <c r="AB15" s="82">
        <v>3242</v>
      </c>
      <c r="AC15" s="94">
        <v>9.0055555555555564</v>
      </c>
      <c r="AD15" s="52">
        <v>23</v>
      </c>
      <c r="AE15" s="53"/>
      <c r="AF15" s="53"/>
      <c r="AG15" s="84">
        <v>8492</v>
      </c>
      <c r="AH15" s="67">
        <v>13</v>
      </c>
      <c r="AI15" s="53"/>
      <c r="AJ15" s="53"/>
      <c r="AK15" s="53"/>
      <c r="AL15" s="53"/>
    </row>
    <row r="16" spans="1:40" x14ac:dyDescent="0.2">
      <c r="A16" s="75">
        <v>38596</v>
      </c>
      <c r="B16" s="82">
        <v>7686741.5999999996</v>
      </c>
      <c r="C16" s="53"/>
      <c r="D16" s="53"/>
      <c r="E16" s="84">
        <v>1933675</v>
      </c>
      <c r="F16" s="51">
        <v>2874</v>
      </c>
      <c r="G16" s="53"/>
      <c r="H16" s="53"/>
      <c r="I16" s="82">
        <v>993942</v>
      </c>
      <c r="J16" s="52">
        <v>466</v>
      </c>
      <c r="K16" s="53"/>
      <c r="L16" s="53"/>
      <c r="M16" s="82">
        <v>2718841</v>
      </c>
      <c r="N16" s="94">
        <v>3580</v>
      </c>
      <c r="O16" s="52">
        <v>40</v>
      </c>
      <c r="P16" s="53"/>
      <c r="Q16" s="53"/>
      <c r="R16" s="82">
        <v>2414820</v>
      </c>
      <c r="S16" s="94">
        <v>7810.0999999999995</v>
      </c>
      <c r="T16" s="52">
        <v>5</v>
      </c>
      <c r="U16" s="53"/>
      <c r="V16" s="53"/>
      <c r="W16" s="82">
        <v>47729</v>
      </c>
      <c r="X16" s="94">
        <v>166.5</v>
      </c>
      <c r="Y16" s="52">
        <v>942</v>
      </c>
      <c r="Z16" s="53"/>
      <c r="AA16" s="53"/>
      <c r="AB16" s="82">
        <v>3242</v>
      </c>
      <c r="AC16" s="94">
        <v>9.0055555555555564</v>
      </c>
      <c r="AD16" s="52">
        <v>23</v>
      </c>
      <c r="AE16" s="53"/>
      <c r="AF16" s="53"/>
      <c r="AG16" s="84">
        <v>8492</v>
      </c>
      <c r="AH16" s="67">
        <v>13</v>
      </c>
      <c r="AI16" s="53"/>
      <c r="AJ16" s="53"/>
      <c r="AK16" s="53"/>
      <c r="AL16" s="53"/>
    </row>
    <row r="17" spans="1:38" x14ac:dyDescent="0.2">
      <c r="A17" s="75">
        <v>38626</v>
      </c>
      <c r="B17" s="82">
        <v>8151171.3000000007</v>
      </c>
      <c r="C17" s="53"/>
      <c r="D17" s="53"/>
      <c r="E17" s="84">
        <v>1676123</v>
      </c>
      <c r="F17" s="51">
        <v>2897</v>
      </c>
      <c r="G17" s="53"/>
      <c r="H17" s="53"/>
      <c r="I17" s="82">
        <v>879806</v>
      </c>
      <c r="J17" s="52">
        <v>466</v>
      </c>
      <c r="K17" s="53"/>
      <c r="L17" s="53"/>
      <c r="M17" s="82">
        <v>2206146</v>
      </c>
      <c r="N17" s="94">
        <v>3565.8</v>
      </c>
      <c r="O17" s="52">
        <v>39</v>
      </c>
      <c r="P17" s="53"/>
      <c r="Q17" s="53"/>
      <c r="R17" s="82">
        <v>2224205</v>
      </c>
      <c r="S17" s="94">
        <v>7376.9</v>
      </c>
      <c r="T17" s="52">
        <v>5</v>
      </c>
      <c r="U17" s="53"/>
      <c r="V17" s="53"/>
      <c r="W17" s="82">
        <v>46190</v>
      </c>
      <c r="X17" s="94">
        <v>166.5</v>
      </c>
      <c r="Y17" s="52">
        <v>942</v>
      </c>
      <c r="Z17" s="53"/>
      <c r="AA17" s="53"/>
      <c r="AB17" s="82">
        <v>3242</v>
      </c>
      <c r="AC17" s="94">
        <v>9.0055555555555564</v>
      </c>
      <c r="AD17" s="52">
        <v>23</v>
      </c>
      <c r="AE17" s="53"/>
      <c r="AF17" s="53"/>
      <c r="AG17" s="84">
        <v>8492</v>
      </c>
      <c r="AH17" s="67">
        <v>13</v>
      </c>
      <c r="AI17" s="53"/>
      <c r="AJ17" s="53"/>
      <c r="AK17" s="53"/>
      <c r="AL17" s="53"/>
    </row>
    <row r="18" spans="1:38" x14ac:dyDescent="0.2">
      <c r="A18" s="75">
        <v>38657</v>
      </c>
      <c r="B18" s="82">
        <v>8457764.5999999996</v>
      </c>
      <c r="C18" s="53"/>
      <c r="D18" s="53"/>
      <c r="E18" s="84">
        <v>2134598</v>
      </c>
      <c r="F18" s="51">
        <v>2900</v>
      </c>
      <c r="G18" s="53"/>
      <c r="H18" s="53"/>
      <c r="I18" s="82">
        <v>1048790</v>
      </c>
      <c r="J18" s="52">
        <v>461</v>
      </c>
      <c r="K18" s="53"/>
      <c r="L18" s="53"/>
      <c r="M18" s="82">
        <v>2754054</v>
      </c>
      <c r="N18" s="94">
        <v>5014</v>
      </c>
      <c r="O18" s="52">
        <v>39</v>
      </c>
      <c r="P18" s="53"/>
      <c r="Q18" s="53"/>
      <c r="R18" s="82">
        <v>2235448</v>
      </c>
      <c r="S18" s="94">
        <v>7131.1</v>
      </c>
      <c r="T18" s="52">
        <v>5</v>
      </c>
      <c r="U18" s="53"/>
      <c r="V18" s="53"/>
      <c r="W18" s="82">
        <v>62710</v>
      </c>
      <c r="X18" s="94">
        <v>166.5</v>
      </c>
      <c r="Y18" s="52">
        <v>942</v>
      </c>
      <c r="Z18" s="53"/>
      <c r="AA18" s="53"/>
      <c r="AB18" s="82">
        <v>3843</v>
      </c>
      <c r="AC18" s="94">
        <v>10.675000000000001</v>
      </c>
      <c r="AD18" s="52">
        <v>23</v>
      </c>
      <c r="AE18" s="53"/>
      <c r="AF18" s="53"/>
      <c r="AG18" s="84">
        <v>8492</v>
      </c>
      <c r="AH18" s="67">
        <v>13</v>
      </c>
      <c r="AI18" s="53"/>
      <c r="AJ18" s="53"/>
      <c r="AK18" s="53"/>
      <c r="AL18" s="53"/>
    </row>
    <row r="19" spans="1:38" s="101" customFormat="1" x14ac:dyDescent="0.2">
      <c r="A19" s="75">
        <v>38687</v>
      </c>
      <c r="B19" s="81">
        <v>8994173</v>
      </c>
      <c r="C19" s="76"/>
      <c r="D19" s="76"/>
      <c r="E19" s="83">
        <v>1482004</v>
      </c>
      <c r="F19" s="77">
        <v>2907</v>
      </c>
      <c r="G19" s="76"/>
      <c r="H19" s="76"/>
      <c r="I19" s="81">
        <v>650781</v>
      </c>
      <c r="J19" s="77">
        <v>459</v>
      </c>
      <c r="K19" s="76"/>
      <c r="L19" s="76"/>
      <c r="M19" s="81">
        <v>2062036</v>
      </c>
      <c r="N19" s="93">
        <v>2682.8</v>
      </c>
      <c r="O19" s="77">
        <v>39</v>
      </c>
      <c r="P19" s="76"/>
      <c r="Q19" s="76"/>
      <c r="R19" s="81">
        <v>2122618</v>
      </c>
      <c r="S19" s="93">
        <v>7166.3</v>
      </c>
      <c r="T19" s="77">
        <v>5</v>
      </c>
      <c r="U19" s="76"/>
      <c r="V19" s="76"/>
      <c r="W19" s="81">
        <v>61171</v>
      </c>
      <c r="X19" s="93">
        <v>166.5</v>
      </c>
      <c r="Y19" s="77">
        <v>942</v>
      </c>
      <c r="Z19" s="76"/>
      <c r="AA19" s="76"/>
      <c r="AB19" s="81">
        <v>2641</v>
      </c>
      <c r="AC19" s="93">
        <v>7.3361111111111112</v>
      </c>
      <c r="AD19" s="77">
        <v>23</v>
      </c>
      <c r="AE19" s="76"/>
      <c r="AF19" s="76"/>
      <c r="AG19" s="83">
        <v>8492</v>
      </c>
      <c r="AH19" s="77">
        <v>13</v>
      </c>
      <c r="AI19" s="76"/>
      <c r="AJ19" s="76"/>
      <c r="AK19" s="76"/>
      <c r="AL19" s="76"/>
    </row>
    <row r="20" spans="1:38" x14ac:dyDescent="0.2">
      <c r="A20" s="75">
        <v>38718</v>
      </c>
      <c r="B20" s="82">
        <v>9308926.0999999996</v>
      </c>
      <c r="C20" s="53"/>
      <c r="D20" s="53"/>
      <c r="E20" s="84">
        <v>2810298</v>
      </c>
      <c r="F20" s="51">
        <v>2906</v>
      </c>
      <c r="G20" s="53"/>
      <c r="H20" s="53"/>
      <c r="I20" s="82">
        <v>1180683</v>
      </c>
      <c r="J20" s="51">
        <v>460</v>
      </c>
      <c r="K20" s="53"/>
      <c r="L20" s="53"/>
      <c r="M20" s="82">
        <v>2517641</v>
      </c>
      <c r="N20" s="94">
        <v>4020.5999999999995</v>
      </c>
      <c r="O20" s="51">
        <v>39</v>
      </c>
      <c r="P20" s="53"/>
      <c r="Q20" s="53"/>
      <c r="R20" s="82">
        <v>1800611</v>
      </c>
      <c r="S20" s="94">
        <v>6988.3</v>
      </c>
      <c r="T20" s="51">
        <v>5</v>
      </c>
      <c r="U20" s="53"/>
      <c r="V20" s="53"/>
      <c r="W20" s="82">
        <v>63209</v>
      </c>
      <c r="X20" s="94">
        <v>166.5</v>
      </c>
      <c r="Y20" s="51">
        <v>942</v>
      </c>
      <c r="Z20" s="53"/>
      <c r="AA20" s="53"/>
      <c r="AB20" s="82">
        <v>3242</v>
      </c>
      <c r="AC20" s="94">
        <v>9.0055555555555564</v>
      </c>
      <c r="AD20" s="51">
        <v>23</v>
      </c>
      <c r="AE20" s="53"/>
      <c r="AF20" s="53"/>
      <c r="AG20" s="84">
        <v>8492</v>
      </c>
      <c r="AH20" s="51">
        <v>13</v>
      </c>
      <c r="AI20" s="53"/>
      <c r="AJ20" s="53"/>
      <c r="AK20" s="53"/>
      <c r="AL20" s="53"/>
    </row>
    <row r="21" spans="1:38" x14ac:dyDescent="0.2">
      <c r="A21" s="75">
        <v>38749</v>
      </c>
      <c r="B21" s="82">
        <v>8675457.5999999996</v>
      </c>
      <c r="C21" s="69"/>
      <c r="D21" s="66"/>
      <c r="E21" s="84">
        <v>2660853</v>
      </c>
      <c r="F21" s="51">
        <v>2908</v>
      </c>
      <c r="G21" s="58"/>
      <c r="H21" s="69"/>
      <c r="I21" s="82">
        <v>1132286</v>
      </c>
      <c r="J21" s="51">
        <v>459</v>
      </c>
      <c r="K21" s="58"/>
      <c r="L21" s="69"/>
      <c r="M21" s="82">
        <v>2651305</v>
      </c>
      <c r="N21" s="94">
        <v>4061.5</v>
      </c>
      <c r="O21" s="51">
        <v>30</v>
      </c>
      <c r="P21" s="58"/>
      <c r="Q21" s="69"/>
      <c r="R21" s="82">
        <v>2222920.02</v>
      </c>
      <c r="S21" s="94">
        <v>7145.1</v>
      </c>
      <c r="T21" s="51">
        <v>5</v>
      </c>
      <c r="U21" s="155"/>
      <c r="V21" s="69"/>
      <c r="W21" s="82">
        <v>78486</v>
      </c>
      <c r="X21" s="94">
        <v>166.39999999999998</v>
      </c>
      <c r="Y21" s="51">
        <v>942</v>
      </c>
      <c r="Z21" s="58"/>
      <c r="AA21" s="69"/>
      <c r="AB21" s="82">
        <v>3242.1</v>
      </c>
      <c r="AC21" s="94">
        <v>9.0058333333333334</v>
      </c>
      <c r="AD21" s="51">
        <v>23</v>
      </c>
      <c r="AE21" s="58"/>
      <c r="AF21" s="69"/>
      <c r="AG21" s="84">
        <v>8492</v>
      </c>
      <c r="AH21" s="51">
        <v>13</v>
      </c>
      <c r="AI21" s="58"/>
      <c r="AJ21" s="58"/>
      <c r="AK21" s="58"/>
      <c r="AL21" s="58"/>
    </row>
    <row r="22" spans="1:38" x14ac:dyDescent="0.2">
      <c r="A22" s="75">
        <v>38777</v>
      </c>
      <c r="B22" s="82">
        <v>9235190.1999999993</v>
      </c>
      <c r="C22" s="69"/>
      <c r="D22" s="66"/>
      <c r="E22" s="84">
        <v>2968173</v>
      </c>
      <c r="F22" s="51">
        <v>2907</v>
      </c>
      <c r="G22" s="58"/>
      <c r="H22" s="69"/>
      <c r="I22" s="82">
        <v>1376859</v>
      </c>
      <c r="J22" s="51">
        <v>461</v>
      </c>
      <c r="K22" s="58"/>
      <c r="L22" s="69"/>
      <c r="M22" s="82">
        <v>2892073</v>
      </c>
      <c r="N22" s="94">
        <v>5136.2</v>
      </c>
      <c r="O22" s="51">
        <v>39</v>
      </c>
      <c r="P22" s="58"/>
      <c r="Q22" s="69"/>
      <c r="R22" s="82">
        <v>2040638.46</v>
      </c>
      <c r="S22" s="94">
        <v>7318.7000000000007</v>
      </c>
      <c r="T22" s="51">
        <v>5</v>
      </c>
      <c r="U22" s="58"/>
      <c r="V22" s="69"/>
      <c r="W22" s="82">
        <v>70890</v>
      </c>
      <c r="X22" s="94">
        <v>166.1</v>
      </c>
      <c r="Y22" s="51">
        <v>942</v>
      </c>
      <c r="Z22" s="58"/>
      <c r="AA22" s="69"/>
      <c r="AB22" s="82">
        <v>3843.36</v>
      </c>
      <c r="AC22" s="94">
        <v>10.676</v>
      </c>
      <c r="AD22" s="51">
        <v>23</v>
      </c>
      <c r="AE22" s="58"/>
      <c r="AF22" s="69"/>
      <c r="AG22" s="84">
        <v>8492</v>
      </c>
      <c r="AH22" s="51">
        <v>13</v>
      </c>
      <c r="AI22" s="58"/>
      <c r="AJ22" s="58"/>
      <c r="AK22" s="58"/>
      <c r="AL22" s="58"/>
    </row>
    <row r="23" spans="1:38" x14ac:dyDescent="0.2">
      <c r="A23" s="75">
        <v>38808</v>
      </c>
      <c r="B23" s="82">
        <v>7771829.2000000002</v>
      </c>
      <c r="C23" s="69"/>
      <c r="D23" s="66"/>
      <c r="E23" s="84">
        <v>1902137</v>
      </c>
      <c r="F23" s="51">
        <v>2907</v>
      </c>
      <c r="G23" s="58"/>
      <c r="H23" s="69"/>
      <c r="I23" s="82">
        <v>778083</v>
      </c>
      <c r="J23" s="51">
        <v>464</v>
      </c>
      <c r="K23" s="58"/>
      <c r="L23" s="69"/>
      <c r="M23" s="82">
        <v>2411341</v>
      </c>
      <c r="N23" s="94">
        <v>2907.1000000000004</v>
      </c>
      <c r="O23" s="51">
        <v>39</v>
      </c>
      <c r="P23" s="58"/>
      <c r="Q23" s="69"/>
      <c r="R23" s="82">
        <v>2268872.5699999998</v>
      </c>
      <c r="S23" s="94">
        <v>7409.7</v>
      </c>
      <c r="T23" s="51">
        <v>5</v>
      </c>
      <c r="U23" s="58"/>
      <c r="V23" s="69"/>
      <c r="W23" s="82">
        <v>78486</v>
      </c>
      <c r="X23" s="94">
        <v>166.1</v>
      </c>
      <c r="Y23" s="51">
        <v>942</v>
      </c>
      <c r="Z23" s="58"/>
      <c r="AA23" s="69"/>
      <c r="AB23" s="82">
        <v>2640.96</v>
      </c>
      <c r="AC23" s="94">
        <v>7.3360000000000003</v>
      </c>
      <c r="AD23" s="51">
        <v>23</v>
      </c>
      <c r="AE23" s="58"/>
      <c r="AF23" s="69"/>
      <c r="AG23" s="84">
        <v>8492</v>
      </c>
      <c r="AH23" s="51">
        <v>13</v>
      </c>
      <c r="AI23" s="58"/>
      <c r="AJ23" s="58"/>
      <c r="AK23" s="58"/>
      <c r="AL23" s="58"/>
    </row>
    <row r="24" spans="1:38" x14ac:dyDescent="0.2">
      <c r="A24" s="75">
        <v>38838</v>
      </c>
      <c r="B24" s="82">
        <v>8018637.3000000007</v>
      </c>
      <c r="C24" s="69"/>
      <c r="D24" s="66"/>
      <c r="E24" s="84">
        <v>1973448</v>
      </c>
      <c r="F24" s="51">
        <v>2927</v>
      </c>
      <c r="G24" s="58"/>
      <c r="H24" s="69"/>
      <c r="I24" s="82">
        <v>971798</v>
      </c>
      <c r="J24" s="51">
        <v>459</v>
      </c>
      <c r="K24" s="58"/>
      <c r="L24" s="69"/>
      <c r="M24" s="82">
        <v>2404239</v>
      </c>
      <c r="N24" s="94">
        <v>3939.8999999999996</v>
      </c>
      <c r="O24" s="51">
        <v>39</v>
      </c>
      <c r="P24" s="58"/>
      <c r="Q24" s="69"/>
      <c r="R24" s="82">
        <v>2090099.37</v>
      </c>
      <c r="S24" s="94">
        <v>7460.4000000000005</v>
      </c>
      <c r="T24" s="51">
        <v>5</v>
      </c>
      <c r="U24" s="58"/>
      <c r="V24" s="69"/>
      <c r="W24" s="82">
        <v>56841</v>
      </c>
      <c r="X24" s="94">
        <v>166.5</v>
      </c>
      <c r="Y24" s="51">
        <v>942</v>
      </c>
      <c r="Z24" s="58"/>
      <c r="AA24" s="69"/>
      <c r="AB24" s="82">
        <v>3242.16</v>
      </c>
      <c r="AC24" s="94">
        <v>9.0060000000000002</v>
      </c>
      <c r="AD24" s="51">
        <v>23</v>
      </c>
      <c r="AE24" s="58"/>
      <c r="AF24" s="69"/>
      <c r="AG24" s="84">
        <v>8492</v>
      </c>
      <c r="AH24" s="51">
        <v>13</v>
      </c>
      <c r="AI24" s="58"/>
      <c r="AJ24" s="58"/>
      <c r="AK24" s="58"/>
      <c r="AL24" s="58"/>
    </row>
    <row r="25" spans="1:38" x14ac:dyDescent="0.2">
      <c r="A25" s="75">
        <v>38869</v>
      </c>
      <c r="B25" s="82">
        <v>7829937.6999999993</v>
      </c>
      <c r="C25" s="69"/>
      <c r="D25" s="66"/>
      <c r="E25" s="84">
        <v>1770654</v>
      </c>
      <c r="F25" s="51">
        <v>2929</v>
      </c>
      <c r="G25" s="58"/>
      <c r="H25" s="69"/>
      <c r="I25" s="82">
        <v>969191</v>
      </c>
      <c r="J25" s="51">
        <v>458</v>
      </c>
      <c r="K25" s="58"/>
      <c r="L25" s="69"/>
      <c r="M25" s="82">
        <v>2492037</v>
      </c>
      <c r="N25" s="94">
        <v>3939.1000000000004</v>
      </c>
      <c r="O25" s="51">
        <v>39</v>
      </c>
      <c r="P25" s="58"/>
      <c r="Q25" s="69"/>
      <c r="R25" s="82">
        <v>2366400</v>
      </c>
      <c r="S25" s="94">
        <v>7646.7999999999993</v>
      </c>
      <c r="T25" s="51">
        <v>5</v>
      </c>
      <c r="U25" s="58"/>
      <c r="V25" s="69"/>
      <c r="W25" s="82">
        <v>58049</v>
      </c>
      <c r="X25" s="94">
        <v>166.5</v>
      </c>
      <c r="Y25" s="51">
        <v>942</v>
      </c>
      <c r="Z25" s="58"/>
      <c r="AA25" s="69"/>
      <c r="AB25" s="82">
        <v>3242</v>
      </c>
      <c r="AC25" s="94">
        <v>9.0055555555555564</v>
      </c>
      <c r="AD25" s="51">
        <v>23</v>
      </c>
      <c r="AE25" s="58"/>
      <c r="AF25" s="69"/>
      <c r="AG25" s="84">
        <v>8492</v>
      </c>
      <c r="AH25" s="51">
        <v>13</v>
      </c>
      <c r="AI25" s="58"/>
      <c r="AJ25" s="58"/>
      <c r="AK25" s="58"/>
      <c r="AL25" s="58"/>
    </row>
    <row r="26" spans="1:38" x14ac:dyDescent="0.2">
      <c r="A26" s="75">
        <v>38899</v>
      </c>
      <c r="B26" s="82">
        <v>7512882.7000000002</v>
      </c>
      <c r="C26" s="69"/>
      <c r="D26" s="66"/>
      <c r="E26" s="84">
        <v>1725085</v>
      </c>
      <c r="F26" s="51">
        <v>2924</v>
      </c>
      <c r="G26" s="58"/>
      <c r="H26" s="69"/>
      <c r="I26" s="82">
        <v>917078</v>
      </c>
      <c r="J26" s="51">
        <v>455</v>
      </c>
      <c r="K26" s="58"/>
      <c r="L26" s="69"/>
      <c r="M26" s="82">
        <v>2432649</v>
      </c>
      <c r="N26" s="94">
        <v>3846.7999999999997</v>
      </c>
      <c r="O26" s="51">
        <v>39</v>
      </c>
      <c r="P26" s="58"/>
      <c r="Q26" s="69"/>
      <c r="R26" s="82">
        <v>2262655</v>
      </c>
      <c r="S26" s="94">
        <v>7794.5</v>
      </c>
      <c r="T26" s="51">
        <v>5</v>
      </c>
      <c r="U26" s="58"/>
      <c r="V26" s="69"/>
      <c r="W26" s="82">
        <v>56177</v>
      </c>
      <c r="X26" s="94">
        <v>166.5</v>
      </c>
      <c r="Y26" s="51">
        <v>942</v>
      </c>
      <c r="Z26" s="58"/>
      <c r="AA26" s="69"/>
      <c r="AB26" s="82">
        <v>3242</v>
      </c>
      <c r="AC26" s="94">
        <v>9.0055555555555564</v>
      </c>
      <c r="AD26" s="51">
        <v>23</v>
      </c>
      <c r="AE26" s="58"/>
      <c r="AF26" s="69"/>
      <c r="AG26" s="84">
        <v>8492</v>
      </c>
      <c r="AH26" s="51">
        <v>13</v>
      </c>
      <c r="AI26" s="58"/>
      <c r="AJ26" s="58"/>
      <c r="AK26" s="58"/>
      <c r="AL26" s="58"/>
    </row>
    <row r="27" spans="1:38" x14ac:dyDescent="0.2">
      <c r="A27" s="75">
        <v>38930</v>
      </c>
      <c r="B27" s="82">
        <v>7987540.5</v>
      </c>
      <c r="C27" s="69"/>
      <c r="D27" s="66"/>
      <c r="E27" s="84">
        <v>1765755</v>
      </c>
      <c r="F27" s="51">
        <v>2929</v>
      </c>
      <c r="G27" s="58"/>
      <c r="H27" s="69"/>
      <c r="I27" s="82">
        <v>868766</v>
      </c>
      <c r="J27" s="51">
        <v>456</v>
      </c>
      <c r="K27" s="58"/>
      <c r="L27" s="69"/>
      <c r="M27" s="82">
        <v>2157281</v>
      </c>
      <c r="N27" s="94">
        <v>3434.3999999999996</v>
      </c>
      <c r="O27" s="51">
        <v>39</v>
      </c>
      <c r="P27" s="58"/>
      <c r="Q27" s="69"/>
      <c r="R27" s="82">
        <v>1774042</v>
      </c>
      <c r="S27" s="94">
        <v>7639.8</v>
      </c>
      <c r="T27" s="51">
        <v>5</v>
      </c>
      <c r="U27" s="58"/>
      <c r="V27" s="69"/>
      <c r="W27" s="82">
        <v>48063</v>
      </c>
      <c r="X27" s="94">
        <v>166.5</v>
      </c>
      <c r="Y27" s="51">
        <v>942</v>
      </c>
      <c r="Z27" s="58"/>
      <c r="AA27" s="69"/>
      <c r="AB27" s="82">
        <v>3249</v>
      </c>
      <c r="AC27" s="94">
        <v>9.0250000000000004</v>
      </c>
      <c r="AD27" s="51">
        <v>23</v>
      </c>
      <c r="AE27" s="58"/>
      <c r="AF27" s="69"/>
      <c r="AG27" s="84">
        <v>8492</v>
      </c>
      <c r="AH27" s="51">
        <v>13</v>
      </c>
      <c r="AI27" s="58"/>
      <c r="AJ27" s="58"/>
      <c r="AK27" s="58"/>
      <c r="AL27" s="58"/>
    </row>
    <row r="28" spans="1:38" x14ac:dyDescent="0.2">
      <c r="A28" s="75">
        <v>38961</v>
      </c>
      <c r="B28" s="82">
        <v>7570668.5</v>
      </c>
      <c r="C28" s="69"/>
      <c r="D28" s="66"/>
      <c r="E28" s="84">
        <v>1871656</v>
      </c>
      <c r="F28" s="51">
        <v>2928</v>
      </c>
      <c r="G28" s="58"/>
      <c r="H28" s="69"/>
      <c r="I28" s="82">
        <v>962193</v>
      </c>
      <c r="J28" s="51">
        <v>453</v>
      </c>
      <c r="K28" s="58"/>
      <c r="L28" s="69"/>
      <c r="M28" s="82">
        <v>2534456</v>
      </c>
      <c r="N28" s="94">
        <v>3551.5</v>
      </c>
      <c r="O28" s="51">
        <v>39</v>
      </c>
      <c r="P28" s="58"/>
      <c r="Q28" s="69"/>
      <c r="R28" s="82">
        <v>2265558</v>
      </c>
      <c r="S28" s="94">
        <v>7815.5</v>
      </c>
      <c r="T28" s="51">
        <v>5</v>
      </c>
      <c r="U28" s="58"/>
      <c r="V28" s="69"/>
      <c r="W28" s="82">
        <v>47729</v>
      </c>
      <c r="X28" s="94">
        <v>166.5</v>
      </c>
      <c r="Y28" s="51">
        <v>942</v>
      </c>
      <c r="Z28" s="58"/>
      <c r="AA28" s="69"/>
      <c r="AB28" s="82">
        <v>3260</v>
      </c>
      <c r="AC28" s="94">
        <v>9.0555555555555554</v>
      </c>
      <c r="AD28" s="51">
        <v>23</v>
      </c>
      <c r="AE28" s="58"/>
      <c r="AF28" s="69"/>
      <c r="AG28" s="84">
        <v>8492</v>
      </c>
      <c r="AH28" s="51">
        <v>13</v>
      </c>
      <c r="AI28" s="58"/>
      <c r="AJ28" s="58"/>
      <c r="AK28" s="58"/>
      <c r="AL28" s="58"/>
    </row>
    <row r="29" spans="1:38" x14ac:dyDescent="0.2">
      <c r="A29" s="75">
        <v>38991</v>
      </c>
      <c r="B29" s="82">
        <v>8459919.5</v>
      </c>
      <c r="C29" s="69"/>
      <c r="D29" s="66"/>
      <c r="E29" s="84">
        <v>1642872</v>
      </c>
      <c r="F29" s="51">
        <v>2930</v>
      </c>
      <c r="G29" s="58"/>
      <c r="H29" s="69"/>
      <c r="I29" s="82">
        <v>834633</v>
      </c>
      <c r="J29" s="51">
        <v>446</v>
      </c>
      <c r="K29" s="58"/>
      <c r="L29" s="69"/>
      <c r="M29" s="82">
        <v>2396902</v>
      </c>
      <c r="N29" s="94">
        <v>5664.5</v>
      </c>
      <c r="O29" s="51">
        <v>39</v>
      </c>
      <c r="P29" s="58"/>
      <c r="Q29" s="69"/>
      <c r="R29" s="82">
        <v>2071971</v>
      </c>
      <c r="S29" s="94">
        <v>7655.4</v>
      </c>
      <c r="T29" s="51">
        <v>5</v>
      </c>
      <c r="U29" s="58"/>
      <c r="V29" s="69"/>
      <c r="W29" s="82">
        <v>46190</v>
      </c>
      <c r="X29" s="94">
        <v>166.5</v>
      </c>
      <c r="Y29" s="51">
        <v>942</v>
      </c>
      <c r="Z29" s="58"/>
      <c r="AA29" s="69"/>
      <c r="AB29" s="82">
        <v>3210</v>
      </c>
      <c r="AC29" s="94">
        <v>8.9166666666666661</v>
      </c>
      <c r="AD29" s="51">
        <v>23</v>
      </c>
      <c r="AE29" s="58"/>
      <c r="AF29" s="69"/>
      <c r="AG29" s="84">
        <v>8492</v>
      </c>
      <c r="AH29" s="51">
        <v>13</v>
      </c>
      <c r="AI29" s="58"/>
      <c r="AJ29" s="58"/>
      <c r="AK29" s="58"/>
      <c r="AL29" s="58"/>
    </row>
    <row r="30" spans="1:38" x14ac:dyDescent="0.2">
      <c r="A30" s="75">
        <v>39022</v>
      </c>
      <c r="B30" s="82">
        <v>8646179.2000000011</v>
      </c>
      <c r="C30" s="69"/>
      <c r="D30" s="66"/>
      <c r="E30" s="84">
        <v>1790616</v>
      </c>
      <c r="F30" s="51">
        <v>2940</v>
      </c>
      <c r="G30" s="58"/>
      <c r="H30" s="69"/>
      <c r="I30" s="82">
        <v>820252</v>
      </c>
      <c r="J30" s="51">
        <v>445</v>
      </c>
      <c r="K30" s="58"/>
      <c r="L30" s="69"/>
      <c r="M30" s="82">
        <v>2508179</v>
      </c>
      <c r="N30" s="94">
        <v>5581.32</v>
      </c>
      <c r="O30" s="51">
        <v>39</v>
      </c>
      <c r="P30" s="58"/>
      <c r="Q30" s="69"/>
      <c r="R30" s="82">
        <v>2246204</v>
      </c>
      <c r="S30" s="94">
        <v>7622.38</v>
      </c>
      <c r="T30" s="51">
        <v>5</v>
      </c>
      <c r="U30" s="58"/>
      <c r="V30" s="69"/>
      <c r="W30" s="82">
        <v>62709</v>
      </c>
      <c r="X30" s="94">
        <v>166.5</v>
      </c>
      <c r="Y30" s="51">
        <v>942</v>
      </c>
      <c r="Z30" s="58"/>
      <c r="AA30" s="69"/>
      <c r="AB30" s="82">
        <v>3253</v>
      </c>
      <c r="AC30" s="94">
        <v>9.0361111111111114</v>
      </c>
      <c r="AD30" s="51">
        <v>23</v>
      </c>
      <c r="AE30" s="58"/>
      <c r="AF30" s="69"/>
      <c r="AG30" s="84">
        <v>8492</v>
      </c>
      <c r="AH30" s="51">
        <v>13</v>
      </c>
      <c r="AI30" s="58"/>
      <c r="AJ30" s="58"/>
      <c r="AK30" s="58"/>
      <c r="AL30" s="58"/>
    </row>
    <row r="31" spans="1:38" s="101" customFormat="1" x14ac:dyDescent="0.2">
      <c r="A31" s="75">
        <v>39052</v>
      </c>
      <c r="B31" s="81">
        <v>8709606.3100000005</v>
      </c>
      <c r="C31" s="76"/>
      <c r="D31" s="76"/>
      <c r="E31" s="83">
        <v>2346277</v>
      </c>
      <c r="F31" s="77">
        <v>2945</v>
      </c>
      <c r="G31" s="76"/>
      <c r="H31" s="76"/>
      <c r="I31" s="81">
        <v>1075031</v>
      </c>
      <c r="J31" s="77">
        <v>445</v>
      </c>
      <c r="K31" s="76"/>
      <c r="L31" s="76"/>
      <c r="M31" s="81">
        <v>2521822</v>
      </c>
      <c r="N31" s="93">
        <v>5051.5600000000004</v>
      </c>
      <c r="O31" s="77">
        <v>41</v>
      </c>
      <c r="P31" s="76"/>
      <c r="Q31" s="76"/>
      <c r="R31" s="81">
        <v>2311690</v>
      </c>
      <c r="S31" s="93">
        <v>7568.2999999999993</v>
      </c>
      <c r="T31" s="77">
        <v>5</v>
      </c>
      <c r="U31" s="76"/>
      <c r="V31" s="76"/>
      <c r="W31" s="81">
        <v>65003</v>
      </c>
      <c r="X31" s="93">
        <v>179</v>
      </c>
      <c r="Y31" s="77">
        <v>942</v>
      </c>
      <c r="Z31" s="76"/>
      <c r="AA31" s="76"/>
      <c r="AB31" s="81">
        <v>3242</v>
      </c>
      <c r="AC31" s="93">
        <v>9.0055555555555564</v>
      </c>
      <c r="AD31" s="77">
        <v>23</v>
      </c>
      <c r="AE31" s="76"/>
      <c r="AF31" s="76"/>
      <c r="AG31" s="83">
        <v>8465</v>
      </c>
      <c r="AH31" s="77">
        <v>12</v>
      </c>
      <c r="AI31" s="76"/>
      <c r="AJ31" s="76"/>
      <c r="AK31" s="76"/>
      <c r="AL31" s="76"/>
    </row>
    <row r="32" spans="1:38" x14ac:dyDescent="0.2">
      <c r="A32" s="75">
        <v>39083</v>
      </c>
      <c r="B32" s="82">
        <v>9471440.1799999997</v>
      </c>
      <c r="C32" s="69"/>
      <c r="D32" s="66"/>
      <c r="E32" s="84">
        <v>2467154</v>
      </c>
      <c r="F32" s="51">
        <v>2951</v>
      </c>
      <c r="G32" s="58"/>
      <c r="H32" s="69"/>
      <c r="I32" s="82">
        <v>1042638</v>
      </c>
      <c r="J32" s="51">
        <v>448</v>
      </c>
      <c r="K32" s="58"/>
      <c r="L32" s="69"/>
      <c r="M32" s="82">
        <v>2018831</v>
      </c>
      <c r="N32" s="94">
        <v>6249.7000000000007</v>
      </c>
      <c r="O32" s="51">
        <v>39</v>
      </c>
      <c r="P32" s="58"/>
      <c r="Q32" s="69"/>
      <c r="R32" s="82">
        <v>2398226.31</v>
      </c>
      <c r="S32" s="94">
        <v>5614.9</v>
      </c>
      <c r="T32" s="51">
        <v>5</v>
      </c>
      <c r="U32" s="58"/>
      <c r="V32" s="69"/>
      <c r="W32" s="82">
        <v>66384</v>
      </c>
      <c r="X32" s="94">
        <v>166.5</v>
      </c>
      <c r="Y32" s="51">
        <v>942</v>
      </c>
      <c r="Z32" s="58"/>
      <c r="AA32" s="69"/>
      <c r="AB32" s="82">
        <v>3242.16</v>
      </c>
      <c r="AC32" s="94">
        <v>9.0060000000000002</v>
      </c>
      <c r="AD32" s="51">
        <v>23</v>
      </c>
      <c r="AE32" s="58"/>
      <c r="AF32" s="69"/>
      <c r="AG32" s="84">
        <v>11477</v>
      </c>
      <c r="AH32" s="51">
        <v>12</v>
      </c>
      <c r="AI32" s="58"/>
      <c r="AJ32" s="58"/>
      <c r="AK32" s="58"/>
      <c r="AL32" s="58"/>
    </row>
    <row r="33" spans="1:38" x14ac:dyDescent="0.2">
      <c r="A33" s="75">
        <v>39114</v>
      </c>
      <c r="B33" s="82">
        <v>8867908</v>
      </c>
      <c r="C33" s="69"/>
      <c r="D33" s="66"/>
      <c r="E33" s="84">
        <v>2849874</v>
      </c>
      <c r="F33" s="51">
        <v>2948</v>
      </c>
      <c r="G33" s="58"/>
      <c r="H33" s="69"/>
      <c r="I33" s="82">
        <v>1225061</v>
      </c>
      <c r="J33" s="51">
        <v>448</v>
      </c>
      <c r="K33" s="58"/>
      <c r="L33" s="69"/>
      <c r="M33" s="82">
        <v>2566431</v>
      </c>
      <c r="N33" s="94">
        <v>6494.4000000000005</v>
      </c>
      <c r="O33" s="51">
        <v>28</v>
      </c>
      <c r="P33" s="58"/>
      <c r="Q33" s="69"/>
      <c r="R33" s="82">
        <v>2867113.69</v>
      </c>
      <c r="S33" s="94">
        <v>5631.7</v>
      </c>
      <c r="T33" s="51">
        <v>5</v>
      </c>
      <c r="U33" s="58"/>
      <c r="V33" s="69"/>
      <c r="W33" s="82">
        <v>71683</v>
      </c>
      <c r="X33" s="94">
        <v>166.39999999999998</v>
      </c>
      <c r="Y33" s="51">
        <v>942</v>
      </c>
      <c r="Z33" s="58"/>
      <c r="AA33" s="69"/>
      <c r="AB33" s="82">
        <v>3242.16</v>
      </c>
      <c r="AC33" s="94">
        <v>9.0060000000000002</v>
      </c>
      <c r="AD33" s="51">
        <v>23</v>
      </c>
      <c r="AE33" s="58"/>
      <c r="AF33" s="69"/>
      <c r="AG33" s="84">
        <v>8465</v>
      </c>
      <c r="AH33" s="51">
        <v>12</v>
      </c>
      <c r="AI33" s="58"/>
      <c r="AJ33" s="58"/>
      <c r="AK33" s="58"/>
      <c r="AL33" s="58"/>
    </row>
    <row r="34" spans="1:38" x14ac:dyDescent="0.2">
      <c r="A34" s="75">
        <v>39142</v>
      </c>
      <c r="B34" s="82">
        <v>9202851.129999999</v>
      </c>
      <c r="C34" s="69"/>
      <c r="D34" s="66"/>
      <c r="E34" s="84">
        <v>2734240</v>
      </c>
      <c r="F34" s="51">
        <v>2948</v>
      </c>
      <c r="G34" s="58"/>
      <c r="H34" s="69"/>
      <c r="I34" s="82">
        <v>1147975</v>
      </c>
      <c r="J34" s="51">
        <v>449</v>
      </c>
      <c r="K34" s="58"/>
      <c r="L34" s="69"/>
      <c r="M34" s="82">
        <v>1616379</v>
      </c>
      <c r="N34" s="94">
        <v>5963.7</v>
      </c>
      <c r="O34" s="51">
        <v>39</v>
      </c>
      <c r="P34" s="58"/>
      <c r="Q34" s="69"/>
      <c r="R34" s="82">
        <v>2602744.35</v>
      </c>
      <c r="S34" s="94">
        <v>5616.4</v>
      </c>
      <c r="T34" s="51">
        <v>5</v>
      </c>
      <c r="U34" s="58"/>
      <c r="V34" s="69"/>
      <c r="W34" s="82">
        <v>71075</v>
      </c>
      <c r="X34" s="94">
        <v>166.5</v>
      </c>
      <c r="Y34" s="51">
        <v>942</v>
      </c>
      <c r="Z34" s="58"/>
      <c r="AA34" s="69"/>
      <c r="AB34" s="82">
        <v>3242.16</v>
      </c>
      <c r="AC34" s="94">
        <v>9.0060000000000002</v>
      </c>
      <c r="AD34" s="51">
        <v>23</v>
      </c>
      <c r="AE34" s="58"/>
      <c r="AF34" s="69"/>
      <c r="AG34" s="84">
        <v>8465</v>
      </c>
      <c r="AH34" s="51">
        <v>12</v>
      </c>
      <c r="AI34" s="58"/>
      <c r="AJ34" s="58"/>
      <c r="AK34" s="58"/>
      <c r="AL34" s="58"/>
    </row>
    <row r="35" spans="1:38" x14ac:dyDescent="0.2">
      <c r="A35" s="75">
        <v>39173</v>
      </c>
      <c r="B35" s="82">
        <v>8276827.8999999994</v>
      </c>
      <c r="C35" s="69"/>
      <c r="D35" s="66"/>
      <c r="E35" s="84">
        <v>2179771</v>
      </c>
      <c r="F35" s="51">
        <v>2948</v>
      </c>
      <c r="G35" s="58"/>
      <c r="H35" s="69"/>
      <c r="I35" s="82">
        <v>975676</v>
      </c>
      <c r="J35" s="51">
        <v>453</v>
      </c>
      <c r="K35" s="58"/>
      <c r="L35" s="69"/>
      <c r="M35" s="82">
        <v>1976880</v>
      </c>
      <c r="N35" s="94">
        <v>5943</v>
      </c>
      <c r="O35" s="51">
        <v>39</v>
      </c>
      <c r="P35" s="58"/>
      <c r="Q35" s="69"/>
      <c r="R35" s="82">
        <v>2929942.12</v>
      </c>
      <c r="S35" s="94">
        <v>5882.3</v>
      </c>
      <c r="T35" s="51">
        <v>5</v>
      </c>
      <c r="U35" s="58"/>
      <c r="V35" s="69"/>
      <c r="W35" s="82">
        <v>78690</v>
      </c>
      <c r="X35" s="94">
        <v>166.45</v>
      </c>
      <c r="Y35" s="51">
        <v>942</v>
      </c>
      <c r="Z35" s="58"/>
      <c r="AA35" s="69"/>
      <c r="AB35" s="82">
        <v>3242.16</v>
      </c>
      <c r="AC35" s="94">
        <v>9.0060000000000002</v>
      </c>
      <c r="AD35" s="51">
        <v>23</v>
      </c>
      <c r="AE35" s="58"/>
      <c r="AF35" s="69"/>
      <c r="AG35" s="84">
        <v>8465</v>
      </c>
      <c r="AH35" s="51">
        <v>12</v>
      </c>
      <c r="AI35" s="58"/>
      <c r="AJ35" s="58"/>
      <c r="AK35" s="58"/>
      <c r="AL35" s="58"/>
    </row>
    <row r="36" spans="1:38" x14ac:dyDescent="0.2">
      <c r="A36" s="75">
        <v>39203</v>
      </c>
      <c r="B36" s="82">
        <v>8110169.2999999998</v>
      </c>
      <c r="C36" s="69"/>
      <c r="D36" s="66"/>
      <c r="E36" s="84">
        <v>1957934</v>
      </c>
      <c r="F36" s="51">
        <v>2945</v>
      </c>
      <c r="G36" s="58"/>
      <c r="H36" s="69"/>
      <c r="I36" s="82">
        <v>906852</v>
      </c>
      <c r="J36" s="51">
        <v>454</v>
      </c>
      <c r="K36" s="58"/>
      <c r="L36" s="69"/>
      <c r="M36" s="82">
        <v>1904290</v>
      </c>
      <c r="N36" s="94">
        <v>6266.7</v>
      </c>
      <c r="O36" s="51">
        <v>39</v>
      </c>
      <c r="P36" s="58"/>
      <c r="Q36" s="69"/>
      <c r="R36" s="82">
        <v>2740362.28</v>
      </c>
      <c r="S36" s="94">
        <v>6018.25</v>
      </c>
      <c r="T36" s="51">
        <v>5</v>
      </c>
      <c r="U36" s="58"/>
      <c r="V36" s="69"/>
      <c r="W36" s="82">
        <v>56843</v>
      </c>
      <c r="X36" s="94">
        <v>166.5</v>
      </c>
      <c r="Y36" s="51">
        <v>942</v>
      </c>
      <c r="Z36" s="58"/>
      <c r="AA36" s="69"/>
      <c r="AB36" s="82">
        <v>2450.16</v>
      </c>
      <c r="AC36" s="94">
        <v>6.8059999999999992</v>
      </c>
      <c r="AD36" s="51">
        <v>22</v>
      </c>
      <c r="AE36" s="58"/>
      <c r="AF36" s="69"/>
      <c r="AG36" s="84">
        <v>8465</v>
      </c>
      <c r="AH36" s="51">
        <v>12</v>
      </c>
      <c r="AI36" s="58"/>
      <c r="AJ36" s="58"/>
      <c r="AK36" s="58"/>
      <c r="AL36" s="58"/>
    </row>
    <row r="37" spans="1:38" x14ac:dyDescent="0.2">
      <c r="A37" s="75">
        <v>39234</v>
      </c>
      <c r="B37" s="82">
        <v>8194020.2000000002</v>
      </c>
      <c r="C37" s="69"/>
      <c r="D37" s="66"/>
      <c r="E37" s="84">
        <v>1755542</v>
      </c>
      <c r="F37" s="51">
        <v>2948</v>
      </c>
      <c r="G37" s="58"/>
      <c r="H37" s="69"/>
      <c r="I37" s="82">
        <v>953014</v>
      </c>
      <c r="J37" s="51">
        <v>454</v>
      </c>
      <c r="K37" s="58"/>
      <c r="L37" s="69"/>
      <c r="M37" s="82">
        <v>2064921</v>
      </c>
      <c r="N37" s="94">
        <v>5988.9999999999991</v>
      </c>
      <c r="O37" s="51">
        <v>40</v>
      </c>
      <c r="P37" s="58"/>
      <c r="Q37" s="69"/>
      <c r="R37" s="82">
        <v>2968832.13</v>
      </c>
      <c r="S37" s="94">
        <v>5693.1</v>
      </c>
      <c r="T37" s="51">
        <v>4</v>
      </c>
      <c r="U37" s="58"/>
      <c r="V37" s="69"/>
      <c r="W37" s="82">
        <v>58049</v>
      </c>
      <c r="X37" s="94">
        <v>166.5</v>
      </c>
      <c r="Y37" s="51">
        <v>942</v>
      </c>
      <c r="Z37" s="58"/>
      <c r="AA37" s="69"/>
      <c r="AB37" s="82">
        <v>3868.56</v>
      </c>
      <c r="AC37" s="94">
        <v>10.746</v>
      </c>
      <c r="AD37" s="51">
        <v>22</v>
      </c>
      <c r="AE37" s="58"/>
      <c r="AF37" s="69"/>
      <c r="AG37" s="84">
        <v>8465</v>
      </c>
      <c r="AH37" s="51">
        <v>12</v>
      </c>
      <c r="AI37" s="58"/>
      <c r="AJ37" s="58"/>
      <c r="AK37" s="58"/>
      <c r="AL37" s="58"/>
    </row>
    <row r="38" spans="1:38" x14ac:dyDescent="0.2">
      <c r="A38" s="75">
        <v>39264</v>
      </c>
      <c r="B38" s="82">
        <v>7703199.5</v>
      </c>
      <c r="C38" s="69"/>
      <c r="D38" s="66"/>
      <c r="E38" s="84">
        <v>1728223</v>
      </c>
      <c r="F38" s="51">
        <v>2951</v>
      </c>
      <c r="G38" s="58"/>
      <c r="H38" s="69"/>
      <c r="I38" s="82">
        <v>915984</v>
      </c>
      <c r="J38" s="51">
        <v>454</v>
      </c>
      <c r="K38" s="58"/>
      <c r="L38" s="69"/>
      <c r="M38" s="82">
        <v>1910269</v>
      </c>
      <c r="N38" s="94">
        <v>5807.6</v>
      </c>
      <c r="O38" s="51">
        <v>40</v>
      </c>
      <c r="P38" s="58"/>
      <c r="Q38" s="69"/>
      <c r="R38" s="82">
        <v>2969160.02</v>
      </c>
      <c r="S38" s="94">
        <v>5823.4</v>
      </c>
      <c r="T38" s="51">
        <v>4</v>
      </c>
      <c r="U38" s="58"/>
      <c r="V38" s="69"/>
      <c r="W38" s="82">
        <v>56177</v>
      </c>
      <c r="X38" s="94">
        <v>166.5</v>
      </c>
      <c r="Y38" s="51">
        <v>942</v>
      </c>
      <c r="Z38" s="58"/>
      <c r="AA38" s="69"/>
      <c r="AB38" s="82">
        <v>3122.88</v>
      </c>
      <c r="AC38" s="94">
        <v>8.674666666666667</v>
      </c>
      <c r="AD38" s="51">
        <v>24</v>
      </c>
      <c r="AE38" s="58"/>
      <c r="AF38" s="69"/>
      <c r="AG38" s="84">
        <v>8465</v>
      </c>
      <c r="AH38" s="51">
        <v>12</v>
      </c>
      <c r="AI38" s="58"/>
      <c r="AJ38" s="58"/>
      <c r="AK38" s="58"/>
      <c r="AL38" s="58"/>
    </row>
    <row r="39" spans="1:38" x14ac:dyDescent="0.2">
      <c r="A39" s="75">
        <v>39295</v>
      </c>
      <c r="B39" s="82">
        <v>8380225.9000000004</v>
      </c>
      <c r="C39" s="69"/>
      <c r="D39" s="66"/>
      <c r="E39" s="84">
        <v>1602375</v>
      </c>
      <c r="F39" s="51">
        <v>2965</v>
      </c>
      <c r="G39" s="58"/>
      <c r="H39" s="69"/>
      <c r="I39" s="82">
        <v>855374</v>
      </c>
      <c r="J39" s="51">
        <v>460</v>
      </c>
      <c r="K39" s="58"/>
      <c r="L39" s="69"/>
      <c r="M39" s="82">
        <v>1786796</v>
      </c>
      <c r="N39" s="94">
        <v>5600.4</v>
      </c>
      <c r="O39" s="51">
        <v>40</v>
      </c>
      <c r="P39" s="58"/>
      <c r="Q39" s="69"/>
      <c r="R39" s="82">
        <v>2555178.62</v>
      </c>
      <c r="S39" s="94">
        <v>5760.5</v>
      </c>
      <c r="T39" s="51">
        <v>4</v>
      </c>
      <c r="U39" s="58"/>
      <c r="V39" s="69"/>
      <c r="W39" s="82">
        <v>48063</v>
      </c>
      <c r="X39" s="94">
        <v>166.5</v>
      </c>
      <c r="Y39" s="51">
        <v>942</v>
      </c>
      <c r="Z39" s="58"/>
      <c r="AA39" s="69"/>
      <c r="AB39" s="82">
        <v>3134.16</v>
      </c>
      <c r="AC39" s="94">
        <v>8.7059999999999995</v>
      </c>
      <c r="AD39" s="51">
        <v>24</v>
      </c>
      <c r="AE39" s="58"/>
      <c r="AF39" s="69"/>
      <c r="AG39" s="84">
        <v>8465</v>
      </c>
      <c r="AH39" s="51">
        <v>12</v>
      </c>
      <c r="AI39" s="58"/>
      <c r="AJ39" s="58"/>
      <c r="AK39" s="58"/>
      <c r="AL39" s="58"/>
    </row>
    <row r="40" spans="1:38" x14ac:dyDescent="0.2">
      <c r="A40" s="75">
        <v>39326</v>
      </c>
      <c r="B40" s="82">
        <v>7710375.7999999998</v>
      </c>
      <c r="C40" s="69"/>
      <c r="D40" s="66"/>
      <c r="E40" s="84">
        <v>1832063</v>
      </c>
      <c r="F40" s="51">
        <v>2965</v>
      </c>
      <c r="G40" s="58"/>
      <c r="H40" s="69"/>
      <c r="I40" s="82">
        <v>989661</v>
      </c>
      <c r="J40" s="51">
        <v>459</v>
      </c>
      <c r="K40" s="58"/>
      <c r="L40" s="69"/>
      <c r="M40" s="82">
        <v>2003342</v>
      </c>
      <c r="N40" s="94">
        <v>5802.9</v>
      </c>
      <c r="O40" s="51">
        <v>40</v>
      </c>
      <c r="P40" s="58"/>
      <c r="Q40" s="69"/>
      <c r="R40" s="82">
        <v>3035735.52</v>
      </c>
      <c r="S40" s="94">
        <v>5848.4</v>
      </c>
      <c r="T40" s="51">
        <v>4</v>
      </c>
      <c r="U40" s="58"/>
      <c r="V40" s="69"/>
      <c r="W40" s="82">
        <v>48375</v>
      </c>
      <c r="X40" s="94">
        <v>168.7</v>
      </c>
      <c r="Y40" s="51">
        <v>942</v>
      </c>
      <c r="Z40" s="58"/>
      <c r="AA40" s="69"/>
      <c r="AB40" s="82">
        <v>3134.16</v>
      </c>
      <c r="AC40" s="94">
        <v>8.7059999999999995</v>
      </c>
      <c r="AD40" s="51">
        <v>25</v>
      </c>
      <c r="AE40" s="58"/>
      <c r="AF40" s="69"/>
      <c r="AG40" s="84">
        <v>5207</v>
      </c>
      <c r="AH40" s="51">
        <v>6</v>
      </c>
      <c r="AI40" s="58"/>
      <c r="AJ40" s="58"/>
      <c r="AK40" s="58"/>
      <c r="AL40" s="58"/>
    </row>
    <row r="41" spans="1:38" x14ac:dyDescent="0.2">
      <c r="A41" s="75">
        <v>39356</v>
      </c>
      <c r="B41" s="82">
        <v>8336948.1799999997</v>
      </c>
      <c r="C41" s="69"/>
      <c r="D41" s="66"/>
      <c r="E41" s="84">
        <v>1742673</v>
      </c>
      <c r="F41" s="51">
        <v>2978</v>
      </c>
      <c r="G41" s="58"/>
      <c r="H41" s="69"/>
      <c r="I41" s="82">
        <v>936247</v>
      </c>
      <c r="J41" s="51">
        <v>464</v>
      </c>
      <c r="K41" s="58"/>
      <c r="L41" s="69"/>
      <c r="M41" s="82">
        <v>1986876</v>
      </c>
      <c r="N41" s="94">
        <v>6092.1</v>
      </c>
      <c r="O41" s="51">
        <v>40</v>
      </c>
      <c r="P41" s="58"/>
      <c r="Q41" s="69"/>
      <c r="R41" s="82">
        <v>2700865.4</v>
      </c>
      <c r="S41" s="94">
        <v>5710.6</v>
      </c>
      <c r="T41" s="51">
        <v>4</v>
      </c>
      <c r="U41" s="58"/>
      <c r="V41" s="69"/>
      <c r="W41" s="82">
        <v>46814</v>
      </c>
      <c r="X41" s="94">
        <v>168.7</v>
      </c>
      <c r="Y41" s="51">
        <v>942</v>
      </c>
      <c r="Z41" s="58"/>
      <c r="AA41" s="69"/>
      <c r="AB41" s="82">
        <v>3134.16</v>
      </c>
      <c r="AC41" s="94">
        <v>8.7059999999999995</v>
      </c>
      <c r="AD41" s="51">
        <v>25</v>
      </c>
      <c r="AE41" s="58"/>
      <c r="AF41" s="69"/>
      <c r="AG41" s="84">
        <v>3767</v>
      </c>
      <c r="AH41" s="51">
        <v>4</v>
      </c>
      <c r="AI41" s="58"/>
      <c r="AJ41" s="58"/>
      <c r="AK41" s="58"/>
      <c r="AL41" s="58"/>
    </row>
    <row r="42" spans="1:38" x14ac:dyDescent="0.2">
      <c r="A42" s="75">
        <v>39387</v>
      </c>
      <c r="B42" s="82">
        <v>8743245.0500000007</v>
      </c>
      <c r="C42" s="69"/>
      <c r="D42" s="66"/>
      <c r="E42" s="84">
        <v>1885976</v>
      </c>
      <c r="F42" s="51">
        <v>2980</v>
      </c>
      <c r="G42" s="58"/>
      <c r="H42" s="69"/>
      <c r="I42" s="82">
        <v>945645</v>
      </c>
      <c r="J42" s="51">
        <v>463</v>
      </c>
      <c r="K42" s="58"/>
      <c r="L42" s="69"/>
      <c r="M42" s="82">
        <v>2213035</v>
      </c>
      <c r="N42" s="94">
        <v>6111.2</v>
      </c>
      <c r="O42" s="51">
        <v>40</v>
      </c>
      <c r="P42" s="58"/>
      <c r="Q42" s="69"/>
      <c r="R42" s="82">
        <v>2802080.43</v>
      </c>
      <c r="S42" s="94">
        <v>5749.6</v>
      </c>
      <c r="T42" s="51">
        <v>4</v>
      </c>
      <c r="U42" s="58"/>
      <c r="V42" s="69"/>
      <c r="W42" s="82">
        <v>63557</v>
      </c>
      <c r="X42" s="94">
        <v>168.7</v>
      </c>
      <c r="Y42" s="51">
        <v>942</v>
      </c>
      <c r="Z42" s="58"/>
      <c r="AA42" s="69"/>
      <c r="AB42" s="82">
        <v>3134.16</v>
      </c>
      <c r="AC42" s="94">
        <v>8.7059999999999995</v>
      </c>
      <c r="AD42" s="51">
        <v>25</v>
      </c>
      <c r="AE42" s="58"/>
      <c r="AF42" s="69"/>
      <c r="AG42" s="84">
        <v>1440</v>
      </c>
      <c r="AH42" s="51">
        <v>4</v>
      </c>
      <c r="AI42" s="58"/>
      <c r="AJ42" s="58"/>
      <c r="AK42" s="58"/>
      <c r="AL42" s="58"/>
    </row>
    <row r="43" spans="1:38" s="101" customFormat="1" x14ac:dyDescent="0.2">
      <c r="A43" s="75">
        <v>39417</v>
      </c>
      <c r="B43" s="81">
        <v>8907988.1600000001</v>
      </c>
      <c r="C43" s="76"/>
      <c r="D43" s="76"/>
      <c r="E43" s="83">
        <v>2287969</v>
      </c>
      <c r="F43" s="77">
        <v>2978</v>
      </c>
      <c r="G43" s="76"/>
      <c r="H43" s="76"/>
      <c r="I43" s="81">
        <v>1035899</v>
      </c>
      <c r="J43" s="77">
        <v>457</v>
      </c>
      <c r="K43" s="76"/>
      <c r="L43" s="76"/>
      <c r="M43" s="81">
        <v>2185782</v>
      </c>
      <c r="N43" s="93">
        <v>5940.38</v>
      </c>
      <c r="O43" s="77">
        <v>41</v>
      </c>
      <c r="P43" s="76"/>
      <c r="Q43" s="76"/>
      <c r="R43" s="81">
        <v>2642346.37</v>
      </c>
      <c r="S43" s="93">
        <v>5483.19</v>
      </c>
      <c r="T43" s="77">
        <v>4</v>
      </c>
      <c r="U43" s="76"/>
      <c r="V43" s="76"/>
      <c r="W43" s="81">
        <v>61997</v>
      </c>
      <c r="X43" s="93">
        <v>168.7</v>
      </c>
      <c r="Y43" s="77">
        <v>942</v>
      </c>
      <c r="Z43" s="76"/>
      <c r="AA43" s="76"/>
      <c r="AB43" s="81">
        <v>3134.16</v>
      </c>
      <c r="AC43" s="93">
        <v>8.7059999999999995</v>
      </c>
      <c r="AD43" s="77">
        <v>25</v>
      </c>
      <c r="AE43" s="76"/>
      <c r="AF43" s="76"/>
      <c r="AG43" s="83">
        <v>1440</v>
      </c>
      <c r="AH43" s="77">
        <v>4</v>
      </c>
      <c r="AI43" s="76"/>
      <c r="AJ43" s="76"/>
      <c r="AK43" s="76"/>
      <c r="AL43" s="76"/>
    </row>
    <row r="44" spans="1:38" x14ac:dyDescent="0.2">
      <c r="A44" s="75">
        <v>39448</v>
      </c>
      <c r="B44" s="82">
        <v>9724722.3300000001</v>
      </c>
      <c r="C44" s="69"/>
      <c r="D44" s="66"/>
      <c r="E44" s="84">
        <v>2775570</v>
      </c>
      <c r="F44" s="51">
        <v>2975</v>
      </c>
      <c r="G44" s="58"/>
      <c r="H44" s="69"/>
      <c r="I44" s="82">
        <v>1162150</v>
      </c>
      <c r="J44" s="51">
        <v>457</v>
      </c>
      <c r="K44" s="58"/>
      <c r="L44" s="69"/>
      <c r="M44" s="82">
        <v>2210657</v>
      </c>
      <c r="N44" s="94">
        <v>6250</v>
      </c>
      <c r="O44" s="51">
        <v>41</v>
      </c>
      <c r="P44" s="58"/>
      <c r="Q44" s="69"/>
      <c r="R44" s="82">
        <v>2159677.13</v>
      </c>
      <c r="S44" s="94">
        <v>5414.8</v>
      </c>
      <c r="T44" s="51">
        <v>4</v>
      </c>
      <c r="U44" s="58"/>
      <c r="V44" s="69"/>
      <c r="W44" s="82">
        <v>64063</v>
      </c>
      <c r="X44" s="94">
        <v>168.7</v>
      </c>
      <c r="Y44" s="51">
        <v>942</v>
      </c>
      <c r="Z44" s="58"/>
      <c r="AA44" s="69"/>
      <c r="AB44" s="82">
        <v>3170.16</v>
      </c>
      <c r="AC44" s="94">
        <v>8.8059999999999992</v>
      </c>
      <c r="AD44" s="51">
        <v>35</v>
      </c>
      <c r="AE44" s="58"/>
      <c r="AF44" s="69"/>
      <c r="AG44" s="84">
        <v>1440</v>
      </c>
      <c r="AH44" s="51">
        <v>4</v>
      </c>
      <c r="AI44" s="58"/>
      <c r="AJ44" s="58"/>
      <c r="AK44" s="58"/>
      <c r="AL44" s="58"/>
    </row>
    <row r="45" spans="1:38" x14ac:dyDescent="0.2">
      <c r="A45" s="75">
        <v>39479</v>
      </c>
      <c r="B45" s="82">
        <v>9282696.1600000001</v>
      </c>
      <c r="C45" s="69"/>
      <c r="D45" s="70"/>
      <c r="E45" s="84">
        <v>2740882</v>
      </c>
      <c r="F45" s="51">
        <v>2978</v>
      </c>
      <c r="G45" s="58"/>
      <c r="H45" s="69"/>
      <c r="I45" s="82">
        <v>1160240</v>
      </c>
      <c r="J45" s="51">
        <v>458</v>
      </c>
      <c r="K45" s="58"/>
      <c r="L45" s="69"/>
      <c r="M45" s="82">
        <v>2285672</v>
      </c>
      <c r="N45" s="94">
        <v>6397.9</v>
      </c>
      <c r="O45" s="51">
        <v>41</v>
      </c>
      <c r="P45" s="58"/>
      <c r="Q45" s="69"/>
      <c r="R45" s="82">
        <v>2811940.65</v>
      </c>
      <c r="S45" s="94">
        <v>5502.6</v>
      </c>
      <c r="T45" s="51">
        <v>4</v>
      </c>
      <c r="U45" s="58"/>
      <c r="V45" s="69"/>
      <c r="W45" s="82">
        <v>79753</v>
      </c>
      <c r="X45" s="94">
        <v>168.7</v>
      </c>
      <c r="Y45" s="51">
        <v>942</v>
      </c>
      <c r="Z45" s="58"/>
      <c r="AA45" s="69"/>
      <c r="AB45" s="82">
        <v>3134.16</v>
      </c>
      <c r="AC45" s="94">
        <v>8.7059999999999995</v>
      </c>
      <c r="AD45" s="51">
        <v>35</v>
      </c>
      <c r="AE45" s="58"/>
      <c r="AF45" s="69"/>
      <c r="AG45" s="84">
        <v>4452</v>
      </c>
      <c r="AH45" s="51">
        <v>4</v>
      </c>
      <c r="AI45" s="58"/>
      <c r="AJ45" s="58"/>
      <c r="AK45" s="58"/>
      <c r="AL45" s="58"/>
    </row>
    <row r="46" spans="1:38" x14ac:dyDescent="0.2">
      <c r="A46" s="75">
        <v>39508</v>
      </c>
      <c r="B46" s="82">
        <v>9335763.5999999996</v>
      </c>
      <c r="C46" s="69"/>
      <c r="D46" s="70"/>
      <c r="E46" s="84">
        <v>2465671</v>
      </c>
      <c r="F46" s="51">
        <v>2987</v>
      </c>
      <c r="G46" s="58"/>
      <c r="H46" s="69"/>
      <c r="I46" s="82">
        <v>1036717</v>
      </c>
      <c r="J46" s="51">
        <v>461</v>
      </c>
      <c r="K46" s="58"/>
      <c r="L46" s="69"/>
      <c r="M46" s="82">
        <v>2142366</v>
      </c>
      <c r="N46" s="94">
        <v>6364.7</v>
      </c>
      <c r="O46" s="51">
        <v>41</v>
      </c>
      <c r="P46" s="58"/>
      <c r="Q46" s="69"/>
      <c r="R46" s="82">
        <v>2696699.36</v>
      </c>
      <c r="S46" s="94">
        <v>5447.2</v>
      </c>
      <c r="T46" s="51">
        <v>4</v>
      </c>
      <c r="U46" s="58"/>
      <c r="V46" s="69"/>
      <c r="W46" s="82">
        <v>74607</v>
      </c>
      <c r="X46" s="94">
        <v>168.7</v>
      </c>
      <c r="Y46" s="51">
        <v>942</v>
      </c>
      <c r="Z46" s="58"/>
      <c r="AA46" s="69"/>
      <c r="AB46" s="82">
        <v>3134.16</v>
      </c>
      <c r="AC46" s="94">
        <v>8.7059999999999995</v>
      </c>
      <c r="AD46" s="51">
        <v>35</v>
      </c>
      <c r="AE46" s="58"/>
      <c r="AF46" s="69"/>
      <c r="AG46" s="84">
        <v>1440</v>
      </c>
      <c r="AH46" s="51">
        <v>3</v>
      </c>
      <c r="AI46" s="58"/>
      <c r="AJ46" s="58"/>
      <c r="AK46" s="58"/>
      <c r="AL46" s="58"/>
    </row>
    <row r="47" spans="1:38" x14ac:dyDescent="0.2">
      <c r="A47" s="75">
        <v>39539</v>
      </c>
      <c r="B47" s="82">
        <v>8210708.7599999998</v>
      </c>
      <c r="C47" s="69"/>
      <c r="D47" s="70"/>
      <c r="E47" s="84">
        <v>2299022</v>
      </c>
      <c r="F47" s="51">
        <v>2992</v>
      </c>
      <c r="G47" s="58"/>
      <c r="H47" s="69"/>
      <c r="I47" s="82">
        <v>1032166</v>
      </c>
      <c r="J47" s="51">
        <v>462</v>
      </c>
      <c r="K47" s="58"/>
      <c r="L47" s="69"/>
      <c r="M47" s="82">
        <v>2155636</v>
      </c>
      <c r="N47" s="94">
        <v>6268.7</v>
      </c>
      <c r="O47" s="51">
        <v>41</v>
      </c>
      <c r="P47" s="58"/>
      <c r="Q47" s="69"/>
      <c r="R47" s="82">
        <v>2764643.27</v>
      </c>
      <c r="S47" s="94">
        <v>5488.6</v>
      </c>
      <c r="T47" s="51">
        <v>4</v>
      </c>
      <c r="U47" s="58"/>
      <c r="V47" s="69"/>
      <c r="W47" s="82">
        <v>80963</v>
      </c>
      <c r="X47" s="94">
        <v>171.3</v>
      </c>
      <c r="Y47" s="51">
        <v>942</v>
      </c>
      <c r="Z47" s="58"/>
      <c r="AA47" s="69"/>
      <c r="AB47" s="82">
        <v>3134.16</v>
      </c>
      <c r="AC47" s="94">
        <v>8.7059999999999995</v>
      </c>
      <c r="AD47" s="51">
        <v>35</v>
      </c>
      <c r="AE47" s="58"/>
      <c r="AF47" s="69"/>
      <c r="AG47" s="84">
        <v>1440</v>
      </c>
      <c r="AH47" s="51">
        <v>3</v>
      </c>
      <c r="AI47" s="58"/>
      <c r="AJ47" s="58"/>
      <c r="AK47" s="58"/>
      <c r="AL47" s="58"/>
    </row>
    <row r="48" spans="1:38" x14ac:dyDescent="0.2">
      <c r="A48" s="75">
        <v>39569</v>
      </c>
      <c r="B48" s="82">
        <v>7883595.0800000001</v>
      </c>
      <c r="C48" s="69"/>
      <c r="D48" s="70"/>
      <c r="E48" s="84">
        <v>2094620</v>
      </c>
      <c r="F48" s="51">
        <v>2993</v>
      </c>
      <c r="G48" s="58"/>
      <c r="H48" s="69"/>
      <c r="I48" s="82">
        <v>1020889</v>
      </c>
      <c r="J48" s="51">
        <v>469</v>
      </c>
      <c r="K48" s="58"/>
      <c r="L48" s="69"/>
      <c r="M48" s="82">
        <v>2132879</v>
      </c>
      <c r="N48" s="94">
        <v>6183.6</v>
      </c>
      <c r="O48" s="51">
        <v>41</v>
      </c>
      <c r="P48" s="58"/>
      <c r="Q48" s="69"/>
      <c r="R48" s="82">
        <v>2793655.04</v>
      </c>
      <c r="S48" s="94">
        <v>5765.1</v>
      </c>
      <c r="T48" s="51">
        <v>4</v>
      </c>
      <c r="U48" s="58"/>
      <c r="V48" s="69"/>
      <c r="W48" s="82">
        <v>58485</v>
      </c>
      <c r="X48" s="94">
        <v>171.3</v>
      </c>
      <c r="Y48" s="51">
        <v>942</v>
      </c>
      <c r="Z48" s="58"/>
      <c r="AA48" s="69"/>
      <c r="AB48" s="82">
        <v>3134.16</v>
      </c>
      <c r="AC48" s="94">
        <v>10.24235294117647</v>
      </c>
      <c r="AD48" s="51">
        <v>35</v>
      </c>
      <c r="AE48" s="58"/>
      <c r="AF48" s="69"/>
      <c r="AG48" s="84">
        <v>1440</v>
      </c>
      <c r="AH48" s="51">
        <v>3</v>
      </c>
      <c r="AI48" s="58"/>
      <c r="AJ48" s="58"/>
      <c r="AK48" s="58"/>
      <c r="AL48" s="58"/>
    </row>
    <row r="49" spans="1:38" x14ac:dyDescent="0.2">
      <c r="A49" s="75">
        <v>39600</v>
      </c>
      <c r="B49" s="82">
        <v>7787375</v>
      </c>
      <c r="C49" s="69"/>
      <c r="D49" s="70"/>
      <c r="E49" s="84">
        <v>1759278</v>
      </c>
      <c r="F49" s="51">
        <v>3004</v>
      </c>
      <c r="G49" s="58"/>
      <c r="H49" s="69"/>
      <c r="I49" s="82">
        <v>872873</v>
      </c>
      <c r="J49" s="51">
        <v>467</v>
      </c>
      <c r="K49" s="58"/>
      <c r="L49" s="69"/>
      <c r="M49" s="82">
        <v>2000509</v>
      </c>
      <c r="N49" s="94">
        <v>5825.7999999999993</v>
      </c>
      <c r="O49" s="51">
        <v>41</v>
      </c>
      <c r="P49" s="58"/>
      <c r="Q49" s="69"/>
      <c r="R49" s="82">
        <v>2626936.87</v>
      </c>
      <c r="S49" s="94">
        <v>5589.1</v>
      </c>
      <c r="T49" s="51">
        <v>4</v>
      </c>
      <c r="U49" s="74"/>
      <c r="V49" s="69"/>
      <c r="W49" s="82">
        <v>59726</v>
      </c>
      <c r="X49" s="94">
        <v>171.3</v>
      </c>
      <c r="Y49" s="51">
        <v>942</v>
      </c>
      <c r="Z49" s="58"/>
      <c r="AA49" s="69"/>
      <c r="AB49" s="82">
        <v>3026.16</v>
      </c>
      <c r="AC49" s="94">
        <v>8.4059999999999988</v>
      </c>
      <c r="AD49" s="51">
        <v>35</v>
      </c>
      <c r="AE49" s="58"/>
      <c r="AF49" s="69"/>
      <c r="AG49" s="84">
        <v>1440</v>
      </c>
      <c r="AH49" s="51">
        <v>3</v>
      </c>
      <c r="AI49" s="58"/>
      <c r="AJ49" s="58"/>
      <c r="AK49" s="58"/>
      <c r="AL49" s="58"/>
    </row>
    <row r="50" spans="1:38" x14ac:dyDescent="0.2">
      <c r="A50" s="75">
        <v>39630</v>
      </c>
      <c r="B50" s="82">
        <v>7815607.1200000001</v>
      </c>
      <c r="C50" s="69"/>
      <c r="D50" s="70"/>
      <c r="E50" s="84">
        <v>1622407</v>
      </c>
      <c r="F50" s="51">
        <v>3008</v>
      </c>
      <c r="G50" s="58"/>
      <c r="H50" s="69"/>
      <c r="I50" s="82">
        <v>852146</v>
      </c>
      <c r="J50" s="51">
        <v>467</v>
      </c>
      <c r="K50" s="58"/>
      <c r="L50" s="69"/>
      <c r="M50" s="82">
        <v>1844697</v>
      </c>
      <c r="N50" s="94">
        <v>5975.2</v>
      </c>
      <c r="O50" s="51">
        <v>40</v>
      </c>
      <c r="P50" s="58"/>
      <c r="Q50" s="69"/>
      <c r="R50" s="82">
        <v>2653986.19</v>
      </c>
      <c r="S50" s="94">
        <v>5797.9</v>
      </c>
      <c r="T50" s="51">
        <v>4</v>
      </c>
      <c r="U50" s="74"/>
      <c r="V50" s="69"/>
      <c r="W50" s="82">
        <v>57801</v>
      </c>
      <c r="X50" s="94">
        <v>171.3</v>
      </c>
      <c r="Y50" s="51">
        <v>942</v>
      </c>
      <c r="Z50" s="58"/>
      <c r="AA50" s="69"/>
      <c r="AB50" s="82">
        <v>3155.76</v>
      </c>
      <c r="AC50" s="94">
        <v>8.766</v>
      </c>
      <c r="AD50" s="51">
        <v>34</v>
      </c>
      <c r="AE50" s="58"/>
      <c r="AF50" s="69"/>
      <c r="AG50" s="84">
        <v>1440</v>
      </c>
      <c r="AH50" s="51">
        <v>3</v>
      </c>
      <c r="AI50" s="58"/>
      <c r="AJ50" s="58"/>
      <c r="AK50" s="58"/>
      <c r="AL50" s="58"/>
    </row>
    <row r="51" spans="1:38" x14ac:dyDescent="0.2">
      <c r="A51" s="75">
        <v>39661</v>
      </c>
      <c r="B51" s="82">
        <v>7810492.4300000006</v>
      </c>
      <c r="C51" s="69"/>
      <c r="D51" s="70"/>
      <c r="E51" s="84">
        <v>1926853</v>
      </c>
      <c r="F51" s="51">
        <v>3010</v>
      </c>
      <c r="G51" s="58"/>
      <c r="H51" s="69"/>
      <c r="I51" s="82">
        <v>997780</v>
      </c>
      <c r="J51" s="51">
        <v>469</v>
      </c>
      <c r="K51" s="58"/>
      <c r="L51" s="69"/>
      <c r="M51" s="82">
        <v>2083010</v>
      </c>
      <c r="N51" s="94">
        <v>5809.5</v>
      </c>
      <c r="O51" s="51">
        <v>40</v>
      </c>
      <c r="P51" s="58"/>
      <c r="Q51" s="69"/>
      <c r="R51" s="82">
        <v>2365684.5699999998</v>
      </c>
      <c r="S51" s="94">
        <v>5793</v>
      </c>
      <c r="T51" s="51">
        <v>4</v>
      </c>
      <c r="U51" s="74"/>
      <c r="V51" s="69"/>
      <c r="W51" s="82">
        <v>49451</v>
      </c>
      <c r="X51" s="94">
        <v>171.3</v>
      </c>
      <c r="Y51" s="51">
        <v>942</v>
      </c>
      <c r="Z51" s="58"/>
      <c r="AA51" s="69"/>
      <c r="AB51" s="82">
        <v>3026.16</v>
      </c>
      <c r="AC51" s="94">
        <v>8.4059999999999988</v>
      </c>
      <c r="AD51" s="51">
        <v>34</v>
      </c>
      <c r="AE51" s="58"/>
      <c r="AF51" s="69"/>
      <c r="AG51" s="84">
        <v>1440</v>
      </c>
      <c r="AH51" s="51">
        <v>3</v>
      </c>
      <c r="AI51" s="58"/>
      <c r="AJ51" s="58"/>
      <c r="AK51" s="58"/>
      <c r="AL51" s="58"/>
    </row>
    <row r="52" spans="1:38" x14ac:dyDescent="0.2">
      <c r="A52" s="75">
        <v>39692</v>
      </c>
      <c r="B52" s="82">
        <v>7677286.6999999993</v>
      </c>
      <c r="C52" s="69"/>
      <c r="D52" s="70"/>
      <c r="E52" s="84">
        <v>1746140</v>
      </c>
      <c r="F52" s="51">
        <v>3015</v>
      </c>
      <c r="G52" s="58"/>
      <c r="H52" s="69"/>
      <c r="I52" s="82">
        <v>883949</v>
      </c>
      <c r="J52" s="51">
        <v>467</v>
      </c>
      <c r="K52" s="58"/>
      <c r="L52" s="69"/>
      <c r="M52" s="82">
        <v>1957311</v>
      </c>
      <c r="N52" s="94">
        <v>6332.3</v>
      </c>
      <c r="O52" s="51">
        <v>40</v>
      </c>
      <c r="P52" s="58"/>
      <c r="Q52" s="69"/>
      <c r="R52" s="82">
        <v>2601184.85</v>
      </c>
      <c r="S52" s="94">
        <v>6467.3</v>
      </c>
      <c r="T52" s="51">
        <v>4</v>
      </c>
      <c r="U52" s="74"/>
      <c r="V52" s="69"/>
      <c r="W52" s="82">
        <v>49108</v>
      </c>
      <c r="X52" s="94">
        <v>171.3</v>
      </c>
      <c r="Y52" s="51">
        <v>942</v>
      </c>
      <c r="Z52" s="58"/>
      <c r="AA52" s="69"/>
      <c r="AB52" s="82">
        <v>3010.8</v>
      </c>
      <c r="AC52" s="94">
        <v>8.3633333333333333</v>
      </c>
      <c r="AD52" s="51">
        <v>34</v>
      </c>
      <c r="AE52" s="58"/>
      <c r="AF52" s="69"/>
      <c r="AG52" s="84">
        <v>1440</v>
      </c>
      <c r="AH52" s="51">
        <v>3</v>
      </c>
      <c r="AI52" s="58"/>
      <c r="AJ52" s="58"/>
      <c r="AK52" s="58"/>
      <c r="AL52" s="58"/>
    </row>
    <row r="53" spans="1:38" x14ac:dyDescent="0.2">
      <c r="A53" s="75">
        <v>39722</v>
      </c>
      <c r="B53" s="82">
        <v>8247980.4000000004</v>
      </c>
      <c r="C53" s="69"/>
      <c r="D53" s="70"/>
      <c r="E53" s="84">
        <v>1860178</v>
      </c>
      <c r="F53" s="51">
        <v>3021</v>
      </c>
      <c r="G53" s="58"/>
      <c r="H53" s="69"/>
      <c r="I53" s="82">
        <v>941038</v>
      </c>
      <c r="J53" s="51">
        <v>466</v>
      </c>
      <c r="K53" s="58"/>
      <c r="L53" s="69"/>
      <c r="M53" s="82">
        <v>2211883</v>
      </c>
      <c r="N53" s="94">
        <v>6108.4000000000005</v>
      </c>
      <c r="O53" s="51">
        <v>41</v>
      </c>
      <c r="P53" s="58"/>
      <c r="Q53" s="69"/>
      <c r="R53" s="82">
        <v>2504374.02</v>
      </c>
      <c r="S53" s="94">
        <v>5626.5</v>
      </c>
      <c r="T53" s="51">
        <v>4</v>
      </c>
      <c r="U53" s="74"/>
      <c r="V53" s="69"/>
      <c r="W53" s="82">
        <v>47525</v>
      </c>
      <c r="X53" s="94">
        <v>171.3</v>
      </c>
      <c r="Y53" s="51">
        <v>942</v>
      </c>
      <c r="Z53" s="58"/>
      <c r="AA53" s="69"/>
      <c r="AB53" s="82">
        <v>3012.34</v>
      </c>
      <c r="AC53" s="94">
        <v>8.3676111111111116</v>
      </c>
      <c r="AD53" s="51">
        <v>33</v>
      </c>
      <c r="AE53" s="58"/>
      <c r="AF53" s="69"/>
      <c r="AG53" s="84">
        <v>1440</v>
      </c>
      <c r="AH53" s="51">
        <v>3</v>
      </c>
      <c r="AI53" s="58"/>
      <c r="AJ53" s="58"/>
      <c r="AK53" s="58"/>
      <c r="AL53" s="58"/>
    </row>
    <row r="54" spans="1:38" x14ac:dyDescent="0.2">
      <c r="A54" s="75">
        <v>39753</v>
      </c>
      <c r="B54" s="82">
        <v>8166427.0999999996</v>
      </c>
      <c r="C54" s="69"/>
      <c r="D54" s="70"/>
      <c r="E54" s="84">
        <v>1701180</v>
      </c>
      <c r="F54" s="51">
        <v>3021</v>
      </c>
      <c r="G54" s="58"/>
      <c r="H54" s="69"/>
      <c r="I54" s="82">
        <v>777588</v>
      </c>
      <c r="J54" s="51">
        <v>461</v>
      </c>
      <c r="K54" s="58"/>
      <c r="L54" s="69"/>
      <c r="M54" s="82">
        <v>2051361</v>
      </c>
      <c r="N54" s="94">
        <v>6156.5</v>
      </c>
      <c r="O54" s="51">
        <v>42</v>
      </c>
      <c r="P54" s="58"/>
      <c r="Q54" s="69"/>
      <c r="R54" s="82">
        <v>2591147.79</v>
      </c>
      <c r="S54" s="94">
        <v>5398.4</v>
      </c>
      <c r="T54" s="51">
        <v>4</v>
      </c>
      <c r="U54" s="74"/>
      <c r="V54" s="69"/>
      <c r="W54" s="82">
        <v>63730</v>
      </c>
      <c r="X54" s="94">
        <v>171.25</v>
      </c>
      <c r="Y54" s="51">
        <v>942</v>
      </c>
      <c r="Z54" s="58"/>
      <c r="AA54" s="69"/>
      <c r="AB54" s="82">
        <v>2833.92</v>
      </c>
      <c r="AC54" s="94">
        <v>7.8719999999999999</v>
      </c>
      <c r="AD54" s="51">
        <v>33</v>
      </c>
      <c r="AE54" s="58"/>
      <c r="AF54" s="69"/>
      <c r="AG54" s="84">
        <v>1440</v>
      </c>
      <c r="AH54" s="51">
        <v>3</v>
      </c>
      <c r="AI54" s="58"/>
      <c r="AJ54" s="58"/>
      <c r="AK54" s="58"/>
      <c r="AL54" s="58"/>
    </row>
    <row r="55" spans="1:38" s="101" customFormat="1" x14ac:dyDescent="0.2">
      <c r="A55" s="75">
        <v>39783</v>
      </c>
      <c r="B55" s="81">
        <v>8567605.8900000006</v>
      </c>
      <c r="C55" s="76"/>
      <c r="D55" s="76"/>
      <c r="E55" s="83">
        <v>2150987</v>
      </c>
      <c r="F55" s="77">
        <v>3022</v>
      </c>
      <c r="G55" s="76"/>
      <c r="H55" s="76"/>
      <c r="I55" s="81">
        <v>940498</v>
      </c>
      <c r="J55" s="77">
        <v>459</v>
      </c>
      <c r="K55" s="76"/>
      <c r="L55" s="76"/>
      <c r="M55" s="81">
        <v>2093788</v>
      </c>
      <c r="N55" s="93">
        <v>6145.4</v>
      </c>
      <c r="O55" s="77">
        <v>43</v>
      </c>
      <c r="P55" s="76"/>
      <c r="Q55" s="76"/>
      <c r="R55" s="81">
        <v>2155727.37</v>
      </c>
      <c r="S55" s="93">
        <v>5203.8999999999996</v>
      </c>
      <c r="T55" s="77">
        <v>4</v>
      </c>
      <c r="U55" s="76"/>
      <c r="V55" s="76"/>
      <c r="W55" s="81">
        <v>63730</v>
      </c>
      <c r="X55" s="93">
        <v>171.25</v>
      </c>
      <c r="Y55" s="77">
        <v>942</v>
      </c>
      <c r="Z55" s="76"/>
      <c r="AA55" s="76"/>
      <c r="AB55" s="81">
        <v>2833.92</v>
      </c>
      <c r="AC55" s="93">
        <v>7.8719999999999999</v>
      </c>
      <c r="AD55" s="77">
        <v>33</v>
      </c>
      <c r="AE55" s="76"/>
      <c r="AF55" s="76"/>
      <c r="AG55" s="83">
        <v>1872</v>
      </c>
      <c r="AH55" s="77">
        <v>3</v>
      </c>
      <c r="AI55" s="76"/>
      <c r="AJ55" s="76"/>
      <c r="AK55" s="76"/>
      <c r="AL55" s="76"/>
    </row>
    <row r="56" spans="1:38" x14ac:dyDescent="0.2">
      <c r="A56" s="75">
        <v>39814</v>
      </c>
      <c r="B56" s="82">
        <v>8778546.4000000004</v>
      </c>
      <c r="C56" s="69"/>
      <c r="D56" s="70"/>
      <c r="E56" s="84">
        <v>2951097</v>
      </c>
      <c r="F56" s="51">
        <v>3023</v>
      </c>
      <c r="G56" s="58"/>
      <c r="H56" s="69"/>
      <c r="I56" s="82">
        <v>1197719</v>
      </c>
      <c r="J56" s="51">
        <v>459</v>
      </c>
      <c r="K56" s="58"/>
      <c r="L56" s="69"/>
      <c r="M56" s="82">
        <v>2217340</v>
      </c>
      <c r="N56" s="94">
        <v>6073.9</v>
      </c>
      <c r="O56" s="51">
        <v>44</v>
      </c>
      <c r="P56" s="58"/>
      <c r="Q56" s="69"/>
      <c r="R56" s="82">
        <v>1664639.68</v>
      </c>
      <c r="S56" s="94">
        <v>4880.3999999999996</v>
      </c>
      <c r="T56" s="51">
        <v>5</v>
      </c>
      <c r="U56" s="74"/>
      <c r="V56" s="69"/>
      <c r="W56" s="82">
        <v>65036</v>
      </c>
      <c r="X56" s="94">
        <v>171.3</v>
      </c>
      <c r="Y56" s="51">
        <v>900</v>
      </c>
      <c r="Z56" s="58"/>
      <c r="AA56" s="69"/>
      <c r="AB56" s="82">
        <v>2833.92</v>
      </c>
      <c r="AC56" s="94">
        <v>7.8719999999999999</v>
      </c>
      <c r="AD56" s="51">
        <v>33</v>
      </c>
      <c r="AE56" s="58"/>
      <c r="AF56" s="69"/>
      <c r="AG56" s="84">
        <v>2784</v>
      </c>
      <c r="AH56" s="51">
        <v>2</v>
      </c>
      <c r="AI56" s="58"/>
      <c r="AJ56" s="58"/>
      <c r="AK56" s="58"/>
      <c r="AL56" s="58"/>
    </row>
    <row r="57" spans="1:38" x14ac:dyDescent="0.2">
      <c r="A57" s="75">
        <v>39845</v>
      </c>
      <c r="B57" s="82">
        <v>7661282</v>
      </c>
      <c r="C57" s="69"/>
      <c r="D57" s="70"/>
      <c r="E57" s="84">
        <v>2923835</v>
      </c>
      <c r="F57" s="51">
        <v>3026</v>
      </c>
      <c r="G57" s="58"/>
      <c r="H57" s="69"/>
      <c r="I57" s="82">
        <v>1408016</v>
      </c>
      <c r="J57" s="51">
        <v>459</v>
      </c>
      <c r="K57" s="58"/>
      <c r="L57" s="69"/>
      <c r="M57" s="82">
        <v>2100124</v>
      </c>
      <c r="N57" s="94">
        <v>6025.8</v>
      </c>
      <c r="O57" s="51">
        <v>43</v>
      </c>
      <c r="P57" s="58"/>
      <c r="Q57" s="69"/>
      <c r="R57" s="82">
        <v>1738776.95</v>
      </c>
      <c r="S57" s="94">
        <v>4908.8999999999996</v>
      </c>
      <c r="T57" s="51">
        <v>5</v>
      </c>
      <c r="U57" s="74"/>
      <c r="V57" s="69"/>
      <c r="W57" s="82">
        <v>80963</v>
      </c>
      <c r="X57" s="94">
        <v>171.3</v>
      </c>
      <c r="Y57" s="51">
        <v>900</v>
      </c>
      <c r="Z57" s="58"/>
      <c r="AA57" s="69"/>
      <c r="AB57" s="82">
        <v>2833.92</v>
      </c>
      <c r="AC57" s="94">
        <v>7.8719999999999999</v>
      </c>
      <c r="AD57" s="51">
        <v>33</v>
      </c>
      <c r="AE57" s="58"/>
      <c r="AF57" s="69"/>
      <c r="AG57" s="84">
        <v>432</v>
      </c>
      <c r="AH57" s="51">
        <v>2</v>
      </c>
      <c r="AI57" s="58"/>
      <c r="AJ57" s="58"/>
      <c r="AK57" s="58"/>
      <c r="AL57" s="58"/>
    </row>
    <row r="58" spans="1:38" x14ac:dyDescent="0.2">
      <c r="A58" s="75">
        <v>39873</v>
      </c>
      <c r="B58" s="82">
        <v>8189544.2000000002</v>
      </c>
      <c r="C58" s="69"/>
      <c r="D58" s="70"/>
      <c r="E58" s="84">
        <v>2482178</v>
      </c>
      <c r="F58" s="51">
        <v>3023</v>
      </c>
      <c r="G58" s="58"/>
      <c r="H58" s="69"/>
      <c r="I58" s="82">
        <v>1071672</v>
      </c>
      <c r="J58" s="51">
        <v>459</v>
      </c>
      <c r="K58" s="58"/>
      <c r="L58" s="69"/>
      <c r="M58" s="82">
        <v>1994015</v>
      </c>
      <c r="N58" s="94">
        <v>5882.8</v>
      </c>
      <c r="O58" s="51">
        <v>44</v>
      </c>
      <c r="P58" s="58"/>
      <c r="Q58" s="69"/>
      <c r="R58" s="82">
        <v>1670678.51</v>
      </c>
      <c r="S58" s="94">
        <v>4858.8</v>
      </c>
      <c r="T58" s="51">
        <v>5</v>
      </c>
      <c r="U58" s="74"/>
      <c r="V58" s="69"/>
      <c r="W58" s="82">
        <v>73128</v>
      </c>
      <c r="X58" s="94">
        <v>171.3</v>
      </c>
      <c r="Y58" s="51">
        <v>900</v>
      </c>
      <c r="Z58" s="58"/>
      <c r="AA58" s="69"/>
      <c r="AB58" s="82">
        <v>2833.92</v>
      </c>
      <c r="AC58" s="94">
        <v>7.8719999999999999</v>
      </c>
      <c r="AD58" s="51">
        <v>33</v>
      </c>
      <c r="AE58" s="58"/>
      <c r="AF58" s="69"/>
      <c r="AG58" s="84">
        <v>432</v>
      </c>
      <c r="AH58" s="51">
        <v>2</v>
      </c>
      <c r="AI58" s="58"/>
      <c r="AJ58" s="58"/>
      <c r="AK58" s="58"/>
      <c r="AL58" s="58"/>
    </row>
    <row r="59" spans="1:38" x14ac:dyDescent="0.2">
      <c r="A59" s="75">
        <v>39904</v>
      </c>
      <c r="B59" s="82">
        <v>7376417.5700000003</v>
      </c>
      <c r="C59" s="69"/>
      <c r="D59" s="70"/>
      <c r="E59" s="84">
        <v>2194902</v>
      </c>
      <c r="F59" s="51">
        <v>3031</v>
      </c>
      <c r="G59" s="58"/>
      <c r="H59" s="69"/>
      <c r="I59" s="82">
        <v>993146</v>
      </c>
      <c r="J59" s="51">
        <v>465</v>
      </c>
      <c r="K59" s="58"/>
      <c r="L59" s="69"/>
      <c r="M59" s="82">
        <v>1968558</v>
      </c>
      <c r="N59" s="94">
        <v>6036.8</v>
      </c>
      <c r="O59" s="51">
        <v>43</v>
      </c>
      <c r="P59" s="58"/>
      <c r="Q59" s="69"/>
      <c r="R59" s="82">
        <v>1960357.36</v>
      </c>
      <c r="S59" s="94">
        <v>5814.2</v>
      </c>
      <c r="T59" s="51">
        <v>5</v>
      </c>
      <c r="U59" s="74"/>
      <c r="V59" s="69"/>
      <c r="W59" s="82">
        <v>80963</v>
      </c>
      <c r="X59" s="94">
        <v>171.3</v>
      </c>
      <c r="Y59" s="51">
        <v>900</v>
      </c>
      <c r="Z59" s="58"/>
      <c r="AA59" s="69"/>
      <c r="AB59" s="82">
        <v>2833.92</v>
      </c>
      <c r="AC59" s="94">
        <v>7.8719999999999999</v>
      </c>
      <c r="AD59" s="51">
        <v>33</v>
      </c>
      <c r="AE59" s="58"/>
      <c r="AF59" s="69"/>
      <c r="AG59" s="84">
        <v>432</v>
      </c>
      <c r="AH59" s="51">
        <v>2</v>
      </c>
      <c r="AI59" s="58"/>
      <c r="AJ59" s="58"/>
      <c r="AK59" s="58"/>
      <c r="AL59" s="58"/>
    </row>
    <row r="60" spans="1:38" x14ac:dyDescent="0.2">
      <c r="A60" s="75">
        <v>39934</v>
      </c>
      <c r="B60" s="82">
        <v>6711503.5800000001</v>
      </c>
      <c r="C60" s="69"/>
      <c r="D60" s="70"/>
      <c r="E60" s="84">
        <v>2132484</v>
      </c>
      <c r="F60" s="51">
        <v>3035</v>
      </c>
      <c r="G60" s="58"/>
      <c r="H60" s="69"/>
      <c r="I60" s="82">
        <v>974438</v>
      </c>
      <c r="J60" s="51">
        <v>463</v>
      </c>
      <c r="K60" s="58"/>
      <c r="L60" s="69"/>
      <c r="M60" s="82">
        <v>1818218</v>
      </c>
      <c r="N60" s="94">
        <v>5630.9</v>
      </c>
      <c r="O60" s="51">
        <v>43</v>
      </c>
      <c r="P60" s="58"/>
      <c r="Q60" s="69"/>
      <c r="R60" s="82">
        <v>2274264.96</v>
      </c>
      <c r="S60" s="94">
        <v>6115.5</v>
      </c>
      <c r="T60" s="51">
        <v>5</v>
      </c>
      <c r="U60" s="74"/>
      <c r="V60" s="69"/>
      <c r="W60" s="82">
        <v>57801</v>
      </c>
      <c r="X60" s="94">
        <v>171.3</v>
      </c>
      <c r="Y60" s="51">
        <v>900</v>
      </c>
      <c r="Z60" s="58"/>
      <c r="AA60" s="69"/>
      <c r="AB60" s="82">
        <v>2851.92</v>
      </c>
      <c r="AC60" s="94">
        <v>9.32</v>
      </c>
      <c r="AD60" s="51">
        <v>33</v>
      </c>
      <c r="AE60" s="58"/>
      <c r="AF60" s="69"/>
      <c r="AG60" s="84">
        <v>432</v>
      </c>
      <c r="AH60" s="51">
        <v>2</v>
      </c>
      <c r="AI60" s="58"/>
      <c r="AJ60" s="58"/>
      <c r="AK60" s="58"/>
      <c r="AL60" s="58"/>
    </row>
    <row r="61" spans="1:38" x14ac:dyDescent="0.2">
      <c r="A61" s="75">
        <v>39965</v>
      </c>
      <c r="B61" s="82">
        <v>6849733.7799999993</v>
      </c>
      <c r="C61" s="69"/>
      <c r="D61" s="70"/>
      <c r="E61" s="84">
        <v>1733230</v>
      </c>
      <c r="F61" s="51">
        <v>3036</v>
      </c>
      <c r="G61" s="58"/>
      <c r="H61" s="69"/>
      <c r="I61" s="82">
        <v>835323</v>
      </c>
      <c r="J61" s="51">
        <v>462</v>
      </c>
      <c r="K61" s="58"/>
      <c r="L61" s="69"/>
      <c r="M61" s="82">
        <v>1410182</v>
      </c>
      <c r="N61" s="94">
        <v>4860.3999999999996</v>
      </c>
      <c r="O61" s="51">
        <v>44</v>
      </c>
      <c r="P61" s="58"/>
      <c r="Q61" s="69"/>
      <c r="R61" s="82">
        <v>2247772.14</v>
      </c>
      <c r="S61" s="94">
        <v>6098.7</v>
      </c>
      <c r="T61" s="51">
        <v>5</v>
      </c>
      <c r="U61" s="74"/>
      <c r="V61" s="69"/>
      <c r="W61" s="82">
        <v>51785</v>
      </c>
      <c r="X61" s="94">
        <v>167.1</v>
      </c>
      <c r="Y61" s="51">
        <v>900</v>
      </c>
      <c r="Z61" s="58"/>
      <c r="AA61" s="69"/>
      <c r="AB61" s="82">
        <v>2851.92</v>
      </c>
      <c r="AC61" s="94">
        <v>7.9220000000000006</v>
      </c>
      <c r="AD61" s="51">
        <v>33</v>
      </c>
      <c r="AE61" s="58"/>
      <c r="AF61" s="69"/>
      <c r="AG61" s="84">
        <v>432</v>
      </c>
      <c r="AH61" s="51">
        <v>2</v>
      </c>
      <c r="AI61" s="58"/>
      <c r="AJ61" s="58"/>
      <c r="AK61" s="58"/>
      <c r="AL61" s="58"/>
    </row>
    <row r="62" spans="1:38" x14ac:dyDescent="0.2">
      <c r="A62" s="75">
        <v>39995</v>
      </c>
      <c r="B62" s="82">
        <v>6821424.8399999999</v>
      </c>
      <c r="C62" s="69"/>
      <c r="D62" s="70"/>
      <c r="E62" s="84">
        <v>1522303</v>
      </c>
      <c r="F62" s="51">
        <v>3034</v>
      </c>
      <c r="G62" s="58"/>
      <c r="H62" s="69"/>
      <c r="I62" s="82">
        <v>760844</v>
      </c>
      <c r="J62" s="51">
        <v>460</v>
      </c>
      <c r="K62" s="58"/>
      <c r="L62" s="69"/>
      <c r="M62" s="82">
        <v>1381118</v>
      </c>
      <c r="N62" s="94">
        <v>4927.7</v>
      </c>
      <c r="O62" s="51">
        <v>43</v>
      </c>
      <c r="P62" s="58"/>
      <c r="Q62" s="69"/>
      <c r="R62" s="82">
        <v>2372775.33</v>
      </c>
      <c r="S62" s="94">
        <v>6463.3</v>
      </c>
      <c r="T62" s="51">
        <v>5</v>
      </c>
      <c r="U62" s="74"/>
      <c r="V62" s="69"/>
      <c r="W62" s="82">
        <v>42598</v>
      </c>
      <c r="X62" s="94">
        <v>167.1</v>
      </c>
      <c r="Y62" s="51">
        <v>900</v>
      </c>
      <c r="Z62" s="58"/>
      <c r="AA62" s="69"/>
      <c r="AB62" s="82">
        <v>2941.92</v>
      </c>
      <c r="AC62" s="94">
        <v>8.1720000000000006</v>
      </c>
      <c r="AD62" s="51">
        <v>28</v>
      </c>
      <c r="AE62" s="58"/>
      <c r="AF62" s="69"/>
      <c r="AG62" s="84">
        <v>432</v>
      </c>
      <c r="AH62" s="51">
        <v>2</v>
      </c>
      <c r="AI62" s="58"/>
      <c r="AJ62" s="58"/>
      <c r="AK62" s="58"/>
      <c r="AL62" s="58"/>
    </row>
    <row r="63" spans="1:38" x14ac:dyDescent="0.2">
      <c r="A63" s="75">
        <v>40026</v>
      </c>
      <c r="B63" s="82">
        <v>7581947.8100000005</v>
      </c>
      <c r="C63" s="69"/>
      <c r="D63" s="70"/>
      <c r="E63" s="84">
        <v>1792847</v>
      </c>
      <c r="F63" s="51">
        <v>3037</v>
      </c>
      <c r="G63" s="58"/>
      <c r="H63" s="69"/>
      <c r="I63" s="82">
        <v>908512</v>
      </c>
      <c r="J63" s="51">
        <v>464</v>
      </c>
      <c r="K63" s="58"/>
      <c r="L63" s="69"/>
      <c r="M63" s="82">
        <v>1692170</v>
      </c>
      <c r="N63" s="94">
        <v>5024.8999999999996</v>
      </c>
      <c r="O63" s="51">
        <v>43</v>
      </c>
      <c r="P63" s="58"/>
      <c r="Q63" s="69"/>
      <c r="R63" s="82">
        <v>2339464.64</v>
      </c>
      <c r="S63" s="94">
        <v>6503.2</v>
      </c>
      <c r="T63" s="51">
        <v>5</v>
      </c>
      <c r="U63" s="74"/>
      <c r="V63" s="69"/>
      <c r="W63" s="82">
        <v>45313</v>
      </c>
      <c r="X63" s="94">
        <v>167.1</v>
      </c>
      <c r="Y63" s="51">
        <v>900</v>
      </c>
      <c r="Z63" s="58"/>
      <c r="AA63" s="69"/>
      <c r="AB63" s="82">
        <v>2635.92</v>
      </c>
      <c r="AC63" s="94">
        <v>7.3220000000000001</v>
      </c>
      <c r="AD63" s="51">
        <v>28</v>
      </c>
      <c r="AE63" s="58"/>
      <c r="AF63" s="69"/>
      <c r="AG63" s="84">
        <v>432</v>
      </c>
      <c r="AH63" s="51">
        <v>2</v>
      </c>
      <c r="AI63" s="58"/>
      <c r="AJ63" s="58"/>
      <c r="AK63" s="58"/>
      <c r="AL63" s="58"/>
    </row>
    <row r="64" spans="1:38" x14ac:dyDescent="0.2">
      <c r="A64" s="75">
        <v>40057</v>
      </c>
      <c r="B64" s="82">
        <v>7570597.5599999996</v>
      </c>
      <c r="C64" s="69"/>
      <c r="D64" s="70"/>
      <c r="E64" s="84">
        <v>1762197</v>
      </c>
      <c r="F64" s="51">
        <v>3044</v>
      </c>
      <c r="G64" s="58"/>
      <c r="H64" s="69"/>
      <c r="I64" s="82">
        <v>830713</v>
      </c>
      <c r="J64" s="51">
        <v>482</v>
      </c>
      <c r="K64" s="58"/>
      <c r="L64" s="69"/>
      <c r="M64" s="82">
        <v>1388832</v>
      </c>
      <c r="N64" s="94">
        <v>5126.2000000000007</v>
      </c>
      <c r="O64" s="51">
        <v>43</v>
      </c>
      <c r="P64" s="58"/>
      <c r="Q64" s="69"/>
      <c r="R64" s="82">
        <v>2731527.34</v>
      </c>
      <c r="S64" s="94">
        <v>6665.1</v>
      </c>
      <c r="T64" s="51">
        <v>5</v>
      </c>
      <c r="U64" s="74"/>
      <c r="V64" s="69"/>
      <c r="W64" s="82">
        <v>50491</v>
      </c>
      <c r="X64" s="94">
        <v>167.1</v>
      </c>
      <c r="Y64" s="51">
        <v>900</v>
      </c>
      <c r="Z64" s="58"/>
      <c r="AA64" s="69"/>
      <c r="AB64" s="82">
        <v>2635.92</v>
      </c>
      <c r="AC64" s="94">
        <v>7.3220000000000001</v>
      </c>
      <c r="AD64" s="51">
        <v>28</v>
      </c>
      <c r="AE64" s="58"/>
      <c r="AF64" s="69"/>
      <c r="AG64" s="84">
        <v>432</v>
      </c>
      <c r="AH64" s="51">
        <v>2</v>
      </c>
      <c r="AI64" s="58"/>
      <c r="AJ64" s="58"/>
      <c r="AK64" s="58"/>
      <c r="AL64" s="58"/>
    </row>
    <row r="65" spans="1:38" x14ac:dyDescent="0.2">
      <c r="A65" s="75">
        <v>40087</v>
      </c>
      <c r="B65" s="82">
        <v>8346682.2999999998</v>
      </c>
      <c r="C65" s="69"/>
      <c r="D65" s="70"/>
      <c r="E65" s="84">
        <v>1821830</v>
      </c>
      <c r="F65" s="51">
        <v>3048</v>
      </c>
      <c r="G65" s="58"/>
      <c r="H65" s="69"/>
      <c r="I65" s="82">
        <v>963863</v>
      </c>
      <c r="J65" s="51">
        <v>480</v>
      </c>
      <c r="K65" s="58"/>
      <c r="L65" s="69"/>
      <c r="M65" s="82">
        <v>1701404</v>
      </c>
      <c r="N65" s="94">
        <v>5292.9</v>
      </c>
      <c r="O65" s="51">
        <v>43</v>
      </c>
      <c r="P65" s="58"/>
      <c r="Q65" s="69"/>
      <c r="R65" s="82">
        <v>2929249.6</v>
      </c>
      <c r="S65" s="94">
        <v>6881</v>
      </c>
      <c r="T65" s="51">
        <v>5</v>
      </c>
      <c r="U65" s="74"/>
      <c r="V65" s="69"/>
      <c r="W65" s="82">
        <v>55127</v>
      </c>
      <c r="X65" s="94">
        <v>167.1</v>
      </c>
      <c r="Y65" s="51">
        <v>900</v>
      </c>
      <c r="Z65" s="58"/>
      <c r="AA65" s="69"/>
      <c r="AB65" s="82">
        <v>2629.3</v>
      </c>
      <c r="AC65" s="94">
        <v>7.3036111111111115</v>
      </c>
      <c r="AD65" s="51">
        <v>28</v>
      </c>
      <c r="AE65" s="58"/>
      <c r="AF65" s="69"/>
      <c r="AG65" s="84">
        <v>432</v>
      </c>
      <c r="AH65" s="51">
        <v>2</v>
      </c>
      <c r="AI65" s="58"/>
      <c r="AJ65" s="58"/>
      <c r="AK65" s="58"/>
      <c r="AL65" s="58"/>
    </row>
    <row r="66" spans="1:38" x14ac:dyDescent="0.2">
      <c r="A66" s="75">
        <v>40118</v>
      </c>
      <c r="B66" s="82">
        <v>8386158.5</v>
      </c>
      <c r="C66" s="53"/>
      <c r="D66" s="53"/>
      <c r="E66" s="84">
        <v>1944741</v>
      </c>
      <c r="F66" s="51">
        <v>3054</v>
      </c>
      <c r="G66" s="53"/>
      <c r="H66" s="53"/>
      <c r="I66" s="82">
        <v>778859</v>
      </c>
      <c r="J66" s="51">
        <v>486</v>
      </c>
      <c r="K66" s="53"/>
      <c r="L66" s="53"/>
      <c r="M66" s="82">
        <v>1815840</v>
      </c>
      <c r="N66" s="94">
        <v>5484.6</v>
      </c>
      <c r="O66" s="51">
        <v>42</v>
      </c>
      <c r="P66" s="53"/>
      <c r="Q66" s="53"/>
      <c r="R66" s="82">
        <v>3030299.2</v>
      </c>
      <c r="S66" s="94">
        <v>6603.6</v>
      </c>
      <c r="T66" s="51">
        <v>5</v>
      </c>
      <c r="U66" s="53"/>
      <c r="V66" s="53"/>
      <c r="W66" s="82">
        <v>64732</v>
      </c>
      <c r="X66" s="94">
        <v>167.1</v>
      </c>
      <c r="Y66" s="51">
        <v>900</v>
      </c>
      <c r="Z66" s="53"/>
      <c r="AA66" s="53"/>
      <c r="AB66" s="82">
        <v>2619.36</v>
      </c>
      <c r="AC66" s="94">
        <v>7.2760000000000007</v>
      </c>
      <c r="AD66" s="51">
        <v>28</v>
      </c>
      <c r="AE66" s="53"/>
      <c r="AF66" s="53"/>
      <c r="AG66" s="84">
        <v>432</v>
      </c>
      <c r="AH66" s="51">
        <v>3</v>
      </c>
      <c r="AI66" s="53"/>
      <c r="AJ66" s="53"/>
      <c r="AK66" s="84"/>
      <c r="AL66" s="67"/>
    </row>
    <row r="67" spans="1:38" s="101" customFormat="1" x14ac:dyDescent="0.2">
      <c r="A67" s="75">
        <v>40148</v>
      </c>
      <c r="B67" s="81">
        <v>9141542.9800000004</v>
      </c>
      <c r="C67" s="76"/>
      <c r="D67" s="76"/>
      <c r="E67" s="83">
        <v>1897143</v>
      </c>
      <c r="F67" s="77">
        <v>3056</v>
      </c>
      <c r="G67" s="76"/>
      <c r="H67" s="76"/>
      <c r="I67" s="81">
        <v>850723</v>
      </c>
      <c r="J67" s="77">
        <v>480</v>
      </c>
      <c r="K67" s="76"/>
      <c r="L67" s="76"/>
      <c r="M67" s="81">
        <v>1486075</v>
      </c>
      <c r="N67" s="93">
        <v>4593</v>
      </c>
      <c r="O67" s="77">
        <v>42</v>
      </c>
      <c r="P67" s="76"/>
      <c r="Q67" s="76"/>
      <c r="R67" s="81">
        <v>3001411.18</v>
      </c>
      <c r="S67" s="93">
        <v>6752</v>
      </c>
      <c r="T67" s="77">
        <v>5</v>
      </c>
      <c r="U67" s="76"/>
      <c r="V67" s="76"/>
      <c r="W67" s="81">
        <v>70162</v>
      </c>
      <c r="X67" s="93">
        <v>167.1</v>
      </c>
      <c r="Y67" s="77">
        <v>900</v>
      </c>
      <c r="Z67" s="76"/>
      <c r="AA67" s="76"/>
      <c r="AB67" s="81">
        <v>2635.92</v>
      </c>
      <c r="AC67" s="93">
        <v>7.3220000000000001</v>
      </c>
      <c r="AD67" s="77">
        <v>28</v>
      </c>
      <c r="AE67" s="76"/>
      <c r="AF67" s="76"/>
      <c r="AG67" s="83">
        <v>432</v>
      </c>
      <c r="AH67" s="77">
        <v>3</v>
      </c>
      <c r="AI67" s="76"/>
      <c r="AJ67" s="76"/>
      <c r="AK67" s="76"/>
      <c r="AL67" s="76"/>
    </row>
    <row r="68" spans="1:38" x14ac:dyDescent="0.2">
      <c r="A68" s="75">
        <v>40179</v>
      </c>
      <c r="B68" s="82">
        <v>9555506.8900000006</v>
      </c>
      <c r="C68" s="69"/>
      <c r="D68" s="70"/>
      <c r="E68" s="84">
        <v>2792638</v>
      </c>
      <c r="F68" s="51">
        <v>3058</v>
      </c>
      <c r="G68" s="71"/>
      <c r="H68" s="69"/>
      <c r="I68" s="82">
        <v>1136178</v>
      </c>
      <c r="J68" s="51">
        <v>481</v>
      </c>
      <c r="K68" s="71"/>
      <c r="L68" s="69"/>
      <c r="M68" s="82">
        <v>1978031</v>
      </c>
      <c r="N68" s="94">
        <v>5173.3999999999996</v>
      </c>
      <c r="O68" s="51">
        <v>42</v>
      </c>
      <c r="P68" s="71"/>
      <c r="Q68" s="69"/>
      <c r="R68" s="82">
        <v>2742336.9</v>
      </c>
      <c r="S68" s="94">
        <v>6855.7</v>
      </c>
      <c r="T68" s="51">
        <v>5</v>
      </c>
      <c r="U68" s="74"/>
      <c r="V68" s="69"/>
      <c r="W68" s="82">
        <v>77679</v>
      </c>
      <c r="X68" s="94">
        <v>167.1</v>
      </c>
      <c r="Y68" s="51">
        <v>900</v>
      </c>
      <c r="Z68" s="71"/>
      <c r="AA68" s="69"/>
      <c r="AB68" s="82">
        <v>2635.92</v>
      </c>
      <c r="AC68" s="94">
        <v>7.3220000000000001</v>
      </c>
      <c r="AD68" s="51">
        <v>28</v>
      </c>
      <c r="AE68" s="71"/>
      <c r="AF68" s="69"/>
      <c r="AG68" s="84">
        <v>2784</v>
      </c>
      <c r="AH68" s="51">
        <v>1</v>
      </c>
      <c r="AI68" s="71"/>
      <c r="AJ68" s="71"/>
      <c r="AK68" s="71"/>
      <c r="AL68" s="71"/>
    </row>
    <row r="69" spans="1:38" x14ac:dyDescent="0.2">
      <c r="A69" s="75">
        <v>40210</v>
      </c>
      <c r="B69" s="82">
        <v>8513221.6899999995</v>
      </c>
      <c r="C69" s="69"/>
      <c r="D69" s="68"/>
      <c r="E69" s="84">
        <v>2807966</v>
      </c>
      <c r="F69" s="51">
        <v>3061</v>
      </c>
      <c r="G69" s="63"/>
      <c r="H69" s="69"/>
      <c r="I69" s="82">
        <v>1129794</v>
      </c>
      <c r="J69" s="51">
        <v>480</v>
      </c>
      <c r="K69" s="63"/>
      <c r="L69" s="69"/>
      <c r="M69" s="82">
        <v>1895495</v>
      </c>
      <c r="N69" s="94">
        <v>5000.6000000000004</v>
      </c>
      <c r="O69" s="51">
        <v>42</v>
      </c>
      <c r="P69" s="63"/>
      <c r="Q69" s="69"/>
      <c r="R69" s="82">
        <v>2987793.42</v>
      </c>
      <c r="S69" s="94">
        <v>6863.2</v>
      </c>
      <c r="T69" s="51">
        <v>5</v>
      </c>
      <c r="U69" s="74"/>
      <c r="V69" s="69"/>
      <c r="W69" s="82">
        <v>78974</v>
      </c>
      <c r="X69" s="94">
        <v>167.1</v>
      </c>
      <c r="Y69" s="51">
        <v>900</v>
      </c>
      <c r="Z69" s="63"/>
      <c r="AA69" s="69"/>
      <c r="AB69" s="82">
        <v>2635.92</v>
      </c>
      <c r="AC69" s="94">
        <v>7.3220000000000001</v>
      </c>
      <c r="AD69" s="51">
        <v>28</v>
      </c>
      <c r="AE69" s="63"/>
      <c r="AF69" s="69"/>
      <c r="AG69" s="84">
        <v>432</v>
      </c>
      <c r="AH69" s="51">
        <v>1</v>
      </c>
      <c r="AI69" s="63"/>
      <c r="AJ69" s="63"/>
      <c r="AK69" s="63"/>
      <c r="AL69" s="63"/>
    </row>
    <row r="70" spans="1:38" x14ac:dyDescent="0.2">
      <c r="A70" s="75">
        <v>40238</v>
      </c>
      <c r="B70" s="82">
        <v>8793380.0600000005</v>
      </c>
      <c r="C70" s="69"/>
      <c r="D70" s="68"/>
      <c r="E70" s="84">
        <v>2398013</v>
      </c>
      <c r="F70" s="51">
        <v>3061</v>
      </c>
      <c r="G70" s="63"/>
      <c r="H70" s="69"/>
      <c r="I70" s="82">
        <v>1002429</v>
      </c>
      <c r="J70" s="51">
        <v>473</v>
      </c>
      <c r="K70" s="63"/>
      <c r="L70" s="69"/>
      <c r="M70" s="82">
        <v>1726380</v>
      </c>
      <c r="N70" s="94">
        <v>5928.4</v>
      </c>
      <c r="O70" s="51">
        <v>42</v>
      </c>
      <c r="P70" s="63"/>
      <c r="Q70" s="69"/>
      <c r="R70" s="82">
        <v>2719865.33</v>
      </c>
      <c r="S70" s="94">
        <v>6888.5</v>
      </c>
      <c r="T70" s="51">
        <v>5</v>
      </c>
      <c r="U70" s="74"/>
      <c r="V70" s="69"/>
      <c r="W70" s="82">
        <v>67822</v>
      </c>
      <c r="X70" s="94">
        <v>167.1</v>
      </c>
      <c r="Y70" s="51">
        <v>900</v>
      </c>
      <c r="Z70" s="63"/>
      <c r="AA70" s="69"/>
      <c r="AB70" s="82">
        <v>2635.92</v>
      </c>
      <c r="AC70" s="94">
        <v>7.3220000000000001</v>
      </c>
      <c r="AD70" s="51">
        <v>28</v>
      </c>
      <c r="AE70" s="63"/>
      <c r="AF70" s="69"/>
      <c r="AG70" s="84">
        <v>432</v>
      </c>
      <c r="AH70" s="51">
        <v>1</v>
      </c>
      <c r="AI70" s="63"/>
      <c r="AJ70" s="63"/>
      <c r="AK70" s="63"/>
      <c r="AL70" s="63"/>
    </row>
    <row r="71" spans="1:38" x14ac:dyDescent="0.2">
      <c r="A71" s="75">
        <v>40269</v>
      </c>
      <c r="B71" s="82">
        <v>7779666.8399999999</v>
      </c>
      <c r="C71" s="69"/>
      <c r="D71" s="68"/>
      <c r="E71" s="84">
        <v>2326668</v>
      </c>
      <c r="F71" s="51">
        <v>3067</v>
      </c>
      <c r="G71" s="63"/>
      <c r="H71" s="69"/>
      <c r="I71" s="82">
        <v>1135135</v>
      </c>
      <c r="J71" s="51">
        <v>477</v>
      </c>
      <c r="K71" s="63"/>
      <c r="L71" s="69"/>
      <c r="M71" s="82">
        <v>1874415</v>
      </c>
      <c r="N71" s="94">
        <v>5223.1000000000004</v>
      </c>
      <c r="O71" s="51">
        <v>42</v>
      </c>
      <c r="P71" s="63"/>
      <c r="Q71" s="69"/>
      <c r="R71" s="82">
        <v>3153854.67</v>
      </c>
      <c r="S71" s="94">
        <v>6765.6</v>
      </c>
      <c r="T71" s="51">
        <v>5</v>
      </c>
      <c r="U71" s="74"/>
      <c r="V71" s="69"/>
      <c r="W71" s="82">
        <v>67322</v>
      </c>
      <c r="X71" s="94">
        <v>167.1</v>
      </c>
      <c r="Y71" s="51">
        <v>900</v>
      </c>
      <c r="Z71" s="63"/>
      <c r="AA71" s="69"/>
      <c r="AB71" s="82">
        <v>2635.92</v>
      </c>
      <c r="AC71" s="94">
        <v>7.3220000000000001</v>
      </c>
      <c r="AD71" s="51">
        <v>28</v>
      </c>
      <c r="AE71" s="63"/>
      <c r="AF71" s="69"/>
      <c r="AG71" s="84">
        <v>432</v>
      </c>
      <c r="AH71" s="51">
        <v>1</v>
      </c>
      <c r="AI71" s="63"/>
      <c r="AJ71" s="63"/>
      <c r="AK71" s="63"/>
      <c r="AL71" s="63"/>
    </row>
    <row r="72" spans="1:38" x14ac:dyDescent="0.2">
      <c r="A72" s="75">
        <v>40299</v>
      </c>
      <c r="B72" s="82">
        <v>8100890.54</v>
      </c>
      <c r="C72" s="69"/>
      <c r="D72" s="68"/>
      <c r="E72" s="84">
        <v>1852839</v>
      </c>
      <c r="F72" s="51">
        <v>3076</v>
      </c>
      <c r="G72" s="63"/>
      <c r="H72" s="69"/>
      <c r="I72" s="82">
        <v>857587</v>
      </c>
      <c r="J72" s="51">
        <v>479</v>
      </c>
      <c r="K72" s="63"/>
      <c r="L72" s="69"/>
      <c r="M72" s="82">
        <v>1670743</v>
      </c>
      <c r="N72" s="94">
        <v>5262.5</v>
      </c>
      <c r="O72" s="51">
        <v>42</v>
      </c>
      <c r="P72" s="63"/>
      <c r="Q72" s="69"/>
      <c r="R72" s="82">
        <v>2988409.23</v>
      </c>
      <c r="S72" s="94">
        <v>6868.2</v>
      </c>
      <c r="T72" s="51">
        <v>5</v>
      </c>
      <c r="U72" s="74"/>
      <c r="V72" s="69"/>
      <c r="W72" s="82">
        <v>56379</v>
      </c>
      <c r="X72" s="94">
        <v>167.1</v>
      </c>
      <c r="Y72" s="51">
        <v>900</v>
      </c>
      <c r="Z72" s="63"/>
      <c r="AA72" s="69"/>
      <c r="AB72" s="82">
        <v>2635.92</v>
      </c>
      <c r="AC72" s="94">
        <v>7.3220000000000001</v>
      </c>
      <c r="AD72" s="51">
        <v>28</v>
      </c>
      <c r="AE72" s="63"/>
      <c r="AF72" s="69"/>
      <c r="AG72" s="84">
        <v>432</v>
      </c>
      <c r="AH72" s="51">
        <v>1</v>
      </c>
      <c r="AI72" s="63"/>
      <c r="AJ72" s="63"/>
      <c r="AK72" s="63"/>
      <c r="AL72" s="63"/>
    </row>
    <row r="73" spans="1:38" x14ac:dyDescent="0.2">
      <c r="A73" s="75">
        <v>40330</v>
      </c>
      <c r="B73" s="82">
        <v>7984499.2199999997</v>
      </c>
      <c r="C73" s="69"/>
      <c r="D73" s="68"/>
      <c r="E73" s="84">
        <v>1641240</v>
      </c>
      <c r="F73" s="51">
        <v>3072</v>
      </c>
      <c r="G73" s="63"/>
      <c r="H73" s="69"/>
      <c r="I73" s="82">
        <v>673005</v>
      </c>
      <c r="J73" s="51">
        <v>482</v>
      </c>
      <c r="K73" s="63"/>
      <c r="L73" s="69"/>
      <c r="M73" s="82">
        <v>1488442</v>
      </c>
      <c r="N73" s="94">
        <v>5034</v>
      </c>
      <c r="O73" s="51">
        <v>39</v>
      </c>
      <c r="P73" s="63"/>
      <c r="Q73" s="69"/>
      <c r="R73" s="82">
        <v>3280535.19</v>
      </c>
      <c r="S73" s="94">
        <v>6933.64</v>
      </c>
      <c r="T73" s="51">
        <v>5</v>
      </c>
      <c r="U73" s="74"/>
      <c r="V73" s="69"/>
      <c r="W73" s="82">
        <v>50747</v>
      </c>
      <c r="X73" s="94">
        <v>163.69999999999999</v>
      </c>
      <c r="Y73" s="51">
        <v>900</v>
      </c>
      <c r="Z73" s="63"/>
      <c r="AA73" s="69"/>
      <c r="AB73" s="82">
        <v>2635.92</v>
      </c>
      <c r="AC73" s="94">
        <v>7.3220000000000001</v>
      </c>
      <c r="AD73" s="51">
        <v>28</v>
      </c>
      <c r="AE73" s="63"/>
      <c r="AF73" s="69"/>
      <c r="AG73" s="84">
        <v>432</v>
      </c>
      <c r="AH73" s="51">
        <v>1</v>
      </c>
      <c r="AI73" s="63"/>
      <c r="AJ73" s="63"/>
      <c r="AK73" s="63"/>
      <c r="AL73" s="63"/>
    </row>
    <row r="74" spans="1:38" x14ac:dyDescent="0.2">
      <c r="A74" s="75">
        <v>40360</v>
      </c>
      <c r="B74" s="82">
        <v>8350976.0699999994</v>
      </c>
      <c r="C74" s="69"/>
      <c r="D74" s="68"/>
      <c r="E74" s="84">
        <v>1880915</v>
      </c>
      <c r="F74" s="51">
        <v>3074</v>
      </c>
      <c r="G74" s="63"/>
      <c r="H74" s="69"/>
      <c r="I74" s="82">
        <v>918635</v>
      </c>
      <c r="J74" s="51">
        <v>485</v>
      </c>
      <c r="K74" s="63"/>
      <c r="L74" s="69"/>
      <c r="M74" s="82">
        <v>1682627</v>
      </c>
      <c r="N74" s="94">
        <v>4932.8999999999996</v>
      </c>
      <c r="O74" s="51">
        <v>37</v>
      </c>
      <c r="P74" s="63"/>
      <c r="Q74" s="69"/>
      <c r="R74" s="82">
        <v>3323992.35</v>
      </c>
      <c r="S74" s="94">
        <v>7073.2</v>
      </c>
      <c r="T74" s="51">
        <v>5</v>
      </c>
      <c r="U74" s="74"/>
      <c r="V74" s="69"/>
      <c r="W74" s="82">
        <v>41744</v>
      </c>
      <c r="X74" s="94">
        <v>163.69999999999999</v>
      </c>
      <c r="Y74" s="51">
        <v>900</v>
      </c>
      <c r="Z74" s="63"/>
      <c r="AA74" s="69"/>
      <c r="AB74" s="82">
        <v>2635.92</v>
      </c>
      <c r="AC74" s="94">
        <v>7.3220000000000001</v>
      </c>
      <c r="AD74" s="51">
        <v>28</v>
      </c>
      <c r="AE74" s="63"/>
      <c r="AF74" s="69"/>
      <c r="AG74" s="84">
        <v>432</v>
      </c>
      <c r="AH74" s="51">
        <v>1</v>
      </c>
      <c r="AI74" s="63"/>
      <c r="AJ74" s="63"/>
      <c r="AK74" s="63"/>
      <c r="AL74" s="63"/>
    </row>
    <row r="75" spans="1:38" x14ac:dyDescent="0.2">
      <c r="A75" s="75">
        <v>40391</v>
      </c>
      <c r="B75" s="82">
        <v>8692121.8900000006</v>
      </c>
      <c r="C75" s="69"/>
      <c r="D75" s="68"/>
      <c r="E75" s="84">
        <v>1937939</v>
      </c>
      <c r="F75" s="51">
        <v>3073</v>
      </c>
      <c r="G75" s="63"/>
      <c r="H75" s="69"/>
      <c r="I75" s="82">
        <v>930475</v>
      </c>
      <c r="J75" s="51">
        <v>482</v>
      </c>
      <c r="K75" s="63"/>
      <c r="L75" s="69"/>
      <c r="M75" s="82">
        <v>1595205</v>
      </c>
      <c r="N75" s="94">
        <v>5068.8</v>
      </c>
      <c r="O75" s="51">
        <v>38</v>
      </c>
      <c r="P75" s="63"/>
      <c r="Q75" s="69"/>
      <c r="R75" s="82">
        <v>3186821.42</v>
      </c>
      <c r="S75" s="94">
        <v>7209.7</v>
      </c>
      <c r="T75" s="51">
        <v>5</v>
      </c>
      <c r="U75" s="74"/>
      <c r="V75" s="69"/>
      <c r="W75" s="82">
        <v>44403</v>
      </c>
      <c r="X75" s="94">
        <v>163.69999999999999</v>
      </c>
      <c r="Y75" s="51">
        <v>900</v>
      </c>
      <c r="Z75" s="63"/>
      <c r="AA75" s="69"/>
      <c r="AB75" s="82">
        <v>2635.92</v>
      </c>
      <c r="AC75" s="94">
        <v>7.3220000000000001</v>
      </c>
      <c r="AD75" s="51">
        <v>28</v>
      </c>
      <c r="AE75" s="63"/>
      <c r="AF75" s="69"/>
      <c r="AG75" s="84">
        <v>432</v>
      </c>
      <c r="AH75" s="51">
        <v>1</v>
      </c>
      <c r="AI75" s="63"/>
      <c r="AJ75" s="63"/>
      <c r="AK75" s="63"/>
      <c r="AL75" s="63"/>
    </row>
    <row r="76" spans="1:38" x14ac:dyDescent="0.2">
      <c r="A76" s="75">
        <v>40422</v>
      </c>
      <c r="B76" s="82">
        <v>8099924.1799999997</v>
      </c>
      <c r="C76" s="69"/>
      <c r="D76" s="68"/>
      <c r="E76" s="84">
        <v>1760952</v>
      </c>
      <c r="F76" s="51">
        <v>3069</v>
      </c>
      <c r="G76" s="63"/>
      <c r="H76" s="69"/>
      <c r="I76" s="82">
        <v>832166</v>
      </c>
      <c r="J76" s="51">
        <v>483</v>
      </c>
      <c r="K76" s="63"/>
      <c r="L76" s="69"/>
      <c r="M76" s="82">
        <v>1576973</v>
      </c>
      <c r="N76" s="94">
        <v>5066.3</v>
      </c>
      <c r="O76" s="51">
        <v>38</v>
      </c>
      <c r="P76" s="63"/>
      <c r="Q76" s="69"/>
      <c r="R76" s="82">
        <v>3515730.56</v>
      </c>
      <c r="S76" s="94">
        <v>7286.6</v>
      </c>
      <c r="T76" s="51">
        <v>5</v>
      </c>
      <c r="U76" s="74"/>
      <c r="V76" s="69"/>
      <c r="W76" s="82">
        <v>49479</v>
      </c>
      <c r="X76" s="94">
        <v>163.69999999999999</v>
      </c>
      <c r="Y76" s="51">
        <v>900</v>
      </c>
      <c r="Z76" s="63"/>
      <c r="AA76" s="69"/>
      <c r="AB76" s="82">
        <v>2635.92</v>
      </c>
      <c r="AC76" s="94">
        <v>7.3220000000000001</v>
      </c>
      <c r="AD76" s="51">
        <v>28</v>
      </c>
      <c r="AE76" s="63"/>
      <c r="AF76" s="69"/>
      <c r="AG76" s="84">
        <v>432</v>
      </c>
      <c r="AH76" s="51">
        <v>1</v>
      </c>
      <c r="AI76" s="63"/>
      <c r="AJ76" s="63"/>
      <c r="AK76" s="63"/>
      <c r="AL76" s="63"/>
    </row>
    <row r="77" spans="1:38" x14ac:dyDescent="0.2">
      <c r="A77" s="75">
        <v>40452</v>
      </c>
      <c r="B77" s="82">
        <v>8501568.1999999993</v>
      </c>
      <c r="C77" s="69"/>
      <c r="D77" s="68"/>
      <c r="E77" s="84">
        <v>1587449</v>
      </c>
      <c r="F77" s="51">
        <v>3075</v>
      </c>
      <c r="G77" s="63"/>
      <c r="H77" s="69"/>
      <c r="I77" s="82">
        <v>686612</v>
      </c>
      <c r="J77" s="51">
        <v>478</v>
      </c>
      <c r="K77" s="63"/>
      <c r="L77" s="69"/>
      <c r="M77" s="82">
        <v>1565715</v>
      </c>
      <c r="N77" s="94">
        <v>5156.3999999999996</v>
      </c>
      <c r="O77" s="51">
        <v>38</v>
      </c>
      <c r="P77" s="63"/>
      <c r="Q77" s="69"/>
      <c r="R77" s="82">
        <v>3349150.85</v>
      </c>
      <c r="S77" s="94">
        <v>7284.2</v>
      </c>
      <c r="T77" s="51">
        <v>5</v>
      </c>
      <c r="U77" s="74"/>
      <c r="V77" s="69"/>
      <c r="W77" s="82">
        <v>54021</v>
      </c>
      <c r="X77" s="94">
        <v>163.69999999999999</v>
      </c>
      <c r="Y77" s="51">
        <v>900</v>
      </c>
      <c r="Z77" s="63"/>
      <c r="AA77" s="69"/>
      <c r="AB77" s="82">
        <v>2635.92</v>
      </c>
      <c r="AC77" s="94">
        <v>7.3220000000000001</v>
      </c>
      <c r="AD77" s="51">
        <v>28</v>
      </c>
      <c r="AE77" s="63"/>
      <c r="AF77" s="69"/>
      <c r="AG77" s="84">
        <v>432</v>
      </c>
      <c r="AH77" s="51">
        <v>1</v>
      </c>
      <c r="AI77" s="63"/>
      <c r="AJ77" s="63"/>
      <c r="AK77" s="63"/>
      <c r="AL77" s="63"/>
    </row>
    <row r="78" spans="1:38" x14ac:dyDescent="0.2">
      <c r="A78" s="75">
        <v>40483</v>
      </c>
      <c r="B78" s="82">
        <v>8832881.7699999996</v>
      </c>
      <c r="C78" s="69"/>
      <c r="D78" s="68"/>
      <c r="E78" s="84">
        <v>2099260</v>
      </c>
      <c r="F78" s="51">
        <v>3094</v>
      </c>
      <c r="G78" s="63"/>
      <c r="H78" s="69"/>
      <c r="I78" s="82">
        <v>1036620</v>
      </c>
      <c r="J78" s="51">
        <v>475</v>
      </c>
      <c r="K78" s="63"/>
      <c r="L78" s="69"/>
      <c r="M78" s="82">
        <v>1946273</v>
      </c>
      <c r="N78" s="94">
        <v>4958.3999999999996</v>
      </c>
      <c r="O78" s="51">
        <v>38</v>
      </c>
      <c r="P78" s="63"/>
      <c r="Q78" s="69"/>
      <c r="R78" s="82">
        <v>3349540.14</v>
      </c>
      <c r="S78" s="94">
        <v>6992.6</v>
      </c>
      <c r="T78" s="51">
        <v>5</v>
      </c>
      <c r="U78" s="74"/>
      <c r="V78" s="69"/>
      <c r="W78" s="82">
        <v>63433</v>
      </c>
      <c r="X78" s="94">
        <v>163.69999999999999</v>
      </c>
      <c r="Y78" s="51">
        <v>900</v>
      </c>
      <c r="Z78" s="63"/>
      <c r="AA78" s="69"/>
      <c r="AB78" s="82">
        <v>2635.92</v>
      </c>
      <c r="AC78" s="94">
        <v>7.3220000000000001</v>
      </c>
      <c r="AD78" s="51">
        <v>28</v>
      </c>
      <c r="AE78" s="63"/>
      <c r="AF78" s="69"/>
      <c r="AG78" s="84">
        <v>432</v>
      </c>
      <c r="AH78" s="51">
        <v>2</v>
      </c>
      <c r="AI78" s="63"/>
      <c r="AJ78" s="63"/>
      <c r="AK78" s="63"/>
      <c r="AL78" s="63"/>
    </row>
    <row r="79" spans="1:38" s="101" customFormat="1" x14ac:dyDescent="0.2">
      <c r="A79" s="75">
        <v>40513</v>
      </c>
      <c r="B79" s="81">
        <v>9403627.4800000004</v>
      </c>
      <c r="C79" s="76"/>
      <c r="D79" s="76"/>
      <c r="E79" s="83">
        <v>2114844</v>
      </c>
      <c r="F79" s="77">
        <v>3095</v>
      </c>
      <c r="G79" s="76"/>
      <c r="H79" s="76"/>
      <c r="I79" s="81">
        <v>985151</v>
      </c>
      <c r="J79" s="77">
        <v>473</v>
      </c>
      <c r="K79" s="76"/>
      <c r="L79" s="76"/>
      <c r="M79" s="81">
        <v>1889785</v>
      </c>
      <c r="N79" s="93">
        <v>5299.9</v>
      </c>
      <c r="O79" s="77">
        <v>38</v>
      </c>
      <c r="P79" s="76"/>
      <c r="Q79" s="76"/>
      <c r="R79" s="81">
        <v>3287700.55</v>
      </c>
      <c r="S79" s="93">
        <v>6923.7</v>
      </c>
      <c r="T79" s="77">
        <v>5</v>
      </c>
      <c r="U79" s="76"/>
      <c r="V79" s="76"/>
      <c r="W79" s="81">
        <v>68754</v>
      </c>
      <c r="X79" s="93">
        <v>163.69999999999999</v>
      </c>
      <c r="Y79" s="77">
        <v>900</v>
      </c>
      <c r="Z79" s="76"/>
      <c r="AA79" s="76"/>
      <c r="AB79" s="81">
        <v>2640.89</v>
      </c>
      <c r="AC79" s="93">
        <v>7.335805555555555</v>
      </c>
      <c r="AD79" s="77">
        <v>28</v>
      </c>
      <c r="AE79" s="76"/>
      <c r="AF79" s="76"/>
      <c r="AG79" s="83">
        <v>2628</v>
      </c>
      <c r="AH79" s="77">
        <v>3</v>
      </c>
      <c r="AI79" s="76"/>
      <c r="AJ79" s="76"/>
      <c r="AK79" s="76"/>
      <c r="AL79" s="76"/>
    </row>
    <row r="80" spans="1:38" x14ac:dyDescent="0.2">
      <c r="A80" s="75">
        <v>40544</v>
      </c>
      <c r="B80" s="82">
        <v>9903507.120000001</v>
      </c>
      <c r="C80" s="69"/>
      <c r="D80" s="68"/>
      <c r="E80" s="84">
        <v>2940409</v>
      </c>
      <c r="F80" s="51">
        <v>3103</v>
      </c>
      <c r="G80" s="63"/>
      <c r="H80" s="69"/>
      <c r="I80" s="82">
        <v>1199494</v>
      </c>
      <c r="J80" s="51">
        <v>477</v>
      </c>
      <c r="K80" s="63"/>
      <c r="L80" s="69"/>
      <c r="M80" s="82">
        <v>1943200</v>
      </c>
      <c r="N80" s="94">
        <v>4953.8999999999996</v>
      </c>
      <c r="O80" s="51">
        <v>38</v>
      </c>
      <c r="P80" s="63"/>
      <c r="Q80" s="69"/>
      <c r="R80" s="82">
        <v>2934061.26</v>
      </c>
      <c r="S80" s="94">
        <v>6886.9</v>
      </c>
      <c r="T80" s="51">
        <v>5</v>
      </c>
      <c r="U80" s="74"/>
      <c r="V80" s="69"/>
      <c r="W80" s="82">
        <v>76121</v>
      </c>
      <c r="X80" s="94">
        <v>163.69999999999999</v>
      </c>
      <c r="Y80" s="51">
        <v>900</v>
      </c>
      <c r="Z80" s="63"/>
      <c r="AA80" s="69"/>
      <c r="AB80" s="82">
        <v>2586.2399999999998</v>
      </c>
      <c r="AC80" s="94">
        <v>7.1839999999999993</v>
      </c>
      <c r="AD80" s="51">
        <v>28</v>
      </c>
      <c r="AE80" s="63"/>
      <c r="AF80" s="69"/>
      <c r="AG80" s="84">
        <v>2784</v>
      </c>
      <c r="AH80" s="51">
        <v>3</v>
      </c>
      <c r="AI80" s="63"/>
      <c r="AJ80" s="63"/>
      <c r="AK80" s="84">
        <v>65.22</v>
      </c>
      <c r="AL80" s="67">
        <v>5</v>
      </c>
    </row>
    <row r="81" spans="1:38" x14ac:dyDescent="0.2">
      <c r="A81" s="75">
        <v>40575</v>
      </c>
      <c r="B81" s="82">
        <v>9130222.870000001</v>
      </c>
      <c r="C81" s="69"/>
      <c r="D81" s="68"/>
      <c r="E81" s="84">
        <v>2840422</v>
      </c>
      <c r="F81" s="51">
        <v>3097</v>
      </c>
      <c r="G81" s="63"/>
      <c r="H81" s="69"/>
      <c r="I81" s="82">
        <v>1145630</v>
      </c>
      <c r="J81" s="51">
        <v>473</v>
      </c>
      <c r="K81" s="63"/>
      <c r="L81" s="69"/>
      <c r="M81" s="82">
        <v>1959153</v>
      </c>
      <c r="N81" s="94">
        <v>5473</v>
      </c>
      <c r="O81" s="51">
        <v>38</v>
      </c>
      <c r="P81" s="63"/>
      <c r="Q81" s="69"/>
      <c r="R81" s="82">
        <v>3198603.16</v>
      </c>
      <c r="S81" s="94">
        <v>6797.2</v>
      </c>
      <c r="T81" s="51">
        <v>5</v>
      </c>
      <c r="U81" s="74"/>
      <c r="V81" s="69"/>
      <c r="W81" s="82">
        <v>77389</v>
      </c>
      <c r="X81" s="94">
        <v>163.69999999999999</v>
      </c>
      <c r="Y81" s="51">
        <v>900</v>
      </c>
      <c r="Z81" s="63"/>
      <c r="AA81" s="69"/>
      <c r="AB81" s="82">
        <v>2586.2399999999998</v>
      </c>
      <c r="AC81" s="94">
        <v>7.1839999999999993</v>
      </c>
      <c r="AD81" s="51">
        <v>28</v>
      </c>
      <c r="AE81" s="63"/>
      <c r="AF81" s="69"/>
      <c r="AG81" s="84">
        <v>432</v>
      </c>
      <c r="AH81" s="51">
        <v>1</v>
      </c>
      <c r="AI81" s="63"/>
      <c r="AJ81" s="63"/>
      <c r="AK81" s="84">
        <v>1663.6599999999999</v>
      </c>
      <c r="AL81" s="67">
        <v>6</v>
      </c>
    </row>
    <row r="82" spans="1:38" x14ac:dyDescent="0.2">
      <c r="A82" s="75">
        <v>40603</v>
      </c>
      <c r="B82" s="82">
        <v>9825256.4199999999</v>
      </c>
      <c r="C82" s="69"/>
      <c r="D82" s="68"/>
      <c r="E82" s="84">
        <v>2558914</v>
      </c>
      <c r="F82" s="51">
        <v>3098</v>
      </c>
      <c r="G82" s="63"/>
      <c r="H82" s="69"/>
      <c r="I82" s="82">
        <v>1137646</v>
      </c>
      <c r="J82" s="51">
        <v>475</v>
      </c>
      <c r="K82" s="63"/>
      <c r="L82" s="69"/>
      <c r="M82" s="82">
        <v>1918589</v>
      </c>
      <c r="N82" s="94">
        <v>5445.9</v>
      </c>
      <c r="O82" s="51">
        <v>38</v>
      </c>
      <c r="P82" s="63"/>
      <c r="Q82" s="69"/>
      <c r="R82" s="82">
        <v>3075468.07</v>
      </c>
      <c r="S82" s="94">
        <v>7356.9</v>
      </c>
      <c r="T82" s="51">
        <v>5</v>
      </c>
      <c r="U82" s="74"/>
      <c r="V82" s="69"/>
      <c r="W82" s="82">
        <v>66462</v>
      </c>
      <c r="X82" s="94">
        <v>163.69999999999999</v>
      </c>
      <c r="Y82" s="51">
        <v>900</v>
      </c>
      <c r="Z82" s="63"/>
      <c r="AA82" s="69"/>
      <c r="AB82" s="82">
        <v>2575.44</v>
      </c>
      <c r="AC82" s="94">
        <v>7.1539999999999999</v>
      </c>
      <c r="AD82" s="51">
        <v>28</v>
      </c>
      <c r="AE82" s="63"/>
      <c r="AF82" s="69"/>
      <c r="AG82" s="84">
        <v>432</v>
      </c>
      <c r="AH82" s="51">
        <v>1</v>
      </c>
      <c r="AI82" s="63"/>
      <c r="AJ82" s="63"/>
      <c r="AK82" s="84">
        <v>5312.08</v>
      </c>
      <c r="AL82" s="67">
        <v>6</v>
      </c>
    </row>
    <row r="83" spans="1:38" x14ac:dyDescent="0.2">
      <c r="A83" s="75">
        <v>40634</v>
      </c>
      <c r="B83" s="82">
        <v>8000503.3499999996</v>
      </c>
      <c r="C83" s="69"/>
      <c r="D83" s="68"/>
      <c r="E83" s="84">
        <v>2448758</v>
      </c>
      <c r="F83" s="51">
        <v>3099</v>
      </c>
      <c r="G83" s="63"/>
      <c r="H83" s="69"/>
      <c r="I83" s="82">
        <v>1090457</v>
      </c>
      <c r="J83" s="51">
        <v>479</v>
      </c>
      <c r="K83" s="63"/>
      <c r="L83" s="69"/>
      <c r="M83" s="82">
        <v>2049599</v>
      </c>
      <c r="N83" s="94">
        <v>5578.6</v>
      </c>
      <c r="O83" s="51">
        <v>38</v>
      </c>
      <c r="P83" s="63"/>
      <c r="Q83" s="69"/>
      <c r="R83" s="82">
        <v>3527368.94</v>
      </c>
      <c r="S83" s="94">
        <v>6980.8</v>
      </c>
      <c r="T83" s="51">
        <v>5</v>
      </c>
      <c r="U83" s="74"/>
      <c r="V83" s="69"/>
      <c r="W83" s="82">
        <v>65927</v>
      </c>
      <c r="X83" s="94">
        <v>163.6</v>
      </c>
      <c r="Y83" s="51">
        <v>900</v>
      </c>
      <c r="Z83" s="63"/>
      <c r="AA83" s="69"/>
      <c r="AB83" s="82">
        <v>2593.44</v>
      </c>
      <c r="AC83" s="94">
        <v>7.2039999999999997</v>
      </c>
      <c r="AD83" s="51">
        <v>28</v>
      </c>
      <c r="AE83" s="63"/>
      <c r="AF83" s="69"/>
      <c r="AG83" s="84">
        <v>432</v>
      </c>
      <c r="AH83" s="51">
        <v>1</v>
      </c>
      <c r="AI83" s="63"/>
      <c r="AJ83" s="63"/>
      <c r="AK83" s="84">
        <v>7098.75</v>
      </c>
      <c r="AL83" s="67">
        <v>6</v>
      </c>
    </row>
    <row r="84" spans="1:38" x14ac:dyDescent="0.2">
      <c r="A84" s="75">
        <v>40664</v>
      </c>
      <c r="B84" s="82">
        <v>7972209.9299999997</v>
      </c>
      <c r="C84" s="69"/>
      <c r="D84" s="68"/>
      <c r="E84" s="84">
        <v>2033864</v>
      </c>
      <c r="F84" s="51">
        <v>3090</v>
      </c>
      <c r="G84" s="63"/>
      <c r="H84" s="69"/>
      <c r="I84" s="82">
        <v>896565.35</v>
      </c>
      <c r="J84" s="51">
        <v>478</v>
      </c>
      <c r="K84" s="63"/>
      <c r="L84" s="69"/>
      <c r="M84" s="82">
        <v>1519482</v>
      </c>
      <c r="N84" s="94">
        <v>5786.2</v>
      </c>
      <c r="O84" s="51">
        <v>39</v>
      </c>
      <c r="P84" s="63"/>
      <c r="Q84" s="69"/>
      <c r="R84" s="82">
        <v>2961150.65</v>
      </c>
      <c r="S84" s="94">
        <v>6906.9</v>
      </c>
      <c r="T84" s="51">
        <v>5</v>
      </c>
      <c r="U84" s="74"/>
      <c r="V84" s="69"/>
      <c r="W84" s="82">
        <v>55212</v>
      </c>
      <c r="X84" s="94">
        <v>163.6</v>
      </c>
      <c r="Y84" s="51">
        <v>900</v>
      </c>
      <c r="Z84" s="63"/>
      <c r="AA84" s="69"/>
      <c r="AB84" s="82">
        <v>2586.2399999999998</v>
      </c>
      <c r="AC84" s="94">
        <v>7.1839999999999993</v>
      </c>
      <c r="AD84" s="51">
        <v>28</v>
      </c>
      <c r="AE84" s="63"/>
      <c r="AF84" s="69"/>
      <c r="AG84" s="84">
        <v>432</v>
      </c>
      <c r="AH84" s="51">
        <v>1</v>
      </c>
      <c r="AI84" s="63"/>
      <c r="AJ84" s="63"/>
      <c r="AK84" s="84">
        <v>6193.66</v>
      </c>
      <c r="AL84" s="67">
        <v>6</v>
      </c>
    </row>
    <row r="85" spans="1:38" x14ac:dyDescent="0.2">
      <c r="A85" s="75">
        <v>40695</v>
      </c>
      <c r="B85" s="82">
        <v>7947472.2599999998</v>
      </c>
      <c r="C85" s="69"/>
      <c r="D85" s="68"/>
      <c r="E85" s="84">
        <v>1708332</v>
      </c>
      <c r="F85" s="51">
        <v>3098</v>
      </c>
      <c r="G85" s="63"/>
      <c r="H85" s="69"/>
      <c r="I85" s="82">
        <v>833722</v>
      </c>
      <c r="J85" s="51">
        <v>482</v>
      </c>
      <c r="K85" s="63"/>
      <c r="L85" s="69"/>
      <c r="M85" s="82">
        <v>1474587</v>
      </c>
      <c r="N85" s="94">
        <v>5241</v>
      </c>
      <c r="O85" s="51">
        <v>39</v>
      </c>
      <c r="P85" s="63"/>
      <c r="Q85" s="69"/>
      <c r="R85" s="82">
        <v>3263034.18</v>
      </c>
      <c r="S85" s="94">
        <v>7258</v>
      </c>
      <c r="T85" s="51">
        <v>5</v>
      </c>
      <c r="U85" s="74"/>
      <c r="V85" s="69"/>
      <c r="W85" s="82">
        <v>50712</v>
      </c>
      <c r="X85" s="94">
        <v>163.6</v>
      </c>
      <c r="Y85" s="51">
        <v>900</v>
      </c>
      <c r="Z85" s="63"/>
      <c r="AA85" s="69"/>
      <c r="AB85" s="82">
        <v>1056.0899999999999</v>
      </c>
      <c r="AC85" s="94">
        <v>6.7223888888888883</v>
      </c>
      <c r="AD85" s="51">
        <v>28</v>
      </c>
      <c r="AE85" s="63"/>
      <c r="AF85" s="69"/>
      <c r="AG85" s="84">
        <v>432</v>
      </c>
      <c r="AH85" s="51">
        <v>1</v>
      </c>
      <c r="AI85" s="63"/>
      <c r="AJ85" s="63"/>
      <c r="AK85" s="84">
        <v>9228.52</v>
      </c>
      <c r="AL85" s="67">
        <v>6</v>
      </c>
    </row>
    <row r="86" spans="1:38" x14ac:dyDescent="0.2">
      <c r="A86" s="75">
        <v>40725</v>
      </c>
      <c r="B86" s="82">
        <v>8282741.1000000006</v>
      </c>
      <c r="C86" s="69"/>
      <c r="D86" s="68"/>
      <c r="E86" s="84">
        <v>1739312</v>
      </c>
      <c r="F86" s="51">
        <v>3108</v>
      </c>
      <c r="G86" s="63"/>
      <c r="H86" s="69"/>
      <c r="I86" s="82">
        <v>890916</v>
      </c>
      <c r="J86" s="51">
        <v>480</v>
      </c>
      <c r="K86" s="63"/>
      <c r="L86" s="69"/>
      <c r="M86" s="82">
        <v>1539305</v>
      </c>
      <c r="N86" s="94">
        <v>5094.8</v>
      </c>
      <c r="O86" s="51">
        <v>39</v>
      </c>
      <c r="P86" s="63"/>
      <c r="Q86" s="69"/>
      <c r="R86" s="82">
        <v>3370265.99</v>
      </c>
      <c r="S86" s="94">
        <v>7211.9</v>
      </c>
      <c r="T86" s="51">
        <v>5</v>
      </c>
      <c r="U86" s="74"/>
      <c r="V86" s="69"/>
      <c r="W86" s="82">
        <v>41715</v>
      </c>
      <c r="X86" s="94">
        <v>163.69999999999999</v>
      </c>
      <c r="Y86" s="51">
        <v>898</v>
      </c>
      <c r="Z86" s="63"/>
      <c r="AA86" s="69"/>
      <c r="AB86" s="82">
        <v>2514.96</v>
      </c>
      <c r="AC86" s="94">
        <v>6.9859999999999998</v>
      </c>
      <c r="AD86" s="51">
        <v>28</v>
      </c>
      <c r="AE86" s="63"/>
      <c r="AF86" s="69"/>
      <c r="AG86" s="84">
        <v>432</v>
      </c>
      <c r="AH86" s="51">
        <v>1</v>
      </c>
      <c r="AI86" s="63"/>
      <c r="AJ86" s="63"/>
      <c r="AK86" s="84">
        <v>22628.879999999997</v>
      </c>
      <c r="AL86" s="67">
        <v>7</v>
      </c>
    </row>
    <row r="87" spans="1:38" x14ac:dyDescent="0.2">
      <c r="A87" s="75">
        <v>40756</v>
      </c>
      <c r="B87" s="82">
        <v>8881989.0500000007</v>
      </c>
      <c r="C87" s="69"/>
      <c r="D87" s="68"/>
      <c r="E87" s="84">
        <v>1981258</v>
      </c>
      <c r="F87" s="51">
        <v>3110</v>
      </c>
      <c r="G87" s="63"/>
      <c r="H87" s="69"/>
      <c r="I87" s="82">
        <v>949092</v>
      </c>
      <c r="J87" s="51">
        <v>480</v>
      </c>
      <c r="K87" s="63"/>
      <c r="L87" s="69"/>
      <c r="M87" s="82">
        <v>1638791</v>
      </c>
      <c r="N87" s="94">
        <v>5410.9</v>
      </c>
      <c r="O87" s="51">
        <v>39</v>
      </c>
      <c r="P87" s="63"/>
      <c r="Q87" s="69"/>
      <c r="R87" s="82">
        <v>3003979.82</v>
      </c>
      <c r="S87" s="94">
        <v>6989.5</v>
      </c>
      <c r="T87" s="51">
        <v>5</v>
      </c>
      <c r="U87" s="74"/>
      <c r="V87" s="69"/>
      <c r="W87" s="82">
        <v>44373</v>
      </c>
      <c r="X87" s="94">
        <v>163.6</v>
      </c>
      <c r="Y87" s="51">
        <v>898</v>
      </c>
      <c r="Z87" s="63"/>
      <c r="AA87" s="69"/>
      <c r="AB87" s="82">
        <v>2448</v>
      </c>
      <c r="AC87" s="94">
        <v>6.8</v>
      </c>
      <c r="AD87" s="51">
        <v>28</v>
      </c>
      <c r="AE87" s="63"/>
      <c r="AF87" s="69"/>
      <c r="AG87" s="84">
        <v>432</v>
      </c>
      <c r="AH87" s="51">
        <v>1</v>
      </c>
      <c r="AI87" s="63"/>
      <c r="AJ87" s="63"/>
      <c r="AK87" s="84">
        <v>10674.16</v>
      </c>
      <c r="AL87" s="67">
        <v>7</v>
      </c>
    </row>
    <row r="88" spans="1:38" x14ac:dyDescent="0.2">
      <c r="A88" s="75">
        <v>40787</v>
      </c>
      <c r="B88" s="82">
        <v>8383666.8099999996</v>
      </c>
      <c r="C88" s="69"/>
      <c r="D88" s="68"/>
      <c r="E88" s="84">
        <v>1841741</v>
      </c>
      <c r="F88" s="51">
        <v>3101</v>
      </c>
      <c r="G88" s="63"/>
      <c r="H88" s="69"/>
      <c r="I88" s="82">
        <v>931860</v>
      </c>
      <c r="J88" s="51">
        <v>480</v>
      </c>
      <c r="K88" s="63"/>
      <c r="L88" s="69"/>
      <c r="M88" s="82">
        <v>1775200</v>
      </c>
      <c r="N88" s="94">
        <v>5497.4</v>
      </c>
      <c r="O88" s="51">
        <v>39</v>
      </c>
      <c r="P88" s="63"/>
      <c r="Q88" s="69"/>
      <c r="R88" s="82">
        <v>3701097.07</v>
      </c>
      <c r="S88" s="94">
        <v>7531.2</v>
      </c>
      <c r="T88" s="51">
        <v>5</v>
      </c>
      <c r="U88" s="74"/>
      <c r="V88" s="69"/>
      <c r="W88" s="82">
        <v>49445</v>
      </c>
      <c r="X88" s="94">
        <v>163.6</v>
      </c>
      <c r="Y88" s="51">
        <v>898</v>
      </c>
      <c r="Z88" s="63"/>
      <c r="AA88" s="69"/>
      <c r="AB88" s="82">
        <v>2553.84</v>
      </c>
      <c r="AC88" s="94">
        <v>7.0940000000000003</v>
      </c>
      <c r="AD88" s="51">
        <v>28</v>
      </c>
      <c r="AE88" s="63"/>
      <c r="AF88" s="69"/>
      <c r="AG88" s="84">
        <v>432</v>
      </c>
      <c r="AH88" s="51">
        <v>1</v>
      </c>
      <c r="AI88" s="63"/>
      <c r="AJ88" s="63"/>
      <c r="AK88" s="84">
        <v>8058.670000000001</v>
      </c>
      <c r="AL88" s="67">
        <v>7</v>
      </c>
    </row>
    <row r="89" spans="1:38" x14ac:dyDescent="0.2">
      <c r="A89" s="75">
        <v>40817</v>
      </c>
      <c r="B89" s="82">
        <v>8946252.3900000006</v>
      </c>
      <c r="C89" s="69"/>
      <c r="D89" s="68"/>
      <c r="E89" s="84">
        <v>1700026</v>
      </c>
      <c r="F89" s="51">
        <v>3106</v>
      </c>
      <c r="G89" s="63"/>
      <c r="H89" s="69"/>
      <c r="I89" s="82">
        <v>837233</v>
      </c>
      <c r="J89" s="51">
        <v>481</v>
      </c>
      <c r="K89" s="63"/>
      <c r="L89" s="69"/>
      <c r="M89" s="82">
        <v>1842668</v>
      </c>
      <c r="N89" s="94">
        <v>5865.4</v>
      </c>
      <c r="O89" s="51">
        <v>39</v>
      </c>
      <c r="P89" s="63"/>
      <c r="Q89" s="69"/>
      <c r="R89" s="82">
        <v>3431933.45</v>
      </c>
      <c r="S89" s="94">
        <v>7365.3</v>
      </c>
      <c r="T89" s="51">
        <v>5</v>
      </c>
      <c r="U89" s="74"/>
      <c r="V89" s="69"/>
      <c r="W89" s="82">
        <v>53985</v>
      </c>
      <c r="X89" s="94">
        <v>163.6</v>
      </c>
      <c r="Y89" s="51">
        <v>898</v>
      </c>
      <c r="Z89" s="63"/>
      <c r="AA89" s="69"/>
      <c r="AB89" s="82">
        <v>2174.4</v>
      </c>
      <c r="AC89" s="94">
        <v>6.04</v>
      </c>
      <c r="AD89" s="51">
        <v>28</v>
      </c>
      <c r="AE89" s="63"/>
      <c r="AF89" s="69"/>
      <c r="AG89" s="84">
        <v>432</v>
      </c>
      <c r="AH89" s="51">
        <v>1</v>
      </c>
      <c r="AI89" s="63"/>
      <c r="AJ89" s="63"/>
      <c r="AK89" s="84">
        <v>6054.44</v>
      </c>
      <c r="AL89" s="67">
        <v>8</v>
      </c>
    </row>
    <row r="90" spans="1:38" x14ac:dyDescent="0.2">
      <c r="A90" s="75">
        <v>40848</v>
      </c>
      <c r="B90" s="82">
        <v>8876427.5</v>
      </c>
      <c r="C90" s="69"/>
      <c r="D90" s="68"/>
      <c r="E90" s="84">
        <v>1927102</v>
      </c>
      <c r="F90" s="51">
        <v>3112</v>
      </c>
      <c r="G90" s="63"/>
      <c r="H90" s="69"/>
      <c r="I90" s="82">
        <v>897729</v>
      </c>
      <c r="J90" s="51">
        <v>474</v>
      </c>
      <c r="K90" s="63"/>
      <c r="L90" s="69"/>
      <c r="M90" s="82">
        <v>1949534</v>
      </c>
      <c r="N90" s="94">
        <v>5679.6</v>
      </c>
      <c r="O90" s="51">
        <v>37</v>
      </c>
      <c r="P90" s="63"/>
      <c r="Q90" s="69"/>
      <c r="R90" s="82">
        <v>3538203.98</v>
      </c>
      <c r="S90" s="94">
        <v>7194.6</v>
      </c>
      <c r="T90" s="51">
        <v>5</v>
      </c>
      <c r="U90" s="74"/>
      <c r="V90" s="69"/>
      <c r="W90" s="82">
        <v>63390</v>
      </c>
      <c r="X90" s="94">
        <v>163.6</v>
      </c>
      <c r="Y90" s="51">
        <v>898</v>
      </c>
      <c r="Z90" s="63"/>
      <c r="AA90" s="69"/>
      <c r="AB90" s="82">
        <v>2174.4</v>
      </c>
      <c r="AC90" s="94">
        <v>6.04</v>
      </c>
      <c r="AD90" s="51">
        <v>28</v>
      </c>
      <c r="AE90" s="63"/>
      <c r="AF90" s="69"/>
      <c r="AG90" s="84">
        <v>432</v>
      </c>
      <c r="AH90" s="51">
        <v>2</v>
      </c>
      <c r="AI90" s="63"/>
      <c r="AJ90" s="63"/>
      <c r="AK90" s="84">
        <v>4890.5200000000004</v>
      </c>
      <c r="AL90" s="67">
        <v>8</v>
      </c>
    </row>
    <row r="91" spans="1:38" s="101" customFormat="1" x14ac:dyDescent="0.2">
      <c r="A91" s="75">
        <v>40878</v>
      </c>
      <c r="B91" s="81">
        <v>9391755.9800000004</v>
      </c>
      <c r="C91" s="76"/>
      <c r="D91" s="76"/>
      <c r="E91" s="83">
        <v>2082396</v>
      </c>
      <c r="F91" s="77">
        <v>3117</v>
      </c>
      <c r="G91" s="76"/>
      <c r="H91" s="76"/>
      <c r="I91" s="81">
        <v>971209</v>
      </c>
      <c r="J91" s="77">
        <v>474</v>
      </c>
      <c r="K91" s="76"/>
      <c r="L91" s="76"/>
      <c r="M91" s="81">
        <v>1828534</v>
      </c>
      <c r="N91" s="93">
        <v>5544.2</v>
      </c>
      <c r="O91" s="77">
        <v>37</v>
      </c>
      <c r="P91" s="76"/>
      <c r="Q91" s="76"/>
      <c r="R91" s="81">
        <v>3363192.58</v>
      </c>
      <c r="S91" s="93">
        <v>7364.5</v>
      </c>
      <c r="T91" s="77">
        <v>5</v>
      </c>
      <c r="U91" s="76"/>
      <c r="V91" s="76"/>
      <c r="W91" s="81">
        <v>68708</v>
      </c>
      <c r="X91" s="93">
        <v>163.6</v>
      </c>
      <c r="Y91" s="77">
        <v>898</v>
      </c>
      <c r="Z91" s="76"/>
      <c r="AA91" s="76"/>
      <c r="AB91" s="81">
        <v>2174.4</v>
      </c>
      <c r="AC91" s="93">
        <v>6.04</v>
      </c>
      <c r="AD91" s="77">
        <v>28</v>
      </c>
      <c r="AE91" s="76"/>
      <c r="AF91" s="76"/>
      <c r="AG91" s="83">
        <v>432</v>
      </c>
      <c r="AH91" s="77">
        <v>3</v>
      </c>
      <c r="AI91" s="76"/>
      <c r="AJ91" s="76"/>
      <c r="AK91" s="83">
        <v>1824.73</v>
      </c>
      <c r="AL91" s="78">
        <v>9</v>
      </c>
    </row>
    <row r="92" spans="1:38" x14ac:dyDescent="0.2">
      <c r="A92" s="75">
        <v>40909</v>
      </c>
      <c r="B92" s="82">
        <v>9969659.4700000007</v>
      </c>
      <c r="C92" s="69"/>
      <c r="D92" s="68"/>
      <c r="E92" s="84">
        <v>2604177</v>
      </c>
      <c r="F92" s="51">
        <v>3120</v>
      </c>
      <c r="G92" s="63"/>
      <c r="H92" s="69"/>
      <c r="I92" s="82">
        <v>1116391</v>
      </c>
      <c r="J92" s="51">
        <v>473</v>
      </c>
      <c r="K92" s="63"/>
      <c r="L92" s="69"/>
      <c r="M92" s="82">
        <v>1862147</v>
      </c>
      <c r="N92" s="94">
        <v>5126.3999999999996</v>
      </c>
      <c r="O92" s="51">
        <v>37</v>
      </c>
      <c r="P92" s="63"/>
      <c r="Q92" s="69"/>
      <c r="R92" s="82">
        <v>3087217.04</v>
      </c>
      <c r="S92" s="94">
        <v>7157.6</v>
      </c>
      <c r="T92" s="51">
        <v>5</v>
      </c>
      <c r="U92" s="74"/>
      <c r="V92" s="69"/>
      <c r="W92" s="82">
        <v>76070</v>
      </c>
      <c r="X92" s="94">
        <v>163.6</v>
      </c>
      <c r="Y92" s="51">
        <v>898</v>
      </c>
      <c r="Z92" s="63"/>
      <c r="AA92" s="69"/>
      <c r="AB92" s="82">
        <v>2174.4</v>
      </c>
      <c r="AC92" s="94">
        <v>6.04</v>
      </c>
      <c r="AD92" s="51">
        <v>28</v>
      </c>
      <c r="AE92" s="63"/>
      <c r="AF92" s="69"/>
      <c r="AG92" s="84">
        <v>2811</v>
      </c>
      <c r="AH92" s="51">
        <v>1</v>
      </c>
      <c r="AI92" s="63"/>
      <c r="AJ92" s="63"/>
      <c r="AK92" s="84">
        <v>2638.1899999999996</v>
      </c>
      <c r="AL92" s="67">
        <v>9</v>
      </c>
    </row>
    <row r="93" spans="1:38" x14ac:dyDescent="0.2">
      <c r="A93" s="75">
        <v>40940</v>
      </c>
      <c r="B93" s="82">
        <v>9266794.7800000012</v>
      </c>
      <c r="C93" s="69"/>
      <c r="D93" s="72"/>
      <c r="E93" s="84">
        <v>2634754.34</v>
      </c>
      <c r="F93" s="51">
        <v>3119</v>
      </c>
      <c r="G93" s="63"/>
      <c r="H93" s="69"/>
      <c r="I93" s="82">
        <v>1104485.58</v>
      </c>
      <c r="J93" s="51">
        <v>472</v>
      </c>
      <c r="K93" s="63"/>
      <c r="L93" s="69"/>
      <c r="M93" s="82">
        <v>1981493</v>
      </c>
      <c r="N93" s="94">
        <v>5569.6</v>
      </c>
      <c r="O93" s="51">
        <v>37</v>
      </c>
      <c r="P93" s="63"/>
      <c r="Q93" s="69"/>
      <c r="R93" s="82">
        <v>3453644.41</v>
      </c>
      <c r="S93" s="94">
        <v>7103.6</v>
      </c>
      <c r="T93" s="51">
        <v>5</v>
      </c>
      <c r="U93" s="74"/>
      <c r="V93" s="69"/>
      <c r="W93" s="82">
        <v>77337</v>
      </c>
      <c r="X93" s="94">
        <v>163.6</v>
      </c>
      <c r="Y93" s="51">
        <v>898</v>
      </c>
      <c r="Z93" s="63"/>
      <c r="AA93" s="69"/>
      <c r="AB93" s="82">
        <v>2174.4</v>
      </c>
      <c r="AC93" s="94">
        <v>6.04</v>
      </c>
      <c r="AD93" s="51">
        <v>28</v>
      </c>
      <c r="AE93" s="63"/>
      <c r="AF93" s="69"/>
      <c r="AG93" s="84">
        <v>432</v>
      </c>
      <c r="AH93" s="51">
        <v>1</v>
      </c>
      <c r="AI93" s="63"/>
      <c r="AJ93" s="63"/>
      <c r="AK93" s="84">
        <v>4659.03</v>
      </c>
      <c r="AL93" s="67">
        <v>9</v>
      </c>
    </row>
    <row r="94" spans="1:38" x14ac:dyDescent="0.2">
      <c r="A94" s="75">
        <v>40969</v>
      </c>
      <c r="B94" s="82">
        <v>9409617.7200000007</v>
      </c>
      <c r="C94" s="69"/>
      <c r="D94" s="72"/>
      <c r="E94" s="84">
        <v>2347813.4</v>
      </c>
      <c r="F94" s="51">
        <v>3118</v>
      </c>
      <c r="G94" s="63"/>
      <c r="H94" s="69"/>
      <c r="I94" s="82">
        <v>1135749.33</v>
      </c>
      <c r="J94" s="51">
        <v>472</v>
      </c>
      <c r="K94" s="63"/>
      <c r="L94" s="69"/>
      <c r="M94" s="82">
        <v>1861736</v>
      </c>
      <c r="N94" s="94">
        <v>5657.1</v>
      </c>
      <c r="O94" s="51">
        <v>37</v>
      </c>
      <c r="P94" s="63"/>
      <c r="Q94" s="69"/>
      <c r="R94" s="82">
        <v>3378985.29</v>
      </c>
      <c r="S94" s="94">
        <v>7153</v>
      </c>
      <c r="T94" s="51">
        <v>5</v>
      </c>
      <c r="U94" s="74"/>
      <c r="V94" s="69"/>
      <c r="W94" s="82">
        <v>68789</v>
      </c>
      <c r="X94" s="94">
        <v>163.6</v>
      </c>
      <c r="Y94" s="51">
        <v>898</v>
      </c>
      <c r="Z94" s="63"/>
      <c r="AA94" s="69"/>
      <c r="AB94" s="82">
        <v>2174.4</v>
      </c>
      <c r="AC94" s="94">
        <v>6.04</v>
      </c>
      <c r="AD94" s="51">
        <v>28</v>
      </c>
      <c r="AE94" s="63"/>
      <c r="AF94" s="69"/>
      <c r="AG94" s="84">
        <v>432</v>
      </c>
      <c r="AH94" s="51">
        <v>1</v>
      </c>
      <c r="AI94" s="63"/>
      <c r="AJ94" s="63"/>
      <c r="AK94" s="84">
        <v>10172.61</v>
      </c>
      <c r="AL94" s="67">
        <v>9</v>
      </c>
    </row>
    <row r="95" spans="1:38" x14ac:dyDescent="0.2">
      <c r="A95" s="75">
        <v>41000</v>
      </c>
      <c r="B95" s="82">
        <v>8519455.2300000004</v>
      </c>
      <c r="C95" s="69"/>
      <c r="D95" s="72"/>
      <c r="E95" s="84">
        <v>2058832.49</v>
      </c>
      <c r="F95" s="51">
        <v>3123</v>
      </c>
      <c r="G95" s="63"/>
      <c r="H95" s="69"/>
      <c r="I95" s="82">
        <v>945313.3</v>
      </c>
      <c r="J95" s="51">
        <v>475</v>
      </c>
      <c r="K95" s="63"/>
      <c r="L95" s="69"/>
      <c r="M95" s="82">
        <v>1981160</v>
      </c>
      <c r="N95" s="94">
        <v>6121.4</v>
      </c>
      <c r="O95" s="51">
        <v>37</v>
      </c>
      <c r="P95" s="63"/>
      <c r="Q95" s="69"/>
      <c r="R95" s="82">
        <v>3716340.48</v>
      </c>
      <c r="S95" s="94">
        <v>7332.6</v>
      </c>
      <c r="T95" s="51">
        <v>5</v>
      </c>
      <c r="U95" s="74"/>
      <c r="V95" s="69"/>
      <c r="W95" s="82">
        <v>65927</v>
      </c>
      <c r="X95" s="94">
        <v>163.6</v>
      </c>
      <c r="Y95" s="51">
        <v>898</v>
      </c>
      <c r="Z95" s="63"/>
      <c r="AA95" s="69"/>
      <c r="AB95" s="82">
        <v>2174.4</v>
      </c>
      <c r="AC95" s="94">
        <v>6.04</v>
      </c>
      <c r="AD95" s="51">
        <v>28</v>
      </c>
      <c r="AE95" s="63"/>
      <c r="AF95" s="69"/>
      <c r="AG95" s="84">
        <v>432</v>
      </c>
      <c r="AH95" s="51">
        <v>1</v>
      </c>
      <c r="AI95" s="63"/>
      <c r="AJ95" s="63"/>
      <c r="AK95" s="84">
        <v>13280.5</v>
      </c>
      <c r="AL95" s="67">
        <v>9</v>
      </c>
    </row>
    <row r="96" spans="1:38" x14ac:dyDescent="0.2">
      <c r="A96" s="75">
        <v>41030</v>
      </c>
      <c r="B96" s="82">
        <v>8612164.2799999993</v>
      </c>
      <c r="C96" s="69"/>
      <c r="D96" s="72"/>
      <c r="E96" s="84">
        <v>1931455.22</v>
      </c>
      <c r="F96" s="51">
        <v>3123</v>
      </c>
      <c r="G96" s="63"/>
      <c r="H96" s="69"/>
      <c r="I96" s="82">
        <v>810843.61</v>
      </c>
      <c r="J96" s="51">
        <v>480</v>
      </c>
      <c r="K96" s="63"/>
      <c r="L96" s="69"/>
      <c r="M96" s="82">
        <v>1688490</v>
      </c>
      <c r="N96" s="94">
        <v>5587.4</v>
      </c>
      <c r="O96" s="51">
        <v>38</v>
      </c>
      <c r="P96" s="63"/>
      <c r="Q96" s="69"/>
      <c r="R96" s="82">
        <v>3428807.37</v>
      </c>
      <c r="S96" s="94">
        <v>7263.4</v>
      </c>
      <c r="T96" s="51">
        <v>5</v>
      </c>
      <c r="U96" s="74"/>
      <c r="V96" s="69"/>
      <c r="W96" s="82">
        <v>55212</v>
      </c>
      <c r="X96" s="94">
        <v>163.6</v>
      </c>
      <c r="Y96" s="51">
        <v>898</v>
      </c>
      <c r="Z96" s="63"/>
      <c r="AA96" s="69"/>
      <c r="AB96" s="82">
        <v>2174.4</v>
      </c>
      <c r="AC96" s="94">
        <v>6.04</v>
      </c>
      <c r="AD96" s="51">
        <v>28</v>
      </c>
      <c r="AE96" s="63"/>
      <c r="AF96" s="69"/>
      <c r="AG96" s="84">
        <v>432</v>
      </c>
      <c r="AH96" s="51">
        <v>1</v>
      </c>
      <c r="AI96" s="63"/>
      <c r="AJ96" s="63"/>
      <c r="AK96" s="84">
        <v>16576.340000000004</v>
      </c>
      <c r="AL96" s="67">
        <v>11</v>
      </c>
    </row>
    <row r="97" spans="1:38" x14ac:dyDescent="0.2">
      <c r="A97" s="75">
        <v>41061</v>
      </c>
      <c r="B97" s="82">
        <v>8638913.6600000001</v>
      </c>
      <c r="C97" s="69"/>
      <c r="D97" s="72"/>
      <c r="E97" s="84">
        <v>1661336.33</v>
      </c>
      <c r="F97" s="51">
        <v>3121</v>
      </c>
      <c r="G97" s="63"/>
      <c r="H97" s="69"/>
      <c r="I97" s="82">
        <v>947875.48</v>
      </c>
      <c r="J97" s="51">
        <v>482</v>
      </c>
      <c r="K97" s="63"/>
      <c r="L97" s="69"/>
      <c r="M97" s="82">
        <v>1781534</v>
      </c>
      <c r="N97" s="94">
        <v>5655</v>
      </c>
      <c r="O97" s="51">
        <v>38</v>
      </c>
      <c r="P97" s="63"/>
      <c r="Q97" s="69"/>
      <c r="R97" s="82">
        <v>3708889.33</v>
      </c>
      <c r="S97" s="94">
        <v>7423.9</v>
      </c>
      <c r="T97" s="51">
        <v>5</v>
      </c>
      <c r="U97" s="74"/>
      <c r="V97" s="69"/>
      <c r="W97" s="82">
        <v>50712</v>
      </c>
      <c r="X97" s="94">
        <v>163.6</v>
      </c>
      <c r="Y97" s="51">
        <v>898</v>
      </c>
      <c r="Z97" s="63"/>
      <c r="AA97" s="69"/>
      <c r="AB97" s="82">
        <v>2658.24</v>
      </c>
      <c r="AC97" s="94">
        <v>7.3839999999999995</v>
      </c>
      <c r="AD97" s="51">
        <v>28</v>
      </c>
      <c r="AE97" s="63"/>
      <c r="AF97" s="69"/>
      <c r="AG97" s="84">
        <v>432</v>
      </c>
      <c r="AH97" s="51">
        <v>1</v>
      </c>
      <c r="AI97" s="63"/>
      <c r="AJ97" s="63"/>
      <c r="AK97" s="84">
        <v>16383.320000000002</v>
      </c>
      <c r="AL97" s="67">
        <v>11</v>
      </c>
    </row>
    <row r="98" spans="1:38" x14ac:dyDescent="0.2">
      <c r="A98" s="75">
        <v>41091</v>
      </c>
      <c r="B98" s="82">
        <v>8769534.4000000004</v>
      </c>
      <c r="C98" s="69"/>
      <c r="D98" s="72"/>
      <c r="E98" s="84">
        <v>1775990.01</v>
      </c>
      <c r="F98" s="51">
        <v>3124</v>
      </c>
      <c r="G98" s="63"/>
      <c r="H98" s="69"/>
      <c r="I98" s="82">
        <v>933384.21</v>
      </c>
      <c r="J98" s="51">
        <v>480</v>
      </c>
      <c r="K98" s="63"/>
      <c r="L98" s="69"/>
      <c r="M98" s="82">
        <v>1705939</v>
      </c>
      <c r="N98" s="94">
        <v>5923.2</v>
      </c>
      <c r="O98" s="51">
        <v>38</v>
      </c>
      <c r="P98" s="63"/>
      <c r="Q98" s="69"/>
      <c r="R98" s="82">
        <v>3697024.09</v>
      </c>
      <c r="S98" s="94">
        <v>7569.9</v>
      </c>
      <c r="T98" s="51">
        <v>5</v>
      </c>
      <c r="U98" s="74"/>
      <c r="V98" s="69"/>
      <c r="W98" s="82">
        <v>41715</v>
      </c>
      <c r="X98" s="94">
        <v>163.6</v>
      </c>
      <c r="Y98" s="51">
        <v>898</v>
      </c>
      <c r="Z98" s="63"/>
      <c r="AA98" s="69"/>
      <c r="AB98" s="82">
        <v>1690.56</v>
      </c>
      <c r="AC98" s="94">
        <v>4.6959999999999997</v>
      </c>
      <c r="AD98" s="51">
        <v>28</v>
      </c>
      <c r="AE98" s="63"/>
      <c r="AF98" s="69"/>
      <c r="AG98" s="84">
        <v>432</v>
      </c>
      <c r="AH98" s="51">
        <v>1</v>
      </c>
      <c r="AI98" s="63"/>
      <c r="AJ98" s="63"/>
      <c r="AK98" s="84">
        <v>16816.740000000002</v>
      </c>
      <c r="AL98" s="67">
        <v>13</v>
      </c>
    </row>
    <row r="99" spans="1:38" x14ac:dyDescent="0.2">
      <c r="A99" s="75">
        <v>41122</v>
      </c>
      <c r="B99" s="82">
        <v>9201512.8100000005</v>
      </c>
      <c r="C99" s="69"/>
      <c r="D99" s="72"/>
      <c r="E99" s="84">
        <v>2078766.25</v>
      </c>
      <c r="F99" s="51">
        <v>3134</v>
      </c>
      <c r="G99" s="63"/>
      <c r="H99" s="69"/>
      <c r="I99" s="82">
        <v>975445.97</v>
      </c>
      <c r="J99" s="51">
        <v>480</v>
      </c>
      <c r="K99" s="63"/>
      <c r="L99" s="69"/>
      <c r="M99" s="82">
        <v>1600603</v>
      </c>
      <c r="N99" s="94">
        <v>5313.3</v>
      </c>
      <c r="O99" s="51">
        <v>38</v>
      </c>
      <c r="P99" s="63"/>
      <c r="Q99" s="69"/>
      <c r="R99" s="82">
        <v>3497844.7</v>
      </c>
      <c r="S99" s="94">
        <v>7603.4</v>
      </c>
      <c r="T99" s="51">
        <v>5</v>
      </c>
      <c r="U99" s="74"/>
      <c r="V99" s="69"/>
      <c r="W99" s="82">
        <v>44373</v>
      </c>
      <c r="X99" s="94">
        <v>163.6</v>
      </c>
      <c r="Y99" s="51">
        <v>898</v>
      </c>
      <c r="Z99" s="63"/>
      <c r="AA99" s="69"/>
      <c r="AB99" s="82">
        <v>2174.4</v>
      </c>
      <c r="AC99" s="94">
        <v>6.04</v>
      </c>
      <c r="AD99" s="51">
        <v>28</v>
      </c>
      <c r="AE99" s="63"/>
      <c r="AF99" s="69"/>
      <c r="AG99" s="84">
        <v>432</v>
      </c>
      <c r="AH99" s="51">
        <v>1</v>
      </c>
      <c r="AI99" s="63"/>
      <c r="AJ99" s="63"/>
      <c r="AK99" s="84">
        <v>20048.45</v>
      </c>
      <c r="AL99" s="67">
        <v>13</v>
      </c>
    </row>
    <row r="100" spans="1:38" x14ac:dyDescent="0.2">
      <c r="A100" s="75">
        <v>41153</v>
      </c>
      <c r="B100" s="82">
        <v>8451028.8000000007</v>
      </c>
      <c r="C100" s="69"/>
      <c r="D100" s="72"/>
      <c r="E100" s="84">
        <v>1847104.48</v>
      </c>
      <c r="F100" s="51">
        <v>3126</v>
      </c>
      <c r="G100" s="63"/>
      <c r="H100" s="69"/>
      <c r="I100" s="82">
        <v>838911.08</v>
      </c>
      <c r="J100" s="51">
        <v>480</v>
      </c>
      <c r="K100" s="63"/>
      <c r="L100" s="69"/>
      <c r="M100" s="82">
        <v>1874090</v>
      </c>
      <c r="N100" s="94">
        <v>5668.2000000000007</v>
      </c>
      <c r="O100" s="51">
        <v>38</v>
      </c>
      <c r="P100" s="63"/>
      <c r="Q100" s="69"/>
      <c r="R100" s="82">
        <v>3947198</v>
      </c>
      <c r="S100" s="94">
        <v>8567.7000000000007</v>
      </c>
      <c r="T100" s="51">
        <v>5</v>
      </c>
      <c r="U100" s="74"/>
      <c r="V100" s="69"/>
      <c r="W100" s="82">
        <v>49445</v>
      </c>
      <c r="X100" s="94">
        <v>163.6</v>
      </c>
      <c r="Y100" s="51">
        <v>898</v>
      </c>
      <c r="Z100" s="63"/>
      <c r="AA100" s="69"/>
      <c r="AB100" s="82">
        <v>2174.4</v>
      </c>
      <c r="AC100" s="94">
        <v>6.04</v>
      </c>
      <c r="AD100" s="51">
        <v>28</v>
      </c>
      <c r="AE100" s="63"/>
      <c r="AF100" s="69"/>
      <c r="AG100" s="84">
        <v>432</v>
      </c>
      <c r="AH100" s="51">
        <v>1</v>
      </c>
      <c r="AI100" s="63"/>
      <c r="AJ100" s="63"/>
      <c r="AK100" s="84">
        <v>16364.45</v>
      </c>
      <c r="AL100" s="67">
        <v>13</v>
      </c>
    </row>
    <row r="101" spans="1:38" x14ac:dyDescent="0.2">
      <c r="A101" s="75">
        <v>41183</v>
      </c>
      <c r="B101" s="82">
        <v>9155016.3399999999</v>
      </c>
      <c r="C101" s="69"/>
      <c r="D101" s="72"/>
      <c r="E101" s="84">
        <v>1720761.94</v>
      </c>
      <c r="F101" s="51">
        <v>3128</v>
      </c>
      <c r="G101" s="63"/>
      <c r="H101" s="69"/>
      <c r="I101" s="82">
        <v>883535.3</v>
      </c>
      <c r="J101" s="51">
        <v>480</v>
      </c>
      <c r="K101" s="63"/>
      <c r="L101" s="69"/>
      <c r="M101" s="82">
        <v>1712037.5899999999</v>
      </c>
      <c r="N101" s="94">
        <v>5639.1</v>
      </c>
      <c r="O101" s="51">
        <v>38</v>
      </c>
      <c r="P101" s="63"/>
      <c r="Q101" s="69"/>
      <c r="R101" s="82">
        <v>3496452.94</v>
      </c>
      <c r="S101" s="94">
        <v>7542.6</v>
      </c>
      <c r="T101" s="51">
        <v>5</v>
      </c>
      <c r="U101" s="74"/>
      <c r="V101" s="69"/>
      <c r="W101" s="82">
        <v>53985</v>
      </c>
      <c r="X101" s="94">
        <v>163.6</v>
      </c>
      <c r="Y101" s="51">
        <v>898</v>
      </c>
      <c r="Z101" s="63"/>
      <c r="AA101" s="69"/>
      <c r="AB101" s="82">
        <v>2174.4</v>
      </c>
      <c r="AC101" s="94">
        <v>6.04</v>
      </c>
      <c r="AD101" s="51">
        <v>28</v>
      </c>
      <c r="AE101" s="63"/>
      <c r="AF101" s="69"/>
      <c r="AG101" s="84">
        <v>432</v>
      </c>
      <c r="AH101" s="51">
        <v>1</v>
      </c>
      <c r="AI101" s="63"/>
      <c r="AJ101" s="63"/>
      <c r="AK101" s="84">
        <v>8530.1799999999985</v>
      </c>
      <c r="AL101" s="67">
        <v>13</v>
      </c>
    </row>
    <row r="102" spans="1:38" x14ac:dyDescent="0.2">
      <c r="A102" s="75">
        <v>41214</v>
      </c>
      <c r="B102" s="82">
        <v>9016280.1600000001</v>
      </c>
      <c r="C102" s="69"/>
      <c r="D102" s="72"/>
      <c r="E102" s="84">
        <v>1944810.74</v>
      </c>
      <c r="F102" s="51">
        <v>3139</v>
      </c>
      <c r="G102" s="63"/>
      <c r="H102" s="69"/>
      <c r="I102" s="82">
        <v>1007896.4</v>
      </c>
      <c r="J102" s="51">
        <v>480</v>
      </c>
      <c r="K102" s="63"/>
      <c r="L102" s="69"/>
      <c r="M102" s="82">
        <v>1947647.1400000001</v>
      </c>
      <c r="N102" s="94">
        <v>5584.9</v>
      </c>
      <c r="O102" s="51">
        <v>38</v>
      </c>
      <c r="P102" s="63"/>
      <c r="Q102" s="69"/>
      <c r="R102" s="82">
        <v>3706059.32</v>
      </c>
      <c r="S102" s="94">
        <v>7408.1</v>
      </c>
      <c r="T102" s="51">
        <v>5</v>
      </c>
      <c r="U102" s="74"/>
      <c r="V102" s="69"/>
      <c r="W102" s="82">
        <v>63390</v>
      </c>
      <c r="X102" s="94">
        <v>163.6</v>
      </c>
      <c r="Y102" s="51">
        <v>898</v>
      </c>
      <c r="Z102" s="63"/>
      <c r="AA102" s="69"/>
      <c r="AB102" s="82">
        <v>2174.4</v>
      </c>
      <c r="AC102" s="94">
        <v>6.04</v>
      </c>
      <c r="AD102" s="51">
        <v>28</v>
      </c>
      <c r="AE102" s="63"/>
      <c r="AF102" s="69"/>
      <c r="AG102" s="84">
        <v>432</v>
      </c>
      <c r="AH102" s="51">
        <v>2</v>
      </c>
      <c r="AI102" s="63"/>
      <c r="AJ102" s="63"/>
      <c r="AK102" s="84">
        <v>6432.8099999999995</v>
      </c>
      <c r="AL102" s="67">
        <v>13</v>
      </c>
    </row>
    <row r="103" spans="1:38" s="101" customFormat="1" x14ac:dyDescent="0.2">
      <c r="A103" s="75">
        <v>41244</v>
      </c>
      <c r="B103" s="81">
        <v>9266737.5</v>
      </c>
      <c r="C103" s="76"/>
      <c r="D103" s="76"/>
      <c r="E103" s="83">
        <v>2189644.7400000002</v>
      </c>
      <c r="F103" s="77">
        <v>3141</v>
      </c>
      <c r="G103" s="76"/>
      <c r="H103" s="76"/>
      <c r="I103" s="81">
        <v>1010421.33</v>
      </c>
      <c r="J103" s="77">
        <v>479</v>
      </c>
      <c r="K103" s="76"/>
      <c r="L103" s="76"/>
      <c r="M103" s="81">
        <v>1826248.4</v>
      </c>
      <c r="N103" s="93">
        <v>5545.5</v>
      </c>
      <c r="O103" s="77">
        <v>38</v>
      </c>
      <c r="P103" s="76"/>
      <c r="Q103" s="76"/>
      <c r="R103" s="81">
        <v>3351781.29</v>
      </c>
      <c r="S103" s="93">
        <v>7181.5</v>
      </c>
      <c r="T103" s="77">
        <v>5</v>
      </c>
      <c r="U103" s="76"/>
      <c r="V103" s="76"/>
      <c r="W103" s="81">
        <v>68708</v>
      </c>
      <c r="X103" s="93">
        <v>163.6</v>
      </c>
      <c r="Y103" s="77">
        <v>898</v>
      </c>
      <c r="Z103" s="76"/>
      <c r="AA103" s="76"/>
      <c r="AB103" s="81">
        <v>2174.4</v>
      </c>
      <c r="AC103" s="93">
        <v>6.04</v>
      </c>
      <c r="AD103" s="77">
        <v>28</v>
      </c>
      <c r="AE103" s="76"/>
      <c r="AF103" s="76"/>
      <c r="AG103" s="83">
        <v>432</v>
      </c>
      <c r="AH103" s="77">
        <v>3</v>
      </c>
      <c r="AI103" s="76"/>
      <c r="AJ103" s="76"/>
      <c r="AK103" s="83">
        <v>3198.7499999999995</v>
      </c>
      <c r="AL103" s="78">
        <v>15</v>
      </c>
    </row>
    <row r="104" spans="1:38" x14ac:dyDescent="0.2">
      <c r="A104" s="75">
        <v>41275</v>
      </c>
      <c r="B104" s="82">
        <v>10228961.4</v>
      </c>
      <c r="C104" s="69"/>
      <c r="D104" s="68"/>
      <c r="E104" s="84">
        <v>2583455.36</v>
      </c>
      <c r="F104" s="51">
        <v>3146</v>
      </c>
      <c r="G104" s="63"/>
      <c r="H104" s="69"/>
      <c r="I104" s="82">
        <v>1098488.3500000001</v>
      </c>
      <c r="J104" s="51">
        <v>479</v>
      </c>
      <c r="K104" s="63"/>
      <c r="L104" s="69"/>
      <c r="M104" s="82">
        <v>1956358.76</v>
      </c>
      <c r="N104" s="94">
        <v>5555.7000000000007</v>
      </c>
      <c r="O104" s="51">
        <v>40</v>
      </c>
      <c r="P104" s="63"/>
      <c r="Q104" s="69"/>
      <c r="R104" s="82">
        <v>2954501.63</v>
      </c>
      <c r="S104" s="94">
        <v>6982.3</v>
      </c>
      <c r="T104" s="51">
        <v>5</v>
      </c>
      <c r="U104" s="74"/>
      <c r="V104" s="69"/>
      <c r="W104" s="82">
        <v>76070</v>
      </c>
      <c r="X104" s="94">
        <v>163.6</v>
      </c>
      <c r="Y104" s="51">
        <v>898</v>
      </c>
      <c r="Z104" s="63"/>
      <c r="AA104" s="69"/>
      <c r="AB104" s="82">
        <v>2174.4</v>
      </c>
      <c r="AC104" s="94">
        <v>6.04</v>
      </c>
      <c r="AD104" s="51">
        <v>28</v>
      </c>
      <c r="AE104" s="63"/>
      <c r="AF104" s="69"/>
      <c r="AG104" s="84">
        <v>981</v>
      </c>
      <c r="AH104" s="51">
        <v>3</v>
      </c>
      <c r="AI104" s="63"/>
      <c r="AJ104" s="63"/>
      <c r="AK104" s="84">
        <v>4705.59</v>
      </c>
      <c r="AL104" s="67">
        <v>16</v>
      </c>
    </row>
    <row r="105" spans="1:38" x14ac:dyDescent="0.2">
      <c r="A105" s="75">
        <v>41306</v>
      </c>
      <c r="B105" s="82">
        <v>9383922.0999999996</v>
      </c>
      <c r="C105" s="69"/>
      <c r="D105" s="72"/>
      <c r="E105" s="84">
        <v>2657590.29</v>
      </c>
      <c r="F105" s="51">
        <v>3153</v>
      </c>
      <c r="G105" s="63"/>
      <c r="H105" s="69"/>
      <c r="I105" s="82">
        <v>1177766.01</v>
      </c>
      <c r="J105" s="51">
        <v>479</v>
      </c>
      <c r="K105" s="63"/>
      <c r="L105" s="69"/>
      <c r="M105" s="82">
        <v>2140986.9300000002</v>
      </c>
      <c r="N105" s="94">
        <v>5780.6</v>
      </c>
      <c r="O105" s="51">
        <v>40</v>
      </c>
      <c r="P105" s="63"/>
      <c r="Q105" s="69"/>
      <c r="R105" s="82">
        <v>3498508.43</v>
      </c>
      <c r="S105" s="94">
        <v>7032</v>
      </c>
      <c r="T105" s="51">
        <v>5</v>
      </c>
      <c r="U105" s="74"/>
      <c r="V105" s="69"/>
      <c r="W105" s="82">
        <v>77337</v>
      </c>
      <c r="X105" s="94">
        <v>163.6</v>
      </c>
      <c r="Y105" s="51">
        <v>898</v>
      </c>
      <c r="Z105" s="63"/>
      <c r="AA105" s="69"/>
      <c r="AB105" s="82">
        <v>2174.4</v>
      </c>
      <c r="AC105" s="94">
        <v>6.04</v>
      </c>
      <c r="AD105" s="51">
        <v>28</v>
      </c>
      <c r="AE105" s="63"/>
      <c r="AF105" s="69"/>
      <c r="AG105" s="84">
        <v>432</v>
      </c>
      <c r="AH105" s="51">
        <v>2</v>
      </c>
      <c r="AI105" s="63"/>
      <c r="AJ105" s="63"/>
      <c r="AK105" s="84">
        <v>2406.6799999999994</v>
      </c>
      <c r="AL105" s="67">
        <v>17</v>
      </c>
    </row>
    <row r="106" spans="1:38" x14ac:dyDescent="0.2">
      <c r="A106" s="75">
        <v>41334</v>
      </c>
      <c r="B106" s="82">
        <v>9829034.3499999996</v>
      </c>
      <c r="C106" s="53"/>
      <c r="D106" s="53"/>
      <c r="E106" s="84">
        <v>2396547.23</v>
      </c>
      <c r="F106" s="51">
        <v>3153</v>
      </c>
      <c r="G106" s="53"/>
      <c r="H106" s="53"/>
      <c r="I106" s="82">
        <v>1087293.49</v>
      </c>
      <c r="J106" s="51">
        <v>475</v>
      </c>
      <c r="K106" s="53"/>
      <c r="L106" s="53"/>
      <c r="M106" s="82">
        <v>1999949.08</v>
      </c>
      <c r="N106" s="94">
        <v>5833.9</v>
      </c>
      <c r="O106" s="51">
        <v>38</v>
      </c>
      <c r="P106" s="53"/>
      <c r="Q106" s="53"/>
      <c r="R106" s="82">
        <v>3366276.91</v>
      </c>
      <c r="S106" s="94">
        <v>6994.4</v>
      </c>
      <c r="T106" s="51">
        <v>6</v>
      </c>
      <c r="U106" s="53"/>
      <c r="V106" s="53"/>
      <c r="W106" s="82">
        <v>67038</v>
      </c>
      <c r="X106" s="94">
        <v>165.1</v>
      </c>
      <c r="Y106" s="51">
        <v>898</v>
      </c>
      <c r="Z106" s="53"/>
      <c r="AA106" s="53"/>
      <c r="AB106" s="82">
        <v>2174.4</v>
      </c>
      <c r="AC106" s="94">
        <v>6.04</v>
      </c>
      <c r="AD106" s="51">
        <v>28</v>
      </c>
      <c r="AE106" s="53"/>
      <c r="AF106" s="53"/>
      <c r="AG106" s="84">
        <v>432</v>
      </c>
      <c r="AH106" s="51">
        <v>2</v>
      </c>
      <c r="AI106" s="53"/>
      <c r="AJ106" s="53"/>
      <c r="AK106" s="84">
        <v>15409.699999999999</v>
      </c>
      <c r="AL106" s="67">
        <v>17</v>
      </c>
    </row>
    <row r="107" spans="1:38" x14ac:dyDescent="0.2">
      <c r="A107" s="75">
        <v>41365</v>
      </c>
      <c r="B107" s="82">
        <v>8360602.2699999996</v>
      </c>
      <c r="C107" s="53"/>
      <c r="D107" s="53"/>
      <c r="E107" s="84">
        <v>2406368.5499999998</v>
      </c>
      <c r="F107" s="51">
        <v>3155</v>
      </c>
      <c r="G107" s="53"/>
      <c r="H107" s="53"/>
      <c r="I107" s="82">
        <v>1119041.26</v>
      </c>
      <c r="J107" s="51">
        <v>476</v>
      </c>
      <c r="K107" s="53"/>
      <c r="L107" s="53"/>
      <c r="M107" s="82">
        <v>1421407.62</v>
      </c>
      <c r="N107" s="94">
        <v>3985.9</v>
      </c>
      <c r="O107" s="51">
        <v>38</v>
      </c>
      <c r="P107" s="53"/>
      <c r="Q107" s="53"/>
      <c r="R107" s="82">
        <v>4099314.53</v>
      </c>
      <c r="S107" s="94">
        <v>8787.9</v>
      </c>
      <c r="T107" s="51">
        <v>6</v>
      </c>
      <c r="U107" s="53"/>
      <c r="V107" s="53"/>
      <c r="W107" s="82">
        <v>66544</v>
      </c>
      <c r="X107" s="94">
        <v>165.1</v>
      </c>
      <c r="Y107" s="51">
        <v>898</v>
      </c>
      <c r="Z107" s="53"/>
      <c r="AA107" s="53"/>
      <c r="AB107" s="82">
        <v>2174.4</v>
      </c>
      <c r="AC107" s="94">
        <v>6.04</v>
      </c>
      <c r="AD107" s="51">
        <v>28</v>
      </c>
      <c r="AE107" s="53"/>
      <c r="AF107" s="53"/>
      <c r="AG107" s="84">
        <v>432</v>
      </c>
      <c r="AH107" s="51">
        <v>2</v>
      </c>
      <c r="AI107" s="53"/>
      <c r="AJ107" s="53"/>
      <c r="AK107" s="84">
        <v>23775.4</v>
      </c>
      <c r="AL107" s="67">
        <v>18</v>
      </c>
    </row>
    <row r="108" spans="1:38" x14ac:dyDescent="0.2">
      <c r="A108" s="75">
        <v>41395</v>
      </c>
      <c r="B108" s="82">
        <v>8890829.3300000001</v>
      </c>
      <c r="C108" s="53"/>
      <c r="D108" s="53"/>
      <c r="E108" s="84">
        <v>2027846.48</v>
      </c>
      <c r="F108" s="51">
        <v>3156</v>
      </c>
      <c r="G108" s="53"/>
      <c r="H108" s="53"/>
      <c r="I108" s="82">
        <v>962450.11</v>
      </c>
      <c r="J108" s="51">
        <v>475</v>
      </c>
      <c r="K108" s="53"/>
      <c r="L108" s="53"/>
      <c r="M108" s="82">
        <v>1241333.1200000001</v>
      </c>
      <c r="N108" s="94">
        <v>4013.9</v>
      </c>
      <c r="O108" s="51">
        <v>38</v>
      </c>
      <c r="P108" s="53"/>
      <c r="Q108" s="53"/>
      <c r="R108" s="82">
        <v>4372420.95</v>
      </c>
      <c r="S108" s="94">
        <v>9358.5</v>
      </c>
      <c r="T108" s="51">
        <v>6</v>
      </c>
      <c r="U108" s="53"/>
      <c r="V108" s="53"/>
      <c r="W108" s="82">
        <v>55727</v>
      </c>
      <c r="X108" s="94">
        <v>165.1</v>
      </c>
      <c r="Y108" s="51">
        <v>898</v>
      </c>
      <c r="Z108" s="53"/>
      <c r="AA108" s="53"/>
      <c r="AB108" s="82">
        <v>2174.4</v>
      </c>
      <c r="AC108" s="94">
        <v>6.04</v>
      </c>
      <c r="AD108" s="51">
        <v>28</v>
      </c>
      <c r="AE108" s="53"/>
      <c r="AF108" s="53"/>
      <c r="AG108" s="84">
        <v>432</v>
      </c>
      <c r="AH108" s="51">
        <v>2</v>
      </c>
      <c r="AI108" s="53"/>
      <c r="AJ108" s="53"/>
      <c r="AK108" s="84">
        <v>33326.639999999999</v>
      </c>
      <c r="AL108" s="67">
        <v>18</v>
      </c>
    </row>
    <row r="109" spans="1:38" x14ac:dyDescent="0.2">
      <c r="A109" s="75">
        <v>41426</v>
      </c>
      <c r="B109" s="82">
        <v>8539244.3100000005</v>
      </c>
      <c r="C109" s="53"/>
      <c r="D109" s="53"/>
      <c r="E109" s="84">
        <v>1731659.68</v>
      </c>
      <c r="F109" s="51">
        <v>3157</v>
      </c>
      <c r="G109" s="53"/>
      <c r="H109" s="53"/>
      <c r="I109" s="82">
        <v>889377.9</v>
      </c>
      <c r="J109" s="51">
        <v>473</v>
      </c>
      <c r="K109" s="53"/>
      <c r="L109" s="53"/>
      <c r="M109" s="82">
        <v>1121355.94</v>
      </c>
      <c r="N109" s="94">
        <v>4292.7</v>
      </c>
      <c r="O109" s="51">
        <v>38</v>
      </c>
      <c r="P109" s="53"/>
      <c r="Q109" s="53"/>
      <c r="R109" s="82">
        <v>4474836.41</v>
      </c>
      <c r="S109" s="94">
        <v>8934.7000000000007</v>
      </c>
      <c r="T109" s="51">
        <v>6</v>
      </c>
      <c r="U109" s="53"/>
      <c r="V109" s="53"/>
      <c r="W109" s="82">
        <v>51186</v>
      </c>
      <c r="X109" s="94">
        <v>165.1</v>
      </c>
      <c r="Y109" s="51">
        <v>898</v>
      </c>
      <c r="Z109" s="53"/>
      <c r="AA109" s="53"/>
      <c r="AB109" s="82">
        <v>2174.4</v>
      </c>
      <c r="AC109" s="94">
        <v>6.04</v>
      </c>
      <c r="AD109" s="51">
        <v>28</v>
      </c>
      <c r="AE109" s="53"/>
      <c r="AF109" s="53"/>
      <c r="AG109" s="84">
        <v>432</v>
      </c>
      <c r="AH109" s="51">
        <v>1</v>
      </c>
      <c r="AI109" s="53"/>
      <c r="AJ109" s="53"/>
      <c r="AK109" s="84">
        <v>31145.950000000008</v>
      </c>
      <c r="AL109" s="67">
        <v>18</v>
      </c>
    </row>
    <row r="110" spans="1:38" x14ac:dyDescent="0.2">
      <c r="A110" s="75">
        <v>41456</v>
      </c>
      <c r="B110" s="82">
        <v>8808584.5500000007</v>
      </c>
      <c r="C110" s="53"/>
      <c r="D110" s="53"/>
      <c r="E110" s="84">
        <v>1778893.53</v>
      </c>
      <c r="F110" s="51">
        <v>3161</v>
      </c>
      <c r="G110" s="53"/>
      <c r="H110" s="53"/>
      <c r="I110" s="82">
        <v>909806.06</v>
      </c>
      <c r="J110" s="51">
        <v>473</v>
      </c>
      <c r="K110" s="53"/>
      <c r="L110" s="53"/>
      <c r="M110" s="82">
        <v>1102329.8799999999</v>
      </c>
      <c r="N110" s="94">
        <v>4424.1000000000004</v>
      </c>
      <c r="O110" s="51">
        <v>38</v>
      </c>
      <c r="P110" s="53"/>
      <c r="Q110" s="53"/>
      <c r="R110" s="82">
        <v>4215125.2</v>
      </c>
      <c r="S110" s="94">
        <v>8962.7000000000007</v>
      </c>
      <c r="T110" s="51">
        <v>6</v>
      </c>
      <c r="U110" s="53"/>
      <c r="V110" s="53"/>
      <c r="W110" s="82">
        <v>42106</v>
      </c>
      <c r="X110" s="94">
        <v>165.1</v>
      </c>
      <c r="Y110" s="51">
        <v>898</v>
      </c>
      <c r="Z110" s="53"/>
      <c r="AA110" s="53"/>
      <c r="AB110" s="82">
        <v>2174.4</v>
      </c>
      <c r="AC110" s="94">
        <v>6.04</v>
      </c>
      <c r="AD110" s="51">
        <v>28</v>
      </c>
      <c r="AE110" s="53"/>
      <c r="AF110" s="53"/>
      <c r="AG110" s="84">
        <v>432</v>
      </c>
      <c r="AH110" s="51">
        <v>1</v>
      </c>
      <c r="AI110" s="53"/>
      <c r="AJ110" s="53"/>
      <c r="AK110" s="84">
        <v>24907.69</v>
      </c>
      <c r="AL110" s="67">
        <v>18</v>
      </c>
    </row>
    <row r="111" spans="1:38" x14ac:dyDescent="0.2">
      <c r="A111" s="75">
        <v>41487</v>
      </c>
      <c r="B111" s="82">
        <v>8890440.5999999996</v>
      </c>
      <c r="C111" s="53"/>
      <c r="D111" s="53"/>
      <c r="E111" s="84">
        <v>2049768.81</v>
      </c>
      <c r="F111" s="51">
        <v>3165</v>
      </c>
      <c r="G111" s="53"/>
      <c r="H111" s="53"/>
      <c r="I111" s="82">
        <v>996810.08</v>
      </c>
      <c r="J111" s="51">
        <v>472</v>
      </c>
      <c r="K111" s="53"/>
      <c r="L111" s="53"/>
      <c r="M111" s="82">
        <v>1230748.46</v>
      </c>
      <c r="N111" s="94">
        <v>3821.2000000000007</v>
      </c>
      <c r="O111" s="51">
        <v>38</v>
      </c>
      <c r="P111" s="53"/>
      <c r="Q111" s="53"/>
      <c r="R111" s="82">
        <v>4080092.81</v>
      </c>
      <c r="S111" s="94">
        <v>9236</v>
      </c>
      <c r="T111" s="51">
        <v>6</v>
      </c>
      <c r="U111" s="53"/>
      <c r="V111" s="53"/>
      <c r="W111" s="82">
        <v>44788</v>
      </c>
      <c r="X111" s="94">
        <v>165.1</v>
      </c>
      <c r="Y111" s="51">
        <v>898</v>
      </c>
      <c r="Z111" s="53"/>
      <c r="AA111" s="53"/>
      <c r="AB111" s="82">
        <v>2174.4</v>
      </c>
      <c r="AC111" s="94">
        <v>6.04</v>
      </c>
      <c r="AD111" s="51">
        <v>28</v>
      </c>
      <c r="AE111" s="53"/>
      <c r="AF111" s="53"/>
      <c r="AG111" s="84">
        <v>432</v>
      </c>
      <c r="AH111" s="51">
        <v>1</v>
      </c>
      <c r="AI111" s="53"/>
      <c r="AJ111" s="53"/>
      <c r="AK111" s="84">
        <v>30729.31</v>
      </c>
      <c r="AL111" s="67">
        <v>18</v>
      </c>
    </row>
    <row r="112" spans="1:38" x14ac:dyDescent="0.2">
      <c r="A112" s="75">
        <v>41518</v>
      </c>
      <c r="B112" s="82">
        <v>8502958.4299999997</v>
      </c>
      <c r="C112" s="53"/>
      <c r="D112" s="53"/>
      <c r="E112" s="84">
        <v>1810164.46</v>
      </c>
      <c r="F112" s="51">
        <v>3166</v>
      </c>
      <c r="G112" s="53"/>
      <c r="H112" s="53"/>
      <c r="I112" s="82">
        <v>930594.35</v>
      </c>
      <c r="J112" s="51">
        <v>472</v>
      </c>
      <c r="K112" s="53"/>
      <c r="L112" s="53"/>
      <c r="M112" s="82">
        <v>1118386.04</v>
      </c>
      <c r="N112" s="94">
        <v>3817.3</v>
      </c>
      <c r="O112" s="51">
        <v>38</v>
      </c>
      <c r="P112" s="53"/>
      <c r="Q112" s="53"/>
      <c r="R112" s="82">
        <v>4452236.24</v>
      </c>
      <c r="S112" s="94">
        <v>9329.7999999999993</v>
      </c>
      <c r="T112" s="51">
        <v>6</v>
      </c>
      <c r="U112" s="53"/>
      <c r="V112" s="53"/>
      <c r="W112" s="82">
        <v>49908</v>
      </c>
      <c r="X112" s="94">
        <v>165.1</v>
      </c>
      <c r="Y112" s="51">
        <v>898</v>
      </c>
      <c r="Z112" s="53"/>
      <c r="AA112" s="53"/>
      <c r="AB112" s="82">
        <v>2174.4</v>
      </c>
      <c r="AC112" s="94">
        <v>6.04</v>
      </c>
      <c r="AD112" s="51">
        <v>28</v>
      </c>
      <c r="AE112" s="53"/>
      <c r="AF112" s="53"/>
      <c r="AG112" s="84">
        <v>432</v>
      </c>
      <c r="AH112" s="51">
        <v>1</v>
      </c>
      <c r="AI112" s="53"/>
      <c r="AJ112" s="53"/>
      <c r="AK112" s="84">
        <v>25518.55</v>
      </c>
      <c r="AL112" s="67">
        <v>18</v>
      </c>
    </row>
    <row r="113" spans="1:39" x14ac:dyDescent="0.2">
      <c r="A113" s="75">
        <v>41548</v>
      </c>
      <c r="B113" s="82">
        <v>9300422.8599999994</v>
      </c>
      <c r="C113" s="53"/>
      <c r="D113" s="53"/>
      <c r="E113" s="84">
        <v>1711363.46</v>
      </c>
      <c r="F113" s="51">
        <v>3169</v>
      </c>
      <c r="G113" s="53"/>
      <c r="H113" s="53"/>
      <c r="I113" s="82">
        <v>877340.63</v>
      </c>
      <c r="J113" s="51">
        <v>473</v>
      </c>
      <c r="K113" s="53"/>
      <c r="L113" s="53"/>
      <c r="M113" s="82">
        <v>1189310.6000000001</v>
      </c>
      <c r="N113" s="94">
        <v>4222.1000000000004</v>
      </c>
      <c r="O113" s="51">
        <v>38</v>
      </c>
      <c r="P113" s="53"/>
      <c r="Q113" s="53"/>
      <c r="R113" s="82">
        <v>4211799.72</v>
      </c>
      <c r="S113" s="94">
        <v>9178.2999999999993</v>
      </c>
      <c r="T113" s="51">
        <v>6</v>
      </c>
      <c r="U113" s="53"/>
      <c r="V113" s="53"/>
      <c r="W113" s="82">
        <v>54489</v>
      </c>
      <c r="X113" s="94">
        <v>165.1</v>
      </c>
      <c r="Y113" s="51">
        <v>904</v>
      </c>
      <c r="Z113" s="53"/>
      <c r="AA113" s="53"/>
      <c r="AB113" s="82">
        <v>2174.4</v>
      </c>
      <c r="AC113" s="94">
        <v>6.04</v>
      </c>
      <c r="AD113" s="51">
        <v>28</v>
      </c>
      <c r="AE113" s="53"/>
      <c r="AF113" s="53"/>
      <c r="AG113" s="84">
        <v>432</v>
      </c>
      <c r="AH113" s="51">
        <v>1</v>
      </c>
      <c r="AI113" s="53"/>
      <c r="AJ113" s="53"/>
      <c r="AK113" s="84">
        <v>17140.919999999998</v>
      </c>
      <c r="AL113" s="67">
        <v>18</v>
      </c>
    </row>
    <row r="114" spans="1:39" x14ac:dyDescent="0.2">
      <c r="A114" s="75">
        <v>41579</v>
      </c>
      <c r="B114" s="82">
        <v>9558855.8699999992</v>
      </c>
      <c r="C114" s="53"/>
      <c r="D114" s="53"/>
      <c r="E114" s="84">
        <v>1906029.63</v>
      </c>
      <c r="F114" s="51">
        <v>3167</v>
      </c>
      <c r="G114" s="53"/>
      <c r="H114" s="53"/>
      <c r="I114" s="82">
        <v>936984.94</v>
      </c>
      <c r="J114" s="51">
        <v>472</v>
      </c>
      <c r="K114" s="53"/>
      <c r="L114" s="53"/>
      <c r="M114" s="82">
        <v>1283374.56</v>
      </c>
      <c r="N114" s="94">
        <v>4051.9</v>
      </c>
      <c r="O114" s="51">
        <v>39</v>
      </c>
      <c r="P114" s="53"/>
      <c r="Q114" s="53"/>
      <c r="R114" s="82">
        <v>4554672.05</v>
      </c>
      <c r="S114" s="94">
        <v>9276.2000000000007</v>
      </c>
      <c r="T114" s="51">
        <v>6</v>
      </c>
      <c r="U114" s="53"/>
      <c r="V114" s="53"/>
      <c r="W114" s="82">
        <v>63984</v>
      </c>
      <c r="X114" s="94">
        <v>165.1</v>
      </c>
      <c r="Y114" s="51">
        <v>904</v>
      </c>
      <c r="Z114" s="53"/>
      <c r="AA114" s="53"/>
      <c r="AB114" s="82">
        <v>2174.4</v>
      </c>
      <c r="AC114" s="94">
        <v>6.04</v>
      </c>
      <c r="AD114" s="51">
        <v>28</v>
      </c>
      <c r="AE114" s="53"/>
      <c r="AF114" s="53"/>
      <c r="AG114" s="84">
        <v>432</v>
      </c>
      <c r="AH114" s="51">
        <v>1</v>
      </c>
      <c r="AI114" s="53"/>
      <c r="AJ114" s="53"/>
      <c r="AK114" s="84">
        <v>8803.9</v>
      </c>
      <c r="AL114" s="67">
        <v>18</v>
      </c>
    </row>
    <row r="115" spans="1:39" s="101" customFormat="1" x14ac:dyDescent="0.2">
      <c r="A115" s="75">
        <v>41609</v>
      </c>
      <c r="B115" s="81">
        <v>9800086.2799999993</v>
      </c>
      <c r="C115" s="76"/>
      <c r="D115" s="76"/>
      <c r="E115" s="83">
        <v>2298147.25</v>
      </c>
      <c r="F115" s="77">
        <v>3178</v>
      </c>
      <c r="G115" s="76"/>
      <c r="H115" s="76"/>
      <c r="I115" s="81">
        <v>1026932.94</v>
      </c>
      <c r="J115" s="77">
        <v>472</v>
      </c>
      <c r="K115" s="76"/>
      <c r="L115" s="76"/>
      <c r="M115" s="81">
        <v>1334680.82</v>
      </c>
      <c r="N115" s="93">
        <v>3934.4</v>
      </c>
      <c r="O115" s="77">
        <v>39</v>
      </c>
      <c r="P115" s="76"/>
      <c r="Q115" s="76"/>
      <c r="R115" s="81">
        <v>4248239.05</v>
      </c>
      <c r="S115" s="93">
        <v>8942.2999999999993</v>
      </c>
      <c r="T115" s="77">
        <v>6</v>
      </c>
      <c r="U115" s="76"/>
      <c r="V115" s="76"/>
      <c r="W115" s="81">
        <v>69351</v>
      </c>
      <c r="X115" s="93">
        <v>165.1</v>
      </c>
      <c r="Y115" s="77">
        <v>904</v>
      </c>
      <c r="Z115" s="76"/>
      <c r="AA115" s="76"/>
      <c r="AB115" s="81">
        <v>2174.4</v>
      </c>
      <c r="AC115" s="93">
        <v>6.04</v>
      </c>
      <c r="AD115" s="77">
        <v>28</v>
      </c>
      <c r="AE115" s="76"/>
      <c r="AF115" s="76"/>
      <c r="AG115" s="83">
        <v>432</v>
      </c>
      <c r="AH115" s="77">
        <v>2</v>
      </c>
      <c r="AI115" s="76"/>
      <c r="AJ115" s="76"/>
      <c r="AK115" s="83">
        <v>2246.8199999999997</v>
      </c>
      <c r="AL115" s="78">
        <v>18</v>
      </c>
    </row>
    <row r="116" spans="1:39" x14ac:dyDescent="0.2">
      <c r="A116" s="75">
        <v>41640</v>
      </c>
      <c r="B116" s="82">
        <v>10799725.27</v>
      </c>
      <c r="C116" s="53"/>
      <c r="D116" s="53"/>
      <c r="E116" s="84">
        <v>2812691.14</v>
      </c>
      <c r="F116" s="51">
        <v>3166</v>
      </c>
      <c r="G116" s="53"/>
      <c r="H116" s="53"/>
      <c r="I116" s="82">
        <v>1173163.8999999999</v>
      </c>
      <c r="J116" s="52">
        <v>472</v>
      </c>
      <c r="K116" s="53"/>
      <c r="L116" s="53"/>
      <c r="M116" s="82">
        <v>1378982.48</v>
      </c>
      <c r="N116" s="94">
        <v>4078</v>
      </c>
      <c r="O116" s="51">
        <v>39</v>
      </c>
      <c r="P116" s="53"/>
      <c r="Q116" s="53"/>
      <c r="R116" s="82">
        <v>3737255.1</v>
      </c>
      <c r="S116" s="94">
        <v>9058.7000000000007</v>
      </c>
      <c r="T116" s="51">
        <v>6</v>
      </c>
      <c r="U116" s="53"/>
      <c r="V116" s="53"/>
      <c r="W116" s="82">
        <v>76781</v>
      </c>
      <c r="X116" s="94">
        <v>165.1</v>
      </c>
      <c r="Y116" s="51">
        <v>905</v>
      </c>
      <c r="Z116" s="53"/>
      <c r="AA116" s="53"/>
      <c r="AB116" s="82">
        <v>2174.4</v>
      </c>
      <c r="AC116" s="94">
        <v>6.04</v>
      </c>
      <c r="AD116" s="51">
        <v>28</v>
      </c>
      <c r="AE116" s="53"/>
      <c r="AF116" s="53"/>
      <c r="AG116" s="84">
        <v>981</v>
      </c>
      <c r="AH116" s="51">
        <v>3</v>
      </c>
      <c r="AI116" s="53"/>
      <c r="AJ116" s="53"/>
      <c r="AK116" s="84">
        <v>2439.25</v>
      </c>
      <c r="AL116" s="67">
        <v>18</v>
      </c>
    </row>
    <row r="117" spans="1:39" x14ac:dyDescent="0.2">
      <c r="A117" s="75">
        <v>41671</v>
      </c>
      <c r="B117" s="82">
        <v>9710844.6699999999</v>
      </c>
      <c r="C117" s="69"/>
      <c r="D117" s="72"/>
      <c r="E117" s="84">
        <v>2984079.71</v>
      </c>
      <c r="F117" s="51">
        <v>3178</v>
      </c>
      <c r="G117" s="63"/>
      <c r="H117" s="69"/>
      <c r="I117" s="82">
        <v>1249697.49</v>
      </c>
      <c r="J117" s="52">
        <v>471</v>
      </c>
      <c r="K117" s="63"/>
      <c r="L117" s="69"/>
      <c r="M117" s="82">
        <v>1464594.62</v>
      </c>
      <c r="N117" s="94">
        <v>3938.4</v>
      </c>
      <c r="O117" s="51">
        <v>39</v>
      </c>
      <c r="P117" s="63"/>
      <c r="Q117" s="69"/>
      <c r="R117" s="82">
        <v>4355626.67</v>
      </c>
      <c r="S117" s="94">
        <v>9286.2000000000007</v>
      </c>
      <c r="T117" s="51">
        <v>6</v>
      </c>
      <c r="U117" s="74"/>
      <c r="V117" s="69"/>
      <c r="W117" s="82">
        <v>78150</v>
      </c>
      <c r="X117" s="94">
        <v>165.01</v>
      </c>
      <c r="Y117" s="51">
        <v>905</v>
      </c>
      <c r="Z117" s="63"/>
      <c r="AA117" s="69"/>
      <c r="AB117" s="82">
        <v>2174.4</v>
      </c>
      <c r="AC117" s="94">
        <v>6.04</v>
      </c>
      <c r="AD117" s="51">
        <v>28</v>
      </c>
      <c r="AE117" s="63"/>
      <c r="AF117" s="69"/>
      <c r="AG117" s="84">
        <v>432</v>
      </c>
      <c r="AH117" s="51">
        <v>1</v>
      </c>
      <c r="AI117" s="63"/>
      <c r="AJ117" s="63"/>
      <c r="AK117" s="84">
        <v>2991.88</v>
      </c>
      <c r="AL117" s="67">
        <v>18</v>
      </c>
    </row>
    <row r="118" spans="1:39" x14ac:dyDescent="0.2">
      <c r="A118" s="75">
        <v>41699</v>
      </c>
      <c r="B118" s="82">
        <v>10397444.209999999</v>
      </c>
      <c r="C118" s="49"/>
      <c r="D118" s="49"/>
      <c r="E118" s="84">
        <v>2536171.9700000002</v>
      </c>
      <c r="F118" s="51">
        <v>3177</v>
      </c>
      <c r="G118" s="49"/>
      <c r="H118" s="49"/>
      <c r="I118" s="82">
        <v>1121610.1299999999</v>
      </c>
      <c r="J118" s="52">
        <v>471</v>
      </c>
      <c r="K118" s="49"/>
      <c r="L118" s="49"/>
      <c r="M118" s="82">
        <v>1352801.9</v>
      </c>
      <c r="N118" s="94">
        <v>4094.1000000000004</v>
      </c>
      <c r="O118" s="51">
        <v>39</v>
      </c>
      <c r="P118" s="49"/>
      <c r="Q118" s="49"/>
      <c r="R118" s="82">
        <v>4052258.84</v>
      </c>
      <c r="S118" s="94">
        <v>9031.5</v>
      </c>
      <c r="T118" s="51">
        <v>6</v>
      </c>
      <c r="U118" s="49"/>
      <c r="V118" s="49"/>
      <c r="W118" s="82">
        <v>67115</v>
      </c>
      <c r="X118" s="94">
        <v>165.3</v>
      </c>
      <c r="Y118" s="51">
        <v>905</v>
      </c>
      <c r="Z118" s="49"/>
      <c r="AA118" s="49"/>
      <c r="AB118" s="82">
        <v>2169</v>
      </c>
      <c r="AC118" s="94">
        <v>6.0250000000000004</v>
      </c>
      <c r="AD118" s="51">
        <v>28</v>
      </c>
      <c r="AE118" s="49"/>
      <c r="AF118" s="49"/>
      <c r="AG118" s="84">
        <v>432</v>
      </c>
      <c r="AH118" s="51">
        <v>1</v>
      </c>
      <c r="AI118" s="49"/>
      <c r="AJ118" s="49"/>
      <c r="AK118" s="84">
        <v>13924.2</v>
      </c>
      <c r="AL118" s="67">
        <v>18</v>
      </c>
    </row>
    <row r="119" spans="1:39" x14ac:dyDescent="0.2">
      <c r="A119" s="75">
        <v>41730</v>
      </c>
      <c r="B119" s="82">
        <v>9186099.6500000004</v>
      </c>
      <c r="C119" s="49"/>
      <c r="D119" s="49"/>
      <c r="E119" s="84">
        <v>2617394.65</v>
      </c>
      <c r="F119" s="51">
        <v>3173</v>
      </c>
      <c r="G119" s="49"/>
      <c r="H119" s="49"/>
      <c r="I119" s="82">
        <v>1177431.2</v>
      </c>
      <c r="J119" s="52">
        <v>471</v>
      </c>
      <c r="K119" s="49"/>
      <c r="L119" s="49"/>
      <c r="M119" s="82">
        <v>1432710.26</v>
      </c>
      <c r="N119" s="94">
        <v>4015.2</v>
      </c>
      <c r="O119" s="51">
        <v>39</v>
      </c>
      <c r="P119" s="49"/>
      <c r="Q119" s="49"/>
      <c r="R119" s="82">
        <v>4468820.99</v>
      </c>
      <c r="S119" s="94">
        <v>9120.7000000000007</v>
      </c>
      <c r="T119" s="51">
        <v>6</v>
      </c>
      <c r="U119" s="49"/>
      <c r="V119" s="49"/>
      <c r="W119" s="82">
        <v>66621</v>
      </c>
      <c r="X119" s="94">
        <v>165.3</v>
      </c>
      <c r="Y119" s="51">
        <v>905</v>
      </c>
      <c r="Z119" s="49"/>
      <c r="AA119" s="49"/>
      <c r="AB119" s="82">
        <v>2118.1</v>
      </c>
      <c r="AC119" s="94">
        <v>5.8836111111111107</v>
      </c>
      <c r="AD119" s="51">
        <v>28</v>
      </c>
      <c r="AE119" s="49"/>
      <c r="AF119" s="49"/>
      <c r="AG119" s="84">
        <v>432</v>
      </c>
      <c r="AH119" s="51">
        <v>1</v>
      </c>
      <c r="AI119" s="49"/>
      <c r="AJ119" s="49"/>
      <c r="AK119" s="84">
        <v>25104.21</v>
      </c>
      <c r="AL119" s="67">
        <v>18</v>
      </c>
    </row>
    <row r="120" spans="1:39" x14ac:dyDescent="0.2">
      <c r="A120" s="75">
        <v>41760</v>
      </c>
      <c r="B120" s="82">
        <v>9013757.120000001</v>
      </c>
      <c r="C120" s="49"/>
      <c r="D120" s="49"/>
      <c r="E120" s="84">
        <v>2065403.19</v>
      </c>
      <c r="F120" s="51">
        <v>3183</v>
      </c>
      <c r="G120" s="49"/>
      <c r="H120" s="49"/>
      <c r="I120" s="82">
        <v>953291.31</v>
      </c>
      <c r="J120" s="52">
        <v>471</v>
      </c>
      <c r="K120" s="49"/>
      <c r="L120" s="49"/>
      <c r="M120" s="82">
        <v>1220814.06</v>
      </c>
      <c r="N120" s="94">
        <v>3791.2</v>
      </c>
      <c r="O120" s="51">
        <v>39</v>
      </c>
      <c r="P120" s="49"/>
      <c r="Q120" s="49"/>
      <c r="R120" s="82">
        <v>4103332.92</v>
      </c>
      <c r="S120" s="94">
        <v>9227.1</v>
      </c>
      <c r="T120" s="51">
        <v>6</v>
      </c>
      <c r="U120" s="49"/>
      <c r="V120" s="49"/>
      <c r="W120" s="82">
        <v>55792</v>
      </c>
      <c r="X120" s="94">
        <v>165.3</v>
      </c>
      <c r="Y120" s="51">
        <v>905</v>
      </c>
      <c r="Z120" s="49"/>
      <c r="AA120" s="49"/>
      <c r="AB120" s="82">
        <v>2105.2800000000002</v>
      </c>
      <c r="AC120" s="94">
        <v>5.8480000000000008</v>
      </c>
      <c r="AD120" s="51">
        <v>28</v>
      </c>
      <c r="AE120" s="49"/>
      <c r="AF120" s="49"/>
      <c r="AG120" s="84">
        <v>432</v>
      </c>
      <c r="AH120" s="51">
        <v>1</v>
      </c>
      <c r="AI120" s="49"/>
      <c r="AJ120" s="49"/>
      <c r="AK120" s="84">
        <v>32010.48</v>
      </c>
      <c r="AL120" s="67">
        <v>18</v>
      </c>
    </row>
    <row r="121" spans="1:39" x14ac:dyDescent="0.2">
      <c r="A121" s="75">
        <v>41791</v>
      </c>
      <c r="B121" s="82">
        <v>8560167.7400000002</v>
      </c>
      <c r="C121" s="49"/>
      <c r="D121" s="49"/>
      <c r="E121" s="84">
        <v>1754493.72</v>
      </c>
      <c r="F121" s="51">
        <v>3185</v>
      </c>
      <c r="G121" s="49"/>
      <c r="H121" s="49"/>
      <c r="I121" s="82">
        <v>872716.19</v>
      </c>
      <c r="J121" s="52">
        <v>470</v>
      </c>
      <c r="K121" s="49"/>
      <c r="L121" s="49"/>
      <c r="M121" s="82">
        <v>1162703.2</v>
      </c>
      <c r="N121" s="94">
        <v>3744.8</v>
      </c>
      <c r="O121" s="51">
        <v>39</v>
      </c>
      <c r="P121" s="49"/>
      <c r="Q121" s="49"/>
      <c r="R121" s="82">
        <v>4836538.9000000004</v>
      </c>
      <c r="S121" s="94">
        <v>9572.7000000000007</v>
      </c>
      <c r="T121" s="51">
        <v>6</v>
      </c>
      <c r="U121" s="49"/>
      <c r="V121" s="49"/>
      <c r="W121" s="82">
        <v>51245</v>
      </c>
      <c r="X121" s="94">
        <v>165.3</v>
      </c>
      <c r="Y121" s="51">
        <v>905</v>
      </c>
      <c r="Z121" s="49"/>
      <c r="AA121" s="49"/>
      <c r="AB121" s="82">
        <v>2105.2800000000002</v>
      </c>
      <c r="AC121" s="94">
        <v>5.8480000000000008</v>
      </c>
      <c r="AD121" s="51">
        <v>28</v>
      </c>
      <c r="AE121" s="49"/>
      <c r="AF121" s="49"/>
      <c r="AG121" s="84">
        <v>432</v>
      </c>
      <c r="AH121" s="51">
        <v>1</v>
      </c>
      <c r="AI121" s="49"/>
      <c r="AJ121" s="49"/>
      <c r="AK121" s="84">
        <v>48616.92</v>
      </c>
      <c r="AL121" s="67">
        <v>19</v>
      </c>
    </row>
    <row r="122" spans="1:39" x14ac:dyDescent="0.2">
      <c r="A122" s="75">
        <v>41821</v>
      </c>
      <c r="B122" s="82">
        <v>8459289.1699999999</v>
      </c>
      <c r="C122" s="49"/>
      <c r="D122" s="49"/>
      <c r="E122" s="84">
        <v>1709083.34</v>
      </c>
      <c r="F122" s="51">
        <v>3182</v>
      </c>
      <c r="G122" s="49"/>
      <c r="H122" s="49"/>
      <c r="I122" s="82">
        <v>851929.7</v>
      </c>
      <c r="J122" s="52">
        <v>472</v>
      </c>
      <c r="K122" s="49"/>
      <c r="L122" s="49"/>
      <c r="M122" s="82">
        <v>1141902.1200000001</v>
      </c>
      <c r="N122" s="94">
        <v>3873.6000000000004</v>
      </c>
      <c r="O122" s="51">
        <v>39</v>
      </c>
      <c r="P122" s="49"/>
      <c r="Q122" s="49"/>
      <c r="R122" s="82">
        <v>4282908.76</v>
      </c>
      <c r="S122" s="94">
        <v>9612.4</v>
      </c>
      <c r="T122" s="51">
        <v>6</v>
      </c>
      <c r="U122" s="49"/>
      <c r="V122" s="49"/>
      <c r="W122" s="82">
        <v>42154</v>
      </c>
      <c r="X122" s="94">
        <v>165.3</v>
      </c>
      <c r="Y122" s="51">
        <v>905</v>
      </c>
      <c r="Z122" s="49"/>
      <c r="AA122" s="49"/>
      <c r="AB122" s="82">
        <v>2105.2800000000002</v>
      </c>
      <c r="AC122" s="94">
        <v>5.8480000000000008</v>
      </c>
      <c r="AD122" s="51">
        <v>28</v>
      </c>
      <c r="AE122" s="49"/>
      <c r="AF122" s="49"/>
      <c r="AG122" s="84">
        <v>432</v>
      </c>
      <c r="AH122" s="51">
        <v>1</v>
      </c>
      <c r="AI122" s="49"/>
      <c r="AJ122" s="49"/>
      <c r="AK122" s="84">
        <v>52243.009999999995</v>
      </c>
      <c r="AL122" s="67">
        <v>19</v>
      </c>
    </row>
    <row r="123" spans="1:39" x14ac:dyDescent="0.2">
      <c r="A123" s="75">
        <v>41852</v>
      </c>
      <c r="B123" s="82">
        <v>8922514.3599999994</v>
      </c>
      <c r="C123" s="49"/>
      <c r="D123" s="49"/>
      <c r="E123" s="84">
        <v>1774152.69</v>
      </c>
      <c r="F123" s="51">
        <v>3206</v>
      </c>
      <c r="G123" s="49"/>
      <c r="H123" s="49"/>
      <c r="I123" s="82">
        <v>863822.23</v>
      </c>
      <c r="J123" s="52">
        <v>474</v>
      </c>
      <c r="K123" s="49"/>
      <c r="L123" s="49"/>
      <c r="M123" s="82">
        <v>1112031.3599999999</v>
      </c>
      <c r="N123" s="94">
        <v>3717.8999999999996</v>
      </c>
      <c r="O123" s="51">
        <v>39</v>
      </c>
      <c r="P123" s="49"/>
      <c r="Q123" s="49"/>
      <c r="R123" s="82">
        <v>4216622.5999999996</v>
      </c>
      <c r="S123" s="94">
        <v>9392.7999999999993</v>
      </c>
      <c r="T123" s="51">
        <v>6</v>
      </c>
      <c r="U123" s="49"/>
      <c r="V123" s="49"/>
      <c r="W123" s="82">
        <v>44840</v>
      </c>
      <c r="X123" s="94">
        <v>165.3</v>
      </c>
      <c r="Y123" s="51">
        <v>905</v>
      </c>
      <c r="Z123" s="49"/>
      <c r="AA123" s="49"/>
      <c r="AB123" s="82">
        <v>2105.2800000000002</v>
      </c>
      <c r="AC123" s="94">
        <v>5.8480000000000008</v>
      </c>
      <c r="AD123" s="51">
        <v>28</v>
      </c>
      <c r="AE123" s="49"/>
      <c r="AF123" s="49"/>
      <c r="AG123" s="84">
        <v>432</v>
      </c>
      <c r="AH123" s="51">
        <v>1</v>
      </c>
      <c r="AI123" s="49"/>
      <c r="AJ123" s="49"/>
      <c r="AK123" s="84">
        <v>46971.21</v>
      </c>
      <c r="AL123" s="67">
        <v>19</v>
      </c>
    </row>
    <row r="124" spans="1:39" x14ac:dyDescent="0.2">
      <c r="A124" s="75">
        <v>41883</v>
      </c>
      <c r="B124" s="82">
        <v>8881019.1399999987</v>
      </c>
      <c r="C124" s="49"/>
      <c r="D124" s="49"/>
      <c r="E124" s="84">
        <v>1775519.41</v>
      </c>
      <c r="F124" s="51">
        <v>3204</v>
      </c>
      <c r="G124" s="49"/>
      <c r="H124" s="49"/>
      <c r="I124" s="82">
        <v>848029.81</v>
      </c>
      <c r="J124" s="52">
        <v>475</v>
      </c>
      <c r="K124" s="49"/>
      <c r="L124" s="49"/>
      <c r="M124" s="82">
        <v>1149713.96</v>
      </c>
      <c r="N124" s="94">
        <v>3727.3999999999996</v>
      </c>
      <c r="O124" s="51">
        <v>39</v>
      </c>
      <c r="P124" s="49"/>
      <c r="Q124" s="49"/>
      <c r="R124" s="82">
        <v>4547556.0999999996</v>
      </c>
      <c r="S124" s="94">
        <v>9315.7999999999993</v>
      </c>
      <c r="T124" s="51">
        <v>6</v>
      </c>
      <c r="U124" s="49"/>
      <c r="V124" s="49"/>
      <c r="W124" s="82">
        <v>49965</v>
      </c>
      <c r="X124" s="94">
        <v>165.3</v>
      </c>
      <c r="Y124" s="51">
        <v>905</v>
      </c>
      <c r="Z124" s="49"/>
      <c r="AA124" s="49"/>
      <c r="AB124" s="82">
        <v>2105.2800000000002</v>
      </c>
      <c r="AC124" s="94">
        <v>5.8480000000000008</v>
      </c>
      <c r="AD124" s="51">
        <v>28</v>
      </c>
      <c r="AE124" s="49"/>
      <c r="AF124" s="49"/>
      <c r="AG124" s="84">
        <v>432</v>
      </c>
      <c r="AH124" s="51">
        <v>1</v>
      </c>
      <c r="AI124" s="49"/>
      <c r="AJ124" s="49"/>
      <c r="AK124" s="84">
        <v>39980.21</v>
      </c>
      <c r="AL124" s="67">
        <v>19</v>
      </c>
    </row>
    <row r="125" spans="1:39" x14ac:dyDescent="0.2">
      <c r="A125" s="75">
        <v>41913</v>
      </c>
      <c r="B125" s="82">
        <v>9391766.8599999994</v>
      </c>
      <c r="C125" s="49"/>
      <c r="D125" s="49"/>
      <c r="E125" s="84">
        <v>1699237.22</v>
      </c>
      <c r="F125" s="51">
        <v>3208</v>
      </c>
      <c r="G125" s="49"/>
      <c r="H125" s="49"/>
      <c r="I125" s="82">
        <v>811541.32</v>
      </c>
      <c r="J125" s="52">
        <v>474</v>
      </c>
      <c r="K125" s="49"/>
      <c r="L125" s="49"/>
      <c r="M125" s="82">
        <v>1245419.04</v>
      </c>
      <c r="N125" s="94">
        <v>4249.0999999999995</v>
      </c>
      <c r="O125" s="51">
        <v>39</v>
      </c>
      <c r="P125" s="49"/>
      <c r="Q125" s="49"/>
      <c r="R125" s="82">
        <v>4521297.8</v>
      </c>
      <c r="S125" s="94">
        <v>9530</v>
      </c>
      <c r="T125" s="51">
        <v>6</v>
      </c>
      <c r="U125" s="49"/>
      <c r="V125" s="49"/>
      <c r="W125" s="82">
        <v>54552</v>
      </c>
      <c r="X125" s="94">
        <v>165.3</v>
      </c>
      <c r="Y125" s="51">
        <v>905</v>
      </c>
      <c r="Z125" s="49"/>
      <c r="AA125" s="49"/>
      <c r="AB125" s="82">
        <v>2105.2800000000002</v>
      </c>
      <c r="AC125" s="94">
        <v>5.8480000000000008</v>
      </c>
      <c r="AD125" s="51">
        <v>28</v>
      </c>
      <c r="AE125" s="49"/>
      <c r="AF125" s="49"/>
      <c r="AG125" s="84">
        <v>432</v>
      </c>
      <c r="AH125" s="51">
        <v>1</v>
      </c>
      <c r="AI125" s="49"/>
      <c r="AJ125" s="49"/>
      <c r="AK125" s="84">
        <v>20845.66</v>
      </c>
      <c r="AL125" s="67">
        <v>19</v>
      </c>
    </row>
    <row r="126" spans="1:39" x14ac:dyDescent="0.2">
      <c r="A126" s="75">
        <v>41944</v>
      </c>
      <c r="B126" s="82">
        <v>9369360.2000000011</v>
      </c>
      <c r="C126" s="49"/>
      <c r="D126" s="49"/>
      <c r="E126" s="84">
        <v>1907571.13</v>
      </c>
      <c r="F126" s="51">
        <v>3210</v>
      </c>
      <c r="G126" s="49"/>
      <c r="H126" s="49"/>
      <c r="I126" s="82">
        <v>895079.28</v>
      </c>
      <c r="J126" s="52">
        <v>478</v>
      </c>
      <c r="K126" s="49"/>
      <c r="L126" s="49"/>
      <c r="M126" s="82">
        <v>1306350.8599999999</v>
      </c>
      <c r="N126" s="94">
        <v>3905.7</v>
      </c>
      <c r="O126" s="51">
        <v>35</v>
      </c>
      <c r="P126" s="49"/>
      <c r="Q126" s="49"/>
      <c r="R126" s="82">
        <v>4632863.7</v>
      </c>
      <c r="S126" s="94">
        <v>9298.7999999999993</v>
      </c>
      <c r="T126" s="51">
        <v>5</v>
      </c>
      <c r="U126" s="49"/>
      <c r="V126" s="49"/>
      <c r="W126" s="82">
        <v>64058</v>
      </c>
      <c r="X126" s="94">
        <v>165.3</v>
      </c>
      <c r="Y126" s="51">
        <v>905</v>
      </c>
      <c r="Z126" s="49"/>
      <c r="AA126" s="49"/>
      <c r="AB126" s="82">
        <v>2105.2800000000002</v>
      </c>
      <c r="AC126" s="94">
        <v>5.8480000000000008</v>
      </c>
      <c r="AD126" s="51">
        <v>28</v>
      </c>
      <c r="AE126" s="49"/>
      <c r="AF126" s="49"/>
      <c r="AG126" s="84">
        <v>432</v>
      </c>
      <c r="AH126" s="51">
        <v>1</v>
      </c>
      <c r="AI126" s="49"/>
      <c r="AJ126" s="49"/>
      <c r="AK126" s="84">
        <v>7638.39</v>
      </c>
      <c r="AL126" s="67">
        <v>19</v>
      </c>
      <c r="AM126" s="97"/>
    </row>
    <row r="127" spans="1:39" s="101" customFormat="1" x14ac:dyDescent="0.2">
      <c r="A127" s="75">
        <v>41974</v>
      </c>
      <c r="B127" s="81">
        <v>9427476.2800000012</v>
      </c>
      <c r="C127" s="76"/>
      <c r="D127" s="76"/>
      <c r="E127" s="83">
        <v>2305457.63</v>
      </c>
      <c r="F127" s="77">
        <v>3213</v>
      </c>
      <c r="G127" s="76"/>
      <c r="H127" s="76"/>
      <c r="I127" s="81">
        <v>1059555.74</v>
      </c>
      <c r="J127" s="77">
        <v>478</v>
      </c>
      <c r="K127" s="76"/>
      <c r="L127" s="76"/>
      <c r="M127" s="81">
        <v>1666109.1600000001</v>
      </c>
      <c r="N127" s="93">
        <v>4549</v>
      </c>
      <c r="O127" s="77">
        <v>35</v>
      </c>
      <c r="P127" s="76"/>
      <c r="Q127" s="76"/>
      <c r="R127" s="81">
        <v>3677114.8</v>
      </c>
      <c r="S127" s="93">
        <v>8285.2999999999993</v>
      </c>
      <c r="T127" s="77">
        <v>5</v>
      </c>
      <c r="U127" s="76"/>
      <c r="V127" s="76"/>
      <c r="W127" s="81">
        <v>69431</v>
      </c>
      <c r="X127" s="93">
        <v>165.3</v>
      </c>
      <c r="Y127" s="77">
        <v>905</v>
      </c>
      <c r="Z127" s="76"/>
      <c r="AA127" s="76"/>
      <c r="AB127" s="81">
        <v>2105.2800000000002</v>
      </c>
      <c r="AC127" s="93">
        <v>5.8480000000000008</v>
      </c>
      <c r="AD127" s="77">
        <v>28</v>
      </c>
      <c r="AE127" s="76"/>
      <c r="AF127" s="76"/>
      <c r="AG127" s="83">
        <v>432</v>
      </c>
      <c r="AH127" s="77">
        <v>1</v>
      </c>
      <c r="AI127" s="76"/>
      <c r="AJ127" s="76"/>
      <c r="AK127" s="83">
        <v>8281.8599999999988</v>
      </c>
      <c r="AL127" s="78">
        <v>19</v>
      </c>
    </row>
    <row r="128" spans="1:39" x14ac:dyDescent="0.2">
      <c r="A128" s="75">
        <v>42005</v>
      </c>
      <c r="B128" s="82">
        <v>10460442.18</v>
      </c>
      <c r="C128" s="49"/>
      <c r="D128" s="49"/>
      <c r="E128" s="84">
        <v>2592079.0099999998</v>
      </c>
      <c r="F128" s="51">
        <v>3215</v>
      </c>
      <c r="G128" s="49"/>
      <c r="H128" s="49"/>
      <c r="I128" s="82">
        <v>1148508.1599999999</v>
      </c>
      <c r="J128" s="52">
        <v>478</v>
      </c>
      <c r="K128" s="49"/>
      <c r="L128" s="49"/>
      <c r="M128" s="82">
        <v>1707378.24</v>
      </c>
      <c r="N128" s="94">
        <v>3966.8</v>
      </c>
      <c r="O128" s="51">
        <v>36</v>
      </c>
      <c r="P128" s="49"/>
      <c r="Q128" s="49"/>
      <c r="R128" s="82">
        <v>3303461.2</v>
      </c>
      <c r="S128" s="94">
        <v>8008.8</v>
      </c>
      <c r="T128" s="51">
        <v>5</v>
      </c>
      <c r="U128" s="49"/>
      <c r="V128" s="49"/>
      <c r="W128" s="82">
        <v>76869</v>
      </c>
      <c r="X128" s="94">
        <v>165.3</v>
      </c>
      <c r="Y128" s="51">
        <v>905</v>
      </c>
      <c r="Z128" s="49"/>
      <c r="AA128" s="49"/>
      <c r="AB128" s="82">
        <v>2105.2800000000002</v>
      </c>
      <c r="AC128" s="94">
        <v>5.8480000000000008</v>
      </c>
      <c r="AD128" s="51">
        <v>28</v>
      </c>
      <c r="AE128" s="49"/>
      <c r="AF128" s="49"/>
      <c r="AG128" s="84">
        <v>981</v>
      </c>
      <c r="AH128" s="51">
        <v>1</v>
      </c>
      <c r="AI128" s="49"/>
      <c r="AJ128" s="49"/>
      <c r="AK128" s="84">
        <v>7604.7199999999993</v>
      </c>
      <c r="AL128" s="67">
        <v>19</v>
      </c>
      <c r="AM128" s="97"/>
    </row>
    <row r="129" spans="1:39" x14ac:dyDescent="0.2">
      <c r="A129" s="75">
        <v>42036</v>
      </c>
      <c r="B129" s="82">
        <v>9967213.6500000004</v>
      </c>
      <c r="C129" s="49"/>
      <c r="D129" s="49"/>
      <c r="E129" s="84">
        <v>2826377.39</v>
      </c>
      <c r="F129" s="51">
        <v>3214</v>
      </c>
      <c r="G129" s="49"/>
      <c r="H129" s="49"/>
      <c r="I129" s="82">
        <v>1245529.8899999999</v>
      </c>
      <c r="J129" s="52">
        <v>478</v>
      </c>
      <c r="K129" s="49"/>
      <c r="L129" s="49"/>
      <c r="M129" s="82">
        <v>1894816.6</v>
      </c>
      <c r="N129" s="94">
        <v>4692.5</v>
      </c>
      <c r="O129" s="51">
        <v>36</v>
      </c>
      <c r="P129" s="49"/>
      <c r="Q129" s="49"/>
      <c r="R129" s="82">
        <v>3769720.5</v>
      </c>
      <c r="S129" s="94">
        <v>8163.4</v>
      </c>
      <c r="T129" s="51">
        <v>5</v>
      </c>
      <c r="U129" s="49"/>
      <c r="V129" s="49"/>
      <c r="W129" s="82">
        <v>78150</v>
      </c>
      <c r="X129" s="94">
        <v>165.3</v>
      </c>
      <c r="Y129" s="51">
        <v>905</v>
      </c>
      <c r="Z129" s="49"/>
      <c r="AA129" s="49"/>
      <c r="AB129" s="82">
        <v>2105.2800000000002</v>
      </c>
      <c r="AC129" s="94">
        <v>5.8480000000000008</v>
      </c>
      <c r="AD129" s="51">
        <v>28</v>
      </c>
      <c r="AE129" s="49"/>
      <c r="AF129" s="49"/>
      <c r="AG129" s="84">
        <v>432</v>
      </c>
      <c r="AH129" s="51">
        <v>1</v>
      </c>
      <c r="AI129" s="49"/>
      <c r="AJ129" s="49"/>
      <c r="AK129" s="84">
        <v>6503.2999999999993</v>
      </c>
      <c r="AL129" s="67">
        <v>19</v>
      </c>
      <c r="AM129" s="97"/>
    </row>
    <row r="130" spans="1:39" x14ac:dyDescent="0.2">
      <c r="A130" s="75">
        <v>42064</v>
      </c>
      <c r="B130" s="82">
        <v>10299792.279999999</v>
      </c>
      <c r="C130" s="49"/>
      <c r="D130" s="49"/>
      <c r="E130" s="84">
        <v>2702843.02</v>
      </c>
      <c r="F130" s="51">
        <v>3216</v>
      </c>
      <c r="G130" s="49"/>
      <c r="H130" s="49"/>
      <c r="I130" s="82">
        <v>1207481.8600000001</v>
      </c>
      <c r="J130" s="52">
        <v>479</v>
      </c>
      <c r="K130" s="49"/>
      <c r="L130" s="49"/>
      <c r="M130" s="82">
        <v>1785268.58</v>
      </c>
      <c r="N130" s="94">
        <v>4792.6000000000004</v>
      </c>
      <c r="O130" s="51">
        <v>36</v>
      </c>
      <c r="P130" s="49"/>
      <c r="Q130" s="49"/>
      <c r="R130" s="82">
        <v>3602877.6</v>
      </c>
      <c r="S130" s="94">
        <v>8121.3</v>
      </c>
      <c r="T130" s="51">
        <v>5</v>
      </c>
      <c r="U130" s="49"/>
      <c r="V130" s="49"/>
      <c r="W130" s="82">
        <v>67115</v>
      </c>
      <c r="X130" s="94">
        <v>165.3</v>
      </c>
      <c r="Y130" s="51">
        <v>905</v>
      </c>
      <c r="Z130" s="49"/>
      <c r="AA130" s="49"/>
      <c r="AB130" s="82">
        <v>2105.2800000000002</v>
      </c>
      <c r="AC130" s="94">
        <v>5.8480000000000008</v>
      </c>
      <c r="AD130" s="51">
        <v>28</v>
      </c>
      <c r="AE130" s="49"/>
      <c r="AF130" s="49"/>
      <c r="AG130" s="84">
        <v>432</v>
      </c>
      <c r="AH130" s="51">
        <v>1</v>
      </c>
      <c r="AI130" s="49"/>
      <c r="AJ130" s="49"/>
      <c r="AK130" s="84">
        <v>37781.33</v>
      </c>
      <c r="AL130" s="67">
        <v>19</v>
      </c>
      <c r="AM130" s="97"/>
    </row>
    <row r="131" spans="1:39" x14ac:dyDescent="0.2">
      <c r="A131" s="75">
        <v>42095</v>
      </c>
      <c r="B131" s="82">
        <v>9066890.870000001</v>
      </c>
      <c r="C131" s="49"/>
      <c r="D131" s="49"/>
      <c r="E131" s="84">
        <v>2446547.0699999998</v>
      </c>
      <c r="F131" s="51">
        <v>3216</v>
      </c>
      <c r="G131" s="49"/>
      <c r="H131" s="49"/>
      <c r="I131" s="82">
        <v>1196595</v>
      </c>
      <c r="J131" s="52">
        <v>480</v>
      </c>
      <c r="K131" s="49"/>
      <c r="L131" s="49"/>
      <c r="M131" s="82">
        <v>1880889.9</v>
      </c>
      <c r="N131" s="94">
        <v>4736.1000000000004</v>
      </c>
      <c r="O131" s="51">
        <v>36</v>
      </c>
      <c r="P131" s="49"/>
      <c r="Q131" s="49"/>
      <c r="R131" s="82">
        <v>4092814.8</v>
      </c>
      <c r="S131" s="94">
        <v>8109.2</v>
      </c>
      <c r="T131" s="51">
        <v>5</v>
      </c>
      <c r="U131" s="49"/>
      <c r="V131" s="49"/>
      <c r="W131" s="82">
        <v>66621</v>
      </c>
      <c r="X131" s="94">
        <v>165.3</v>
      </c>
      <c r="Y131" s="51">
        <v>905</v>
      </c>
      <c r="Z131" s="49"/>
      <c r="AA131" s="49"/>
      <c r="AB131" s="82">
        <v>2105.2800000000002</v>
      </c>
      <c r="AC131" s="94">
        <v>5.8480000000000008</v>
      </c>
      <c r="AD131" s="51">
        <v>28</v>
      </c>
      <c r="AE131" s="49"/>
      <c r="AF131" s="49"/>
      <c r="AG131" s="84">
        <v>432</v>
      </c>
      <c r="AH131" s="51">
        <v>1</v>
      </c>
      <c r="AI131" s="49"/>
      <c r="AJ131" s="49"/>
      <c r="AK131" s="84">
        <v>41389.949999999997</v>
      </c>
      <c r="AL131" s="67">
        <v>19</v>
      </c>
      <c r="AM131" s="97"/>
    </row>
    <row r="132" spans="1:39" x14ac:dyDescent="0.2">
      <c r="A132" s="75">
        <v>42125</v>
      </c>
      <c r="B132" s="82">
        <v>8980485.2200000007</v>
      </c>
      <c r="C132" s="49"/>
      <c r="D132" s="49"/>
      <c r="E132" s="84">
        <v>1932154.78</v>
      </c>
      <c r="F132" s="51">
        <v>3203</v>
      </c>
      <c r="G132" s="49"/>
      <c r="H132" s="49"/>
      <c r="I132" s="82">
        <v>956081.17</v>
      </c>
      <c r="J132" s="52">
        <v>475</v>
      </c>
      <c r="K132" s="49"/>
      <c r="L132" s="49"/>
      <c r="M132" s="82">
        <v>1588561.1400000001</v>
      </c>
      <c r="N132" s="94">
        <v>4517.1000000000004</v>
      </c>
      <c r="O132" s="51">
        <v>36</v>
      </c>
      <c r="P132" s="49"/>
      <c r="Q132" s="49"/>
      <c r="R132" s="82">
        <v>3978047.8</v>
      </c>
      <c r="S132" s="94">
        <v>8249.7000000000007</v>
      </c>
      <c r="T132" s="51">
        <v>5</v>
      </c>
      <c r="U132" s="49"/>
      <c r="V132" s="49"/>
      <c r="W132" s="82">
        <v>55792</v>
      </c>
      <c r="X132" s="94">
        <v>165.3</v>
      </c>
      <c r="Y132" s="51">
        <v>905</v>
      </c>
      <c r="Z132" s="49"/>
      <c r="AA132" s="49"/>
      <c r="AB132" s="82">
        <v>2105.2800000000002</v>
      </c>
      <c r="AC132" s="94">
        <v>5.8</v>
      </c>
      <c r="AD132" s="51">
        <v>28</v>
      </c>
      <c r="AE132" s="49"/>
      <c r="AF132" s="49"/>
      <c r="AG132" s="84">
        <v>432</v>
      </c>
      <c r="AH132" s="51">
        <v>1</v>
      </c>
      <c r="AI132" s="49"/>
      <c r="AJ132" s="49"/>
      <c r="AK132" s="84">
        <v>0</v>
      </c>
      <c r="AL132" s="67">
        <v>19</v>
      </c>
      <c r="AM132" s="97"/>
    </row>
    <row r="133" spans="1:39" x14ac:dyDescent="0.2">
      <c r="A133" s="75">
        <v>42156</v>
      </c>
      <c r="B133" s="82">
        <v>8805760.1899999995</v>
      </c>
      <c r="C133" s="49"/>
      <c r="D133" s="49"/>
      <c r="E133" s="84">
        <v>1690827.24</v>
      </c>
      <c r="F133" s="51">
        <v>3209</v>
      </c>
      <c r="G133" s="49"/>
      <c r="H133" s="49"/>
      <c r="I133" s="82">
        <v>887893.76</v>
      </c>
      <c r="J133" s="52">
        <v>475</v>
      </c>
      <c r="K133" s="49"/>
      <c r="L133" s="49"/>
      <c r="M133" s="82">
        <v>1542139.6400000001</v>
      </c>
      <c r="N133" s="94">
        <v>110.6</v>
      </c>
      <c r="O133" s="51">
        <v>36</v>
      </c>
      <c r="P133" s="49"/>
      <c r="Q133" s="49"/>
      <c r="R133" s="82">
        <v>4261658</v>
      </c>
      <c r="S133" s="94">
        <v>0</v>
      </c>
      <c r="T133" s="51">
        <v>5</v>
      </c>
      <c r="U133" s="49"/>
      <c r="V133" s="49"/>
      <c r="W133" s="82">
        <v>49593</v>
      </c>
      <c r="X133" s="94">
        <v>0</v>
      </c>
      <c r="Y133" s="51">
        <v>905</v>
      </c>
      <c r="Z133" s="49"/>
      <c r="AA133" s="49"/>
      <c r="AB133" s="82">
        <v>2105.2800000000002</v>
      </c>
      <c r="AC133" s="94">
        <v>0</v>
      </c>
      <c r="AD133" s="51">
        <v>28</v>
      </c>
      <c r="AE133" s="49"/>
      <c r="AF133" s="49"/>
      <c r="AG133" s="84">
        <v>432</v>
      </c>
      <c r="AH133" s="51">
        <v>1</v>
      </c>
      <c r="AI133" s="49"/>
      <c r="AJ133" s="49"/>
      <c r="AK133" s="84">
        <v>0</v>
      </c>
      <c r="AL133" s="67">
        <v>19</v>
      </c>
      <c r="AM133" s="97"/>
    </row>
    <row r="134" spans="1:39" x14ac:dyDescent="0.2">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row>
    <row r="135" spans="1:39" x14ac:dyDescent="0.2">
      <c r="A135" s="49"/>
      <c r="B135" s="49"/>
      <c r="C135" s="49"/>
      <c r="D135" s="49"/>
      <c r="E135" s="758" t="s">
        <v>88</v>
      </c>
      <c r="F135" s="759"/>
      <c r="G135" s="49"/>
      <c r="H135" s="49"/>
      <c r="I135" s="758" t="s">
        <v>99</v>
      </c>
      <c r="J135" s="759"/>
      <c r="K135" s="49"/>
      <c r="L135" s="49"/>
      <c r="M135" s="758" t="s">
        <v>102</v>
      </c>
      <c r="N135" s="766"/>
      <c r="O135" s="759"/>
      <c r="P135" s="49"/>
      <c r="Q135" s="49"/>
      <c r="R135" s="758" t="s">
        <v>104</v>
      </c>
      <c r="S135" s="766"/>
      <c r="T135" s="759"/>
      <c r="U135" s="49"/>
      <c r="V135" s="49"/>
      <c r="W135" s="758" t="s">
        <v>41</v>
      </c>
      <c r="X135" s="766"/>
      <c r="Y135" s="759"/>
      <c r="Z135" s="49"/>
      <c r="AA135" s="49"/>
      <c r="AB135" s="758" t="s">
        <v>87</v>
      </c>
      <c r="AC135" s="766"/>
      <c r="AD135" s="759"/>
      <c r="AE135" s="49"/>
      <c r="AF135" s="49"/>
      <c r="AG135" s="758" t="s">
        <v>89</v>
      </c>
      <c r="AH135" s="759"/>
      <c r="AI135" s="49"/>
      <c r="AJ135" s="49"/>
      <c r="AK135" s="758" t="s">
        <v>110</v>
      </c>
      <c r="AL135" s="759"/>
    </row>
    <row r="136" spans="1:39" ht="38.25" x14ac:dyDescent="0.2">
      <c r="A136" s="86" t="s">
        <v>95</v>
      </c>
      <c r="B136" s="86" t="s">
        <v>96</v>
      </c>
      <c r="C136" s="49"/>
      <c r="D136" s="49"/>
      <c r="E136" s="87" t="s">
        <v>97</v>
      </c>
      <c r="F136" s="88" t="s">
        <v>98</v>
      </c>
      <c r="G136" s="49"/>
      <c r="H136" s="49"/>
      <c r="I136" s="87" t="s">
        <v>97</v>
      </c>
      <c r="J136" s="88" t="s">
        <v>98</v>
      </c>
      <c r="K136" s="49"/>
      <c r="L136" s="49"/>
      <c r="M136" s="87" t="s">
        <v>97</v>
      </c>
      <c r="N136" s="95" t="s">
        <v>100</v>
      </c>
      <c r="O136" s="88" t="s">
        <v>98</v>
      </c>
      <c r="P136" s="49"/>
      <c r="Q136" s="49"/>
      <c r="R136" s="87" t="s">
        <v>97</v>
      </c>
      <c r="S136" s="95" t="s">
        <v>100</v>
      </c>
      <c r="T136" s="88" t="s">
        <v>98</v>
      </c>
      <c r="U136" s="49"/>
      <c r="V136" s="49"/>
      <c r="W136" s="87" t="s">
        <v>97</v>
      </c>
      <c r="X136" s="95" t="s">
        <v>100</v>
      </c>
      <c r="Y136" s="88" t="s">
        <v>98</v>
      </c>
      <c r="Z136" s="49"/>
      <c r="AA136" s="49"/>
      <c r="AB136" s="87" t="s">
        <v>97</v>
      </c>
      <c r="AC136" s="95" t="s">
        <v>100</v>
      </c>
      <c r="AD136" s="88" t="s">
        <v>98</v>
      </c>
      <c r="AE136" s="49"/>
      <c r="AF136" s="49"/>
      <c r="AG136" s="87" t="s">
        <v>97</v>
      </c>
      <c r="AH136" s="88" t="s">
        <v>98</v>
      </c>
      <c r="AI136" s="49"/>
      <c r="AJ136" s="49"/>
      <c r="AK136" s="87" t="s">
        <v>97</v>
      </c>
      <c r="AL136" s="88" t="s">
        <v>98</v>
      </c>
    </row>
    <row r="137" spans="1:39" x14ac:dyDescent="0.2">
      <c r="A137" s="49">
        <v>2005</v>
      </c>
      <c r="B137" s="57">
        <v>99177534.699999988</v>
      </c>
      <c r="C137" s="49"/>
      <c r="D137" s="56"/>
      <c r="E137" s="57">
        <v>25217181</v>
      </c>
      <c r="F137" s="89">
        <v>2868.6666666666665</v>
      </c>
      <c r="G137" s="49"/>
      <c r="H137" s="56"/>
      <c r="I137" s="57">
        <v>12036675</v>
      </c>
      <c r="J137" s="89">
        <v>462.25</v>
      </c>
      <c r="K137" s="49"/>
      <c r="L137" s="56"/>
      <c r="M137" s="57">
        <v>30016678</v>
      </c>
      <c r="N137" s="57">
        <v>45546.3</v>
      </c>
      <c r="O137" s="89">
        <v>39.583333333333336</v>
      </c>
      <c r="P137" s="49"/>
      <c r="Q137" s="56"/>
      <c r="R137" s="57">
        <v>24099432</v>
      </c>
      <c r="S137" s="57">
        <v>86247.2</v>
      </c>
      <c r="T137" s="89">
        <v>5</v>
      </c>
      <c r="U137" s="49"/>
      <c r="V137" s="56"/>
      <c r="W137" s="57">
        <v>728596</v>
      </c>
      <c r="X137" s="57">
        <v>1998</v>
      </c>
      <c r="Y137" s="89">
        <v>942</v>
      </c>
      <c r="Z137" s="49"/>
      <c r="AA137" s="49"/>
      <c r="AB137" s="57">
        <v>39379</v>
      </c>
      <c r="AC137" s="57">
        <v>109.38611111111112</v>
      </c>
      <c r="AD137" s="89">
        <v>23</v>
      </c>
      <c r="AE137" s="49"/>
      <c r="AF137" s="56"/>
      <c r="AG137" s="57">
        <v>101904</v>
      </c>
      <c r="AH137" s="89">
        <v>13</v>
      </c>
      <c r="AI137" s="49"/>
      <c r="AJ137" s="49"/>
      <c r="AK137" s="57">
        <v>0</v>
      </c>
      <c r="AL137" s="89"/>
    </row>
    <row r="138" spans="1:39" x14ac:dyDescent="0.2">
      <c r="A138" s="49">
        <v>2006</v>
      </c>
      <c r="B138" s="57">
        <v>99726774.810000017</v>
      </c>
      <c r="C138" s="49"/>
      <c r="D138" s="56"/>
      <c r="E138" s="57">
        <v>25227824</v>
      </c>
      <c r="F138" s="89">
        <v>2923.3333333333335</v>
      </c>
      <c r="G138" s="49"/>
      <c r="H138" s="56"/>
      <c r="I138" s="57">
        <v>11886853</v>
      </c>
      <c r="J138" s="89">
        <v>455.08333333333331</v>
      </c>
      <c r="K138" s="49"/>
      <c r="L138" s="56"/>
      <c r="M138" s="57">
        <v>29919925</v>
      </c>
      <c r="N138" s="57">
        <v>51134.479999999996</v>
      </c>
      <c r="O138" s="89">
        <v>38.416666666666664</v>
      </c>
      <c r="P138" s="49"/>
      <c r="Q138" s="56"/>
      <c r="R138" s="57">
        <v>25721661.420000002</v>
      </c>
      <c r="S138" s="57">
        <v>90064.88</v>
      </c>
      <c r="T138" s="89">
        <v>5</v>
      </c>
      <c r="U138" s="49"/>
      <c r="V138" s="56"/>
      <c r="W138" s="57">
        <v>731832</v>
      </c>
      <c r="X138" s="57">
        <v>2009.6</v>
      </c>
      <c r="Y138" s="89">
        <v>942</v>
      </c>
      <c r="Z138" s="49"/>
      <c r="AA138" s="49"/>
      <c r="AB138" s="57">
        <v>38908.58</v>
      </c>
      <c r="AC138" s="57">
        <v>108.07938888888891</v>
      </c>
      <c r="AD138" s="89">
        <v>23</v>
      </c>
      <c r="AE138" s="49"/>
      <c r="AF138" s="56"/>
      <c r="AG138" s="57">
        <v>101877</v>
      </c>
      <c r="AH138" s="89">
        <v>12.916666666666666</v>
      </c>
      <c r="AI138" s="49"/>
      <c r="AJ138" s="49"/>
      <c r="AK138" s="57">
        <v>0</v>
      </c>
      <c r="AL138" s="89"/>
    </row>
    <row r="139" spans="1:39" x14ac:dyDescent="0.2">
      <c r="A139" s="49">
        <v>2007</v>
      </c>
      <c r="B139" s="57">
        <v>101905199.3</v>
      </c>
      <c r="C139" s="49"/>
      <c r="D139" s="56"/>
      <c r="E139" s="57">
        <v>25023794</v>
      </c>
      <c r="F139" s="89">
        <v>2958.75</v>
      </c>
      <c r="G139" s="49"/>
      <c r="H139" s="56"/>
      <c r="I139" s="57">
        <v>11930026</v>
      </c>
      <c r="J139" s="89">
        <v>455.25</v>
      </c>
      <c r="K139" s="49"/>
      <c r="L139" s="56"/>
      <c r="M139" s="57">
        <v>24233832</v>
      </c>
      <c r="N139" s="57">
        <v>72261.08</v>
      </c>
      <c r="O139" s="89">
        <v>38.75</v>
      </c>
      <c r="P139" s="49"/>
      <c r="Q139" s="56"/>
      <c r="R139" s="57">
        <v>33212587.239999998</v>
      </c>
      <c r="S139" s="57">
        <v>68832.34</v>
      </c>
      <c r="T139" s="89">
        <v>4.416666666666667</v>
      </c>
      <c r="U139" s="49"/>
      <c r="V139" s="56"/>
      <c r="W139" s="57">
        <v>727707</v>
      </c>
      <c r="X139" s="57">
        <v>2006.65</v>
      </c>
      <c r="Y139" s="89">
        <v>942</v>
      </c>
      <c r="Z139" s="49"/>
      <c r="AA139" s="49"/>
      <c r="AB139" s="57">
        <v>38081.040000000008</v>
      </c>
      <c r="AC139" s="57">
        <v>105.78066666666668</v>
      </c>
      <c r="AD139" s="89">
        <v>23.666666666666668</v>
      </c>
      <c r="AE139" s="49"/>
      <c r="AF139" s="56"/>
      <c r="AG139" s="57">
        <v>82586</v>
      </c>
      <c r="AH139" s="89">
        <v>9.5</v>
      </c>
      <c r="AI139" s="49"/>
      <c r="AJ139" s="49"/>
      <c r="AK139" s="57">
        <v>0</v>
      </c>
      <c r="AL139" s="89"/>
    </row>
    <row r="140" spans="1:39" x14ac:dyDescent="0.2">
      <c r="A140" s="49">
        <v>2008</v>
      </c>
      <c r="B140" s="57">
        <v>100510260.57000001</v>
      </c>
      <c r="C140" s="49"/>
      <c r="D140" s="56"/>
      <c r="E140" s="57">
        <v>25142788</v>
      </c>
      <c r="F140" s="89">
        <v>3002.1666666666665</v>
      </c>
      <c r="G140" s="49"/>
      <c r="H140" s="56"/>
      <c r="I140" s="57">
        <v>11678034</v>
      </c>
      <c r="J140" s="89">
        <v>463.58333333333331</v>
      </c>
      <c r="K140" s="49"/>
      <c r="L140" s="56"/>
      <c r="M140" s="57">
        <v>25169769</v>
      </c>
      <c r="N140" s="57">
        <v>73818</v>
      </c>
      <c r="O140" s="89">
        <v>41</v>
      </c>
      <c r="P140" s="49"/>
      <c r="Q140" s="56"/>
      <c r="R140" s="57">
        <v>30725657.110000003</v>
      </c>
      <c r="S140" s="57">
        <v>67494.400000000009</v>
      </c>
      <c r="T140" s="89">
        <v>4</v>
      </c>
      <c r="U140" s="49"/>
      <c r="V140" s="56"/>
      <c r="W140" s="57">
        <v>748942</v>
      </c>
      <c r="X140" s="57">
        <v>2047.6999999999998</v>
      </c>
      <c r="Y140" s="89">
        <v>942</v>
      </c>
      <c r="Z140" s="49"/>
      <c r="AA140" s="49"/>
      <c r="AB140" s="57">
        <v>36605.86</v>
      </c>
      <c r="AC140" s="57">
        <v>103.21929738562091</v>
      </c>
      <c r="AD140" s="89">
        <v>34.25</v>
      </c>
      <c r="AE140" s="49"/>
      <c r="AF140" s="56"/>
      <c r="AG140" s="57">
        <v>20724</v>
      </c>
      <c r="AH140" s="89">
        <v>3.1666666666666665</v>
      </c>
      <c r="AI140" s="49"/>
      <c r="AJ140" s="49"/>
      <c r="AK140" s="57">
        <v>0</v>
      </c>
      <c r="AL140" s="89"/>
    </row>
    <row r="141" spans="1:39" x14ac:dyDescent="0.2">
      <c r="A141" s="49">
        <v>2009</v>
      </c>
      <c r="B141" s="57">
        <v>93415381.520000011</v>
      </c>
      <c r="C141" s="49"/>
      <c r="D141" s="56"/>
      <c r="E141" s="57">
        <v>25158787</v>
      </c>
      <c r="F141" s="89">
        <v>3037.25</v>
      </c>
      <c r="G141" s="49"/>
      <c r="H141" s="56"/>
      <c r="I141" s="57">
        <v>11573828</v>
      </c>
      <c r="J141" s="89">
        <v>468.25</v>
      </c>
      <c r="K141" s="49"/>
      <c r="L141" s="56"/>
      <c r="M141" s="57">
        <v>20973876</v>
      </c>
      <c r="N141" s="57">
        <v>64959.899999999994</v>
      </c>
      <c r="O141" s="89">
        <v>43.083333333333336</v>
      </c>
      <c r="P141" s="49"/>
      <c r="Q141" s="56"/>
      <c r="R141" s="57">
        <v>27961216.890000004</v>
      </c>
      <c r="S141" s="57">
        <v>72544.7</v>
      </c>
      <c r="T141" s="89">
        <v>5</v>
      </c>
      <c r="U141" s="49"/>
      <c r="V141" s="56"/>
      <c r="W141" s="57">
        <v>738099</v>
      </c>
      <c r="X141" s="57">
        <v>2026.1999999999996</v>
      </c>
      <c r="Y141" s="89">
        <v>900</v>
      </c>
      <c r="Z141" s="49"/>
      <c r="AA141" s="49"/>
      <c r="AB141" s="57">
        <v>33137.86</v>
      </c>
      <c r="AC141" s="57">
        <v>93.447611111111115</v>
      </c>
      <c r="AD141" s="89">
        <v>30.5</v>
      </c>
      <c r="AE141" s="49"/>
      <c r="AF141" s="56"/>
      <c r="AG141" s="57">
        <v>7536</v>
      </c>
      <c r="AH141" s="89">
        <v>2.1666666666666665</v>
      </c>
      <c r="AI141" s="49"/>
      <c r="AJ141" s="49"/>
      <c r="AK141" s="57">
        <v>0</v>
      </c>
      <c r="AL141" s="89"/>
    </row>
    <row r="142" spans="1:39" x14ac:dyDescent="0.2">
      <c r="A142" s="49">
        <v>2010</v>
      </c>
      <c r="B142" s="57">
        <v>102608264.83</v>
      </c>
      <c r="C142" s="49"/>
      <c r="D142" s="56"/>
      <c r="E142" s="57">
        <v>25200723</v>
      </c>
      <c r="F142" s="89">
        <v>3072.9166666666665</v>
      </c>
      <c r="G142" s="49"/>
      <c r="H142" s="56"/>
      <c r="I142" s="57">
        <v>11323787</v>
      </c>
      <c r="J142" s="89">
        <v>479</v>
      </c>
      <c r="K142" s="49"/>
      <c r="L142" s="56"/>
      <c r="M142" s="57">
        <v>20890084</v>
      </c>
      <c r="N142" s="57">
        <v>62104.700000000012</v>
      </c>
      <c r="O142" s="89">
        <v>39.666666666666664</v>
      </c>
      <c r="P142" s="49"/>
      <c r="Q142" s="56"/>
      <c r="R142" s="57">
        <v>37885730.609999999</v>
      </c>
      <c r="S142" s="57">
        <v>83944.84</v>
      </c>
      <c r="T142" s="89">
        <v>5</v>
      </c>
      <c r="U142" s="49"/>
      <c r="V142" s="56"/>
      <c r="W142" s="57">
        <v>720757</v>
      </c>
      <c r="X142" s="57">
        <v>1981.4000000000003</v>
      </c>
      <c r="Y142" s="89">
        <v>900</v>
      </c>
      <c r="Z142" s="49"/>
      <c r="AA142" s="49"/>
      <c r="AB142" s="57">
        <v>31636.009999999995</v>
      </c>
      <c r="AC142" s="57">
        <v>87.877805555555568</v>
      </c>
      <c r="AD142" s="89">
        <v>28</v>
      </c>
      <c r="AE142" s="49"/>
      <c r="AF142" s="56"/>
      <c r="AG142" s="57">
        <v>9732</v>
      </c>
      <c r="AH142" s="89">
        <v>1.25</v>
      </c>
      <c r="AI142" s="49"/>
      <c r="AJ142" s="49"/>
      <c r="AK142" s="57">
        <v>0</v>
      </c>
      <c r="AL142" s="89"/>
    </row>
    <row r="143" spans="1:39" x14ac:dyDescent="0.2">
      <c r="A143" s="49">
        <v>2011</v>
      </c>
      <c r="B143" s="57">
        <v>105542004.78000002</v>
      </c>
      <c r="C143" s="49"/>
      <c r="D143" s="73"/>
      <c r="E143" s="57">
        <v>25802534</v>
      </c>
      <c r="F143" s="89">
        <v>3103.25</v>
      </c>
      <c r="G143" s="49"/>
      <c r="H143" s="73"/>
      <c r="I143" s="57">
        <v>11781553.35</v>
      </c>
      <c r="J143" s="89">
        <v>477.75</v>
      </c>
      <c r="K143" s="49"/>
      <c r="L143" s="73"/>
      <c r="M143" s="57">
        <v>21438642</v>
      </c>
      <c r="N143" s="57">
        <v>65570.900000000009</v>
      </c>
      <c r="O143" s="89">
        <v>38.333333333333336</v>
      </c>
      <c r="P143" s="49"/>
      <c r="Q143" s="73"/>
      <c r="R143" s="57">
        <v>39368359.149999999</v>
      </c>
      <c r="S143" s="57">
        <v>85843.7</v>
      </c>
      <c r="T143" s="89">
        <v>5</v>
      </c>
      <c r="U143" s="49"/>
      <c r="V143" s="73"/>
      <c r="W143" s="57">
        <v>713439</v>
      </c>
      <c r="X143" s="57">
        <v>1963.5999999999995</v>
      </c>
      <c r="Y143" s="89">
        <v>899</v>
      </c>
      <c r="Z143" s="49"/>
      <c r="AA143" s="49"/>
      <c r="AB143" s="57">
        <v>28023.690000000006</v>
      </c>
      <c r="AC143" s="57">
        <v>81.632388888888897</v>
      </c>
      <c r="AD143" s="89">
        <v>28</v>
      </c>
      <c r="AE143" s="49"/>
      <c r="AF143" s="73"/>
      <c r="AG143" s="57">
        <v>7536</v>
      </c>
      <c r="AH143" s="89">
        <v>1.4166666666666667</v>
      </c>
      <c r="AI143" s="49"/>
      <c r="AJ143" s="49"/>
      <c r="AK143" s="57">
        <v>83693.289999999994</v>
      </c>
      <c r="AL143" s="89">
        <v>6.75</v>
      </c>
    </row>
    <row r="144" spans="1:39" x14ac:dyDescent="0.2">
      <c r="A144" s="49">
        <v>2012</v>
      </c>
      <c r="B144" s="57">
        <v>108276715.14999999</v>
      </c>
      <c r="C144" s="49"/>
      <c r="D144" s="73"/>
      <c r="E144" s="57">
        <v>24795446.939999998</v>
      </c>
      <c r="F144" s="89">
        <v>3126.3333333333335</v>
      </c>
      <c r="G144" s="49"/>
      <c r="H144" s="73"/>
      <c r="I144" s="57">
        <v>11710252.590000002</v>
      </c>
      <c r="J144" s="89">
        <v>477.75</v>
      </c>
      <c r="K144" s="49"/>
      <c r="L144" s="73"/>
      <c r="M144" s="57">
        <v>21823125.129999999</v>
      </c>
      <c r="N144" s="57">
        <v>67391.100000000006</v>
      </c>
      <c r="O144" s="89">
        <v>37.666666666666664</v>
      </c>
      <c r="P144" s="49"/>
      <c r="Q144" s="73"/>
      <c r="R144" s="57">
        <v>42470244.259999998</v>
      </c>
      <c r="S144" s="57">
        <v>89307.300000000017</v>
      </c>
      <c r="T144" s="89">
        <v>5</v>
      </c>
      <c r="U144" s="49"/>
      <c r="V144" s="73"/>
      <c r="W144" s="57">
        <v>715663</v>
      </c>
      <c r="X144" s="57">
        <v>1963.1999999999996</v>
      </c>
      <c r="Y144" s="89">
        <v>898</v>
      </c>
      <c r="Z144" s="49"/>
      <c r="AA144" s="49"/>
      <c r="AB144" s="57">
        <v>26092.800000000007</v>
      </c>
      <c r="AC144" s="57">
        <v>72.48</v>
      </c>
      <c r="AD144" s="89">
        <v>28</v>
      </c>
      <c r="AE144" s="49"/>
      <c r="AF144" s="73"/>
      <c r="AG144" s="57">
        <v>7563</v>
      </c>
      <c r="AH144" s="89">
        <v>1.25</v>
      </c>
      <c r="AI144" s="49"/>
      <c r="AJ144" s="49"/>
      <c r="AK144" s="57">
        <v>135101.37</v>
      </c>
      <c r="AL144" s="89">
        <v>11.5</v>
      </c>
    </row>
    <row r="145" spans="1:38" x14ac:dyDescent="0.2">
      <c r="A145" s="49">
        <v>2013</v>
      </c>
      <c r="B145" s="57">
        <v>110093942.35000001</v>
      </c>
      <c r="C145" s="49"/>
      <c r="D145" s="73"/>
      <c r="E145" s="57">
        <v>25357834.73</v>
      </c>
      <c r="F145" s="89">
        <v>3160.5</v>
      </c>
      <c r="G145" s="49"/>
      <c r="H145" s="73"/>
      <c r="I145" s="57">
        <v>12012886.120000001</v>
      </c>
      <c r="J145" s="89">
        <v>474.25</v>
      </c>
      <c r="K145" s="49"/>
      <c r="L145" s="73"/>
      <c r="M145" s="57">
        <v>17140221.810000002</v>
      </c>
      <c r="N145" s="57">
        <v>53733.700000000004</v>
      </c>
      <c r="O145" s="89">
        <v>38.5</v>
      </c>
      <c r="P145" s="49"/>
      <c r="Q145" s="73"/>
      <c r="R145" s="57">
        <v>48528023.929999992</v>
      </c>
      <c r="S145" s="57">
        <v>103015.1</v>
      </c>
      <c r="T145" s="89">
        <v>5</v>
      </c>
      <c r="U145" s="49"/>
      <c r="V145" s="73"/>
      <c r="W145" s="57">
        <v>718528</v>
      </c>
      <c r="X145" s="57">
        <v>1978.1999999999996</v>
      </c>
      <c r="Y145" s="89">
        <v>899.5</v>
      </c>
      <c r="Z145" s="49"/>
      <c r="AA145" s="49"/>
      <c r="AB145" s="57">
        <v>26092.800000000007</v>
      </c>
      <c r="AC145" s="57">
        <v>72.48</v>
      </c>
      <c r="AD145" s="89">
        <v>28</v>
      </c>
      <c r="AE145" s="49"/>
      <c r="AF145" s="73"/>
      <c r="AG145" s="57">
        <v>5733</v>
      </c>
      <c r="AH145" s="89">
        <v>1.5833333333333333</v>
      </c>
      <c r="AI145" s="49"/>
      <c r="AJ145" s="49"/>
      <c r="AK145" s="57">
        <v>220117.15</v>
      </c>
      <c r="AL145" s="89">
        <v>17.666666666666668</v>
      </c>
    </row>
    <row r="146" spans="1:38" x14ac:dyDescent="0.2">
      <c r="A146" s="49">
        <v>2014</v>
      </c>
      <c r="B146" s="57">
        <v>112119464.67</v>
      </c>
      <c r="C146" s="49"/>
      <c r="D146" s="49"/>
      <c r="E146" s="57">
        <v>25941255.799999997</v>
      </c>
      <c r="F146" s="89">
        <v>3190.4166666666665</v>
      </c>
      <c r="G146" s="716">
        <v>0.24487109212292557</v>
      </c>
      <c r="H146" s="49"/>
      <c r="I146" s="57">
        <v>11877868.299999999</v>
      </c>
      <c r="J146" s="89">
        <v>473.08333333333331</v>
      </c>
      <c r="K146" s="716">
        <v>0.11212050045446439</v>
      </c>
      <c r="L146" s="49"/>
      <c r="M146" s="57">
        <v>15634133.02</v>
      </c>
      <c r="N146" s="57">
        <v>47684.4</v>
      </c>
      <c r="O146" s="89">
        <v>38.333333333333336</v>
      </c>
      <c r="P146" s="716">
        <v>0.1475775597186969</v>
      </c>
      <c r="Q146" s="49"/>
      <c r="R146" s="57">
        <v>51432197.18</v>
      </c>
      <c r="S146" s="57">
        <v>110732.00000000001</v>
      </c>
      <c r="T146" s="89">
        <v>5</v>
      </c>
      <c r="U146" s="716">
        <v>0.48549146544201816</v>
      </c>
      <c r="V146" s="49"/>
      <c r="W146" s="57">
        <v>720704</v>
      </c>
      <c r="X146" s="57">
        <v>1983.1099999999997</v>
      </c>
      <c r="Y146" s="89">
        <v>905</v>
      </c>
      <c r="Z146" s="716">
        <v>6.8030467352070507E-3</v>
      </c>
      <c r="AA146" s="49"/>
      <c r="AB146" s="57">
        <v>25478.139999999996</v>
      </c>
      <c r="AC146" s="57">
        <v>70.772611111111104</v>
      </c>
      <c r="AD146" s="89">
        <v>28</v>
      </c>
      <c r="AE146" s="717">
        <v>2.4049953537950134E-4</v>
      </c>
      <c r="AF146" s="49"/>
      <c r="AG146" s="57">
        <v>5733</v>
      </c>
      <c r="AH146" s="89">
        <v>1.1666666666666667</v>
      </c>
      <c r="AI146" s="717">
        <v>5.4116345868681204E-5</v>
      </c>
      <c r="AJ146" s="49"/>
      <c r="AK146" s="57">
        <v>301047.27999999997</v>
      </c>
      <c r="AL146" s="89">
        <v>18.583333333333332</v>
      </c>
    </row>
    <row r="147" spans="1:38" x14ac:dyDescent="0.2">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row>
    <row r="148" spans="1:38" x14ac:dyDescent="0.2">
      <c r="A148" s="324" t="s">
        <v>65</v>
      </c>
      <c r="B148" s="325">
        <v>1033375542.6799999</v>
      </c>
    </row>
    <row r="151" spans="1:38" x14ac:dyDescent="0.2">
      <c r="A151">
        <v>2015</v>
      </c>
      <c r="B151" s="99">
        <v>57580584.390000001</v>
      </c>
      <c r="C151" s="99">
        <v>0</v>
      </c>
      <c r="D151" s="99"/>
      <c r="E151" s="99">
        <v>14190828.51</v>
      </c>
      <c r="F151" s="99">
        <v>3214.5</v>
      </c>
      <c r="G151" s="99"/>
      <c r="H151" s="99"/>
      <c r="I151" s="99">
        <v>6642089.8399999999</v>
      </c>
      <c r="J151" s="99">
        <v>478</v>
      </c>
      <c r="K151" s="99"/>
      <c r="L151" s="99"/>
      <c r="M151" s="99">
        <v>10399054.100000001</v>
      </c>
      <c r="N151" s="99">
        <v>22815.699999999997</v>
      </c>
      <c r="O151" s="99">
        <v>36</v>
      </c>
      <c r="P151" s="99"/>
      <c r="Q151" s="99"/>
      <c r="R151" s="99">
        <v>23008579.900000002</v>
      </c>
      <c r="S151" s="99">
        <v>40652.400000000001</v>
      </c>
      <c r="T151" s="99">
        <v>5</v>
      </c>
      <c r="U151" s="99"/>
      <c r="V151" s="99"/>
      <c r="W151" s="99">
        <v>394140</v>
      </c>
      <c r="X151" s="99">
        <v>826.5</v>
      </c>
      <c r="Y151" s="99">
        <v>905</v>
      </c>
      <c r="Z151" s="99"/>
      <c r="AA151" s="99"/>
      <c r="AB151" s="99">
        <v>12631.680000000002</v>
      </c>
      <c r="AC151" s="99">
        <v>29.192000000000004</v>
      </c>
      <c r="AD151" s="99">
        <v>28</v>
      </c>
      <c r="AE151" s="99"/>
      <c r="AF151" s="99"/>
      <c r="AG151" s="99">
        <v>3141</v>
      </c>
      <c r="AH151" s="99">
        <v>1</v>
      </c>
      <c r="AI151" s="99"/>
      <c r="AJ151" s="99"/>
      <c r="AK151" s="99">
        <v>93279.299999999988</v>
      </c>
      <c r="AL151" s="99">
        <v>19</v>
      </c>
    </row>
    <row r="153" spans="1:38" x14ac:dyDescent="0.2">
      <c r="A153" s="523" t="s">
        <v>242</v>
      </c>
      <c r="B153" s="524">
        <v>1090956127.0699999</v>
      </c>
    </row>
  </sheetData>
  <mergeCells count="19">
    <mergeCell ref="AJ6:AL6"/>
    <mergeCell ref="AK135:AL135"/>
    <mergeCell ref="Q6:T6"/>
    <mergeCell ref="R135:T135"/>
    <mergeCell ref="V6:Y6"/>
    <mergeCell ref="W135:Y135"/>
    <mergeCell ref="AB135:AD135"/>
    <mergeCell ref="AA6:AD6"/>
    <mergeCell ref="A1:D1"/>
    <mergeCell ref="A2:D2"/>
    <mergeCell ref="A3:D3"/>
    <mergeCell ref="AF6:AH6"/>
    <mergeCell ref="AG135:AH135"/>
    <mergeCell ref="E135:F135"/>
    <mergeCell ref="I135:J135"/>
    <mergeCell ref="H6:J6"/>
    <mergeCell ref="D6:F6"/>
    <mergeCell ref="L6:O6"/>
    <mergeCell ref="M135:O135"/>
  </mergeCells>
  <pageMargins left="0.7" right="0.7" top="0.75" bottom="0.75" header="0.3" footer="0.3"/>
  <pageSetup orientation="portrait" horizontalDpi="4294967294"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zoomScale="90" zoomScaleNormal="90" workbookViewId="0">
      <selection activeCell="Q56" sqref="Q56"/>
    </sheetView>
  </sheetViews>
  <sheetFormatPr defaultRowHeight="12.75" x14ac:dyDescent="0.2"/>
  <cols>
    <col min="1" max="1" width="4.7109375" bestFit="1" customWidth="1"/>
    <col min="2" max="2" width="49" customWidth="1"/>
    <col min="3" max="3" width="13.28515625" bestFit="1" customWidth="1"/>
    <col min="4" max="4" width="14.42578125" customWidth="1"/>
    <col min="5" max="10" width="13.7109375" customWidth="1"/>
    <col min="11" max="11" width="11.140625" bestFit="1" customWidth="1"/>
  </cols>
  <sheetData>
    <row r="1" spans="1:11" x14ac:dyDescent="0.2">
      <c r="A1" s="390"/>
      <c r="B1" s="390"/>
      <c r="C1" s="390"/>
      <c r="D1" s="390"/>
      <c r="E1" s="390"/>
      <c r="F1" s="390"/>
      <c r="G1" s="390"/>
      <c r="H1" s="390"/>
      <c r="I1" s="390"/>
      <c r="J1" s="350"/>
      <c r="K1" s="390"/>
    </row>
    <row r="2" spans="1:11" ht="15" x14ac:dyDescent="0.25">
      <c r="A2" s="390"/>
      <c r="B2" s="347" t="s">
        <v>220</v>
      </c>
      <c r="C2" s="390"/>
      <c r="D2" s="381"/>
      <c r="E2" s="390"/>
      <c r="F2" s="390"/>
      <c r="G2" s="390"/>
      <c r="H2" s="390"/>
      <c r="I2" s="390"/>
      <c r="J2" s="350"/>
      <c r="K2" s="390"/>
    </row>
    <row r="3" spans="1:11" x14ac:dyDescent="0.2">
      <c r="A3" s="390"/>
      <c r="B3" s="390"/>
      <c r="C3" s="390"/>
      <c r="D3" s="390"/>
      <c r="E3" s="390"/>
      <c r="F3" s="390"/>
      <c r="G3" s="390"/>
      <c r="H3" s="390"/>
      <c r="I3" s="390"/>
      <c r="J3" s="356"/>
      <c r="K3" s="386"/>
    </row>
    <row r="4" spans="1:11" ht="15" x14ac:dyDescent="0.25">
      <c r="A4" s="729"/>
      <c r="B4" s="728"/>
      <c r="C4" s="730">
        <v>2010</v>
      </c>
      <c r="D4" s="730">
        <v>2011</v>
      </c>
      <c r="E4" s="730">
        <v>2012</v>
      </c>
      <c r="F4" s="730">
        <v>2013</v>
      </c>
      <c r="G4" s="730">
        <v>2014</v>
      </c>
      <c r="H4" s="731" t="s">
        <v>241</v>
      </c>
      <c r="J4" s="513" t="s">
        <v>221</v>
      </c>
    </row>
    <row r="5" spans="1:11" x14ac:dyDescent="0.2">
      <c r="A5" s="732"/>
      <c r="B5" s="818" t="s">
        <v>322</v>
      </c>
      <c r="C5" s="819"/>
      <c r="D5" s="819"/>
      <c r="E5" s="819"/>
      <c r="F5" s="819"/>
      <c r="G5" s="819"/>
      <c r="H5" s="820"/>
      <c r="J5" s="723"/>
    </row>
    <row r="6" spans="1:11" x14ac:dyDescent="0.2">
      <c r="A6" s="733" t="s">
        <v>320</v>
      </c>
      <c r="B6" s="734" t="s">
        <v>318</v>
      </c>
      <c r="C6" s="735">
        <f>'8. Summary'!G4</f>
        <v>102608264.83</v>
      </c>
      <c r="D6" s="735">
        <f>'8. Summary'!H4</f>
        <v>105625698.06999999</v>
      </c>
      <c r="E6" s="735">
        <f>'8. Summary'!I4</f>
        <v>108411816.52</v>
      </c>
      <c r="F6" s="735">
        <f>'8. Summary'!J4</f>
        <v>110314059.5</v>
      </c>
      <c r="G6" s="735">
        <f>'8. Summary'!K4</f>
        <v>112420511.94999999</v>
      </c>
      <c r="H6" s="736">
        <f>AVERAGE(C6:G6)</f>
        <v>107876070.17399998</v>
      </c>
      <c r="J6" s="514">
        <f>SUM(C6:G6)</f>
        <v>539380350.86999989</v>
      </c>
    </row>
    <row r="7" spans="1:11" x14ac:dyDescent="0.2">
      <c r="A7" s="733" t="s">
        <v>321</v>
      </c>
      <c r="B7" s="734" t="s">
        <v>319</v>
      </c>
      <c r="C7" s="735">
        <f t="shared" ref="C7:G7" si="0">C6/C15</f>
        <v>99218944.129999995</v>
      </c>
      <c r="D7" s="735">
        <f t="shared" si="0"/>
        <v>102125367.33720858</v>
      </c>
      <c r="E7" s="735">
        <f t="shared" si="0"/>
        <v>104832223.39832366</v>
      </c>
      <c r="F7" s="735">
        <f t="shared" si="0"/>
        <v>106644024.38472089</v>
      </c>
      <c r="G7" s="735">
        <f t="shared" si="0"/>
        <v>108798545.33934042</v>
      </c>
      <c r="H7" s="736">
        <f>AVERAGE(C7:G7)</f>
        <v>104323820.91791871</v>
      </c>
      <c r="J7" s="514"/>
    </row>
    <row r="8" spans="1:11" ht="25.5" x14ac:dyDescent="0.2">
      <c r="A8" s="733" t="s">
        <v>222</v>
      </c>
      <c r="B8" s="734" t="s">
        <v>323</v>
      </c>
      <c r="C8" s="735">
        <v>0</v>
      </c>
      <c r="D8" s="735">
        <v>0</v>
      </c>
      <c r="E8" s="735">
        <v>0</v>
      </c>
      <c r="F8" s="735">
        <v>0</v>
      </c>
      <c r="G8" s="735">
        <v>0</v>
      </c>
      <c r="H8" s="736">
        <v>0</v>
      </c>
      <c r="J8" s="515"/>
    </row>
    <row r="9" spans="1:11" x14ac:dyDescent="0.2">
      <c r="A9" s="733" t="s">
        <v>223</v>
      </c>
      <c r="B9" s="734" t="s">
        <v>324</v>
      </c>
      <c r="C9" s="735">
        <f>C7</f>
        <v>99218944.129999995</v>
      </c>
      <c r="D9" s="735">
        <f t="shared" ref="D9:G9" si="1">D7</f>
        <v>102125367.33720858</v>
      </c>
      <c r="E9" s="735">
        <f t="shared" si="1"/>
        <v>104832223.39832366</v>
      </c>
      <c r="F9" s="735">
        <f t="shared" si="1"/>
        <v>106644024.38472089</v>
      </c>
      <c r="G9" s="735">
        <f t="shared" si="1"/>
        <v>108798545.33934042</v>
      </c>
      <c r="H9" s="736">
        <f>AVERAGE(C9:G9)</f>
        <v>104323820.91791871</v>
      </c>
      <c r="J9" s="514">
        <f>SUM(C9:G9)</f>
        <v>521619104.58959353</v>
      </c>
    </row>
    <row r="10" spans="1:11" x14ac:dyDescent="0.2">
      <c r="A10" s="733" t="s">
        <v>224</v>
      </c>
      <c r="B10" s="734" t="s">
        <v>325</v>
      </c>
      <c r="C10" s="735">
        <f>'8. Summary'!G10</f>
        <v>96062449.620000005</v>
      </c>
      <c r="D10" s="735">
        <f>'8. Summary'!H10</f>
        <v>99140087.189999998</v>
      </c>
      <c r="E10" s="735">
        <f>'8. Summary'!I10</f>
        <v>101548387.71999998</v>
      </c>
      <c r="F10" s="735">
        <f>'8. Summary'!J10</f>
        <v>103789320.39</v>
      </c>
      <c r="G10" s="735">
        <f>'8. Summary'!K10</f>
        <v>105637369.43999998</v>
      </c>
      <c r="H10" s="736">
        <f>AVERAGE(C10:G10)</f>
        <v>101235522.87199999</v>
      </c>
      <c r="J10" s="516">
        <f>SUM(C10:G10)</f>
        <v>506177614.35999995</v>
      </c>
      <c r="K10" s="194" t="e">
        <f>IF(J10=SUM('1. Data Sheet'!#REF!)-SUM('1. Data Sheet'!AK142:AK146),"OK","ERRPR")</f>
        <v>#REF!</v>
      </c>
    </row>
    <row r="11" spans="1:11" ht="25.5" x14ac:dyDescent="0.2">
      <c r="A11" s="733" t="s">
        <v>225</v>
      </c>
      <c r="B11" s="734" t="s">
        <v>326</v>
      </c>
      <c r="C11" s="735">
        <v>0</v>
      </c>
      <c r="D11" s="735">
        <v>0</v>
      </c>
      <c r="E11" s="735">
        <v>0</v>
      </c>
      <c r="F11" s="735">
        <v>0</v>
      </c>
      <c r="G11" s="735">
        <v>0</v>
      </c>
      <c r="H11" s="736">
        <v>0</v>
      </c>
    </row>
    <row r="12" spans="1:11" x14ac:dyDescent="0.2">
      <c r="A12" s="733" t="s">
        <v>23</v>
      </c>
      <c r="B12" s="734" t="s">
        <v>327</v>
      </c>
      <c r="C12" s="735">
        <f>C10-C11</f>
        <v>96062449.620000005</v>
      </c>
      <c r="D12" s="735">
        <f t="shared" ref="D12:G12" si="2">D10-D11</f>
        <v>99140087.189999998</v>
      </c>
      <c r="E12" s="735">
        <f t="shared" si="2"/>
        <v>101548387.71999998</v>
      </c>
      <c r="F12" s="735">
        <f t="shared" si="2"/>
        <v>103789320.39</v>
      </c>
      <c r="G12" s="735">
        <f t="shared" si="2"/>
        <v>105637369.43999998</v>
      </c>
      <c r="H12" s="736">
        <f>AVERAGE(C12:G12)</f>
        <v>101235522.87199999</v>
      </c>
      <c r="K12" s="390"/>
    </row>
    <row r="13" spans="1:11" x14ac:dyDescent="0.2">
      <c r="A13" s="733" t="s">
        <v>226</v>
      </c>
      <c r="B13" s="734" t="s">
        <v>328</v>
      </c>
      <c r="C13" s="737">
        <f>IF(C12=0,"",C9/C12)</f>
        <v>1.0328587759575809</v>
      </c>
      <c r="D13" s="737">
        <f t="shared" ref="D13:G13" si="3">IF(D12=0,"",D9/D12)</f>
        <v>1.0301117361485406</v>
      </c>
      <c r="E13" s="737">
        <f t="shared" si="3"/>
        <v>1.0323376446643171</v>
      </c>
      <c r="F13" s="737">
        <f t="shared" si="3"/>
        <v>1.0275047951368601</v>
      </c>
      <c r="G13" s="737">
        <f t="shared" si="3"/>
        <v>1.029924788132252</v>
      </c>
      <c r="H13" s="738">
        <v>1.0305060709749432</v>
      </c>
      <c r="K13" s="390"/>
    </row>
    <row r="14" spans="1:11" x14ac:dyDescent="0.2">
      <c r="A14" s="739"/>
      <c r="B14" s="821" t="s">
        <v>329</v>
      </c>
      <c r="C14" s="822"/>
      <c r="D14" s="822"/>
      <c r="E14" s="822"/>
      <c r="F14" s="822"/>
      <c r="G14" s="822"/>
      <c r="H14" s="823"/>
      <c r="K14" s="390"/>
    </row>
    <row r="15" spans="1:11" ht="13.5" thickBot="1" x14ac:dyDescent="0.25">
      <c r="A15" s="733" t="s">
        <v>227</v>
      </c>
      <c r="B15" s="734" t="s">
        <v>330</v>
      </c>
      <c r="C15" s="743">
        <f>C39</f>
        <v>1.0341600158086666</v>
      </c>
      <c r="D15" s="743">
        <f t="shared" ref="D15:G15" si="4">D39</f>
        <v>1.0342748410513289</v>
      </c>
      <c r="E15" s="743">
        <f t="shared" si="4"/>
        <v>1.0341459238928399</v>
      </c>
      <c r="F15" s="743">
        <f t="shared" si="4"/>
        <v>1.0344138842889066</v>
      </c>
      <c r="G15" s="743">
        <f t="shared" si="4"/>
        <v>1.0332905793856226</v>
      </c>
      <c r="H15" s="740">
        <v>1.034057048885473</v>
      </c>
      <c r="K15" s="390"/>
    </row>
    <row r="16" spans="1:11" x14ac:dyDescent="0.2">
      <c r="A16" s="739"/>
      <c r="B16" s="821" t="s">
        <v>331</v>
      </c>
      <c r="C16" s="822"/>
      <c r="D16" s="822"/>
      <c r="E16" s="822"/>
      <c r="F16" s="822"/>
      <c r="G16" s="822"/>
      <c r="H16" s="823"/>
      <c r="K16" s="390"/>
    </row>
    <row r="17" spans="1:11" ht="13.5" thickBot="1" x14ac:dyDescent="0.25">
      <c r="A17" s="741" t="s">
        <v>332</v>
      </c>
      <c r="B17" s="742" t="s">
        <v>333</v>
      </c>
      <c r="C17" s="743">
        <f>IF(C13="","",C13*C15)</f>
        <v>1.068141248072412</v>
      </c>
      <c r="D17" s="743">
        <f t="shared" ref="D17:G17" si="5">IF(D13="","",D13*D15)</f>
        <v>1.0654186521701403</v>
      </c>
      <c r="E17" s="743">
        <f t="shared" si="5"/>
        <v>1.0675877673107383</v>
      </c>
      <c r="F17" s="743">
        <f t="shared" si="5"/>
        <v>1.0628652262629967</v>
      </c>
      <c r="G17" s="743">
        <f t="shared" si="5"/>
        <v>1.0642115810527892</v>
      </c>
      <c r="H17" s="744">
        <v>1.0656020666109136</v>
      </c>
      <c r="K17" s="390"/>
    </row>
    <row r="18" spans="1:11" x14ac:dyDescent="0.2">
      <c r="B18" s="385"/>
    </row>
    <row r="19" spans="1:11" x14ac:dyDescent="0.2">
      <c r="B19" s="385" t="s">
        <v>228</v>
      </c>
      <c r="C19" s="339">
        <f>H15</f>
        <v>1.034057048885473</v>
      </c>
      <c r="D19" s="368" t="s">
        <v>239</v>
      </c>
    </row>
    <row r="20" spans="1:11" x14ac:dyDescent="0.2">
      <c r="B20" s="34"/>
    </row>
    <row r="21" spans="1:11" x14ac:dyDescent="0.2">
      <c r="B21" s="385" t="s">
        <v>229</v>
      </c>
      <c r="C21" s="339">
        <f>H13</f>
        <v>1.0305060709749432</v>
      </c>
      <c r="D21" s="368" t="s">
        <v>239</v>
      </c>
    </row>
    <row r="22" spans="1:11" x14ac:dyDescent="0.2">
      <c r="B22" s="34"/>
    </row>
    <row r="23" spans="1:11" x14ac:dyDescent="0.2">
      <c r="B23" s="338" t="s">
        <v>217</v>
      </c>
      <c r="C23" s="390"/>
      <c r="D23" s="381"/>
    </row>
    <row r="24" spans="1:11" x14ac:dyDescent="0.2">
      <c r="B24" s="338" t="s">
        <v>230</v>
      </c>
      <c r="C24" s="350"/>
      <c r="D24" s="390"/>
    </row>
    <row r="25" spans="1:11" x14ac:dyDescent="0.2">
      <c r="B25" s="387" t="s">
        <v>231</v>
      </c>
      <c r="C25" s="339">
        <f>H13*H15</f>
        <v>1.0656020666109136</v>
      </c>
      <c r="D25" s="381"/>
    </row>
    <row r="26" spans="1:11" x14ac:dyDescent="0.2">
      <c r="B26" s="387" t="s">
        <v>232</v>
      </c>
      <c r="C26" s="350" t="s">
        <v>233</v>
      </c>
      <c r="D26" s="390"/>
    </row>
    <row r="27" spans="1:11" x14ac:dyDescent="0.2">
      <c r="B27" s="374"/>
      <c r="C27" s="350"/>
      <c r="D27" s="390"/>
    </row>
    <row r="28" spans="1:11" x14ac:dyDescent="0.2">
      <c r="B28" s="338" t="s">
        <v>234</v>
      </c>
      <c r="C28" s="350"/>
      <c r="D28" s="390"/>
    </row>
    <row r="29" spans="1:11" x14ac:dyDescent="0.2">
      <c r="B29" s="387" t="s">
        <v>235</v>
      </c>
      <c r="C29" s="339">
        <f>C25*0.99</f>
        <v>1.0549460459448046</v>
      </c>
      <c r="D29" s="390"/>
    </row>
    <row r="30" spans="1:11" x14ac:dyDescent="0.2">
      <c r="B30" s="387" t="s">
        <v>236</v>
      </c>
      <c r="C30" s="350" t="s">
        <v>233</v>
      </c>
      <c r="D30" s="390"/>
    </row>
    <row r="31" spans="1:11" s="13" customFormat="1" x14ac:dyDescent="0.2">
      <c r="B31" s="355"/>
      <c r="C31" s="389"/>
      <c r="D31" s="357"/>
      <c r="J31"/>
    </row>
    <row r="32" spans="1:11" s="13" customFormat="1" x14ac:dyDescent="0.2">
      <c r="B32" s="357"/>
      <c r="C32" s="389"/>
      <c r="D32" s="357"/>
    </row>
    <row r="33" spans="2:10" s="13" customFormat="1" ht="16.5" thickBot="1" x14ac:dyDescent="0.3">
      <c r="B33" s="377" t="s">
        <v>237</v>
      </c>
      <c r="C33" s="369"/>
      <c r="D33" s="369"/>
      <c r="E33" s="327"/>
      <c r="F33" s="327"/>
      <c r="G33" s="327"/>
    </row>
    <row r="34" spans="2:10" s="13" customFormat="1" ht="15" x14ac:dyDescent="0.25">
      <c r="B34" s="361"/>
      <c r="C34" s="449">
        <f>C4</f>
        <v>2010</v>
      </c>
      <c r="D34" s="449">
        <f>D4</f>
        <v>2011</v>
      </c>
      <c r="E34" s="449">
        <f>E4</f>
        <v>2012</v>
      </c>
      <c r="F34" s="449">
        <f>F4</f>
        <v>2013</v>
      </c>
      <c r="G34" s="449">
        <f>G4</f>
        <v>2014</v>
      </c>
    </row>
    <row r="35" spans="2:10" s="13" customFormat="1" x14ac:dyDescent="0.2">
      <c r="B35" s="348" t="s">
        <v>238</v>
      </c>
      <c r="C35" s="372">
        <f>'[14]IESO Consumption'!$G$249</f>
        <v>102608264.83</v>
      </c>
      <c r="D35" s="372">
        <f>'[14]IESO Consumption'!$G$277</f>
        <v>105553876.28</v>
      </c>
      <c r="E35" s="372">
        <f>'[14]IESO Consumption'!$G$305</f>
        <v>108401733.63000001</v>
      </c>
      <c r="F35" s="372">
        <f>'[14]IESO Consumption'!$G$332</f>
        <v>109560593.57000001</v>
      </c>
      <c r="G35" s="372">
        <f>'[14]IESO Consumption'!$G$361</f>
        <v>112492074.67</v>
      </c>
    </row>
    <row r="36" spans="2:10" s="13" customFormat="1" x14ac:dyDescent="0.2">
      <c r="B36" s="348"/>
      <c r="C36" s="354"/>
      <c r="D36" s="354"/>
      <c r="E36" s="354"/>
      <c r="F36" s="354"/>
      <c r="G36" s="354"/>
    </row>
    <row r="37" spans="2:10" s="13" customFormat="1" x14ac:dyDescent="0.2">
      <c r="B37" s="348" t="s">
        <v>240</v>
      </c>
      <c r="C37" s="354">
        <f>'[14]IESO Consumption'!$E$249</f>
        <v>99218944.129999995</v>
      </c>
      <c r="D37" s="354">
        <f>'[14]IESO Consumption'!$E$277</f>
        <v>102055925.65000001</v>
      </c>
      <c r="E37" s="354">
        <f>'[14]IESO Consumption'!$E$305</f>
        <v>104822473.43000001</v>
      </c>
      <c r="F37" s="354">
        <f>'[14]IESO Consumption'!$E$332</f>
        <v>105915625.48999999</v>
      </c>
      <c r="G37" s="354">
        <f>'[14]IESO Consumption'!$E$361</f>
        <v>108867802.44999999</v>
      </c>
    </row>
    <row r="38" spans="2:10" s="13" customFormat="1" x14ac:dyDescent="0.2">
      <c r="B38" s="348"/>
      <c r="C38" s="351"/>
      <c r="D38" s="351"/>
      <c r="E38" s="351"/>
      <c r="F38" s="351"/>
      <c r="G38" s="351"/>
    </row>
    <row r="39" spans="2:10" s="13" customFormat="1" ht="13.5" thickBot="1" x14ac:dyDescent="0.25">
      <c r="B39" s="362" t="s">
        <v>228</v>
      </c>
      <c r="C39" s="346">
        <f>C35/C37</f>
        <v>1.0341600158086666</v>
      </c>
      <c r="D39" s="726">
        <f t="shared" ref="D39:G39" si="6">D35/D37</f>
        <v>1.0342748410513289</v>
      </c>
      <c r="E39" s="726">
        <f t="shared" si="6"/>
        <v>1.0341459238928399</v>
      </c>
      <c r="F39" s="726">
        <f t="shared" si="6"/>
        <v>1.0344138842889066</v>
      </c>
      <c r="G39" s="726">
        <f t="shared" si="6"/>
        <v>1.0332905793856226</v>
      </c>
      <c r="I39" s="712"/>
    </row>
    <row r="40" spans="2:10" s="13" customFormat="1" ht="13.5" thickTop="1" x14ac:dyDescent="0.2">
      <c r="B40" s="373"/>
      <c r="C40" s="360" t="str">
        <f>IF(C39=C15,"OK","ERROR")</f>
        <v>OK</v>
      </c>
      <c r="D40" s="727" t="str">
        <f t="shared" ref="D40:G40" si="7">IF(D39=D15,"OK","ERROR")</f>
        <v>OK</v>
      </c>
      <c r="E40" s="727" t="str">
        <f t="shared" si="7"/>
        <v>OK</v>
      </c>
      <c r="F40" s="727" t="str">
        <f t="shared" si="7"/>
        <v>OK</v>
      </c>
      <c r="G40" s="727" t="str">
        <f t="shared" si="7"/>
        <v>OK</v>
      </c>
    </row>
    <row r="41" spans="2:10" s="13" customFormat="1" x14ac:dyDescent="0.2">
      <c r="J41" s="357"/>
    </row>
    <row r="42" spans="2:10" s="13" customFormat="1" x14ac:dyDescent="0.2"/>
    <row r="43" spans="2:10" s="13" customFormat="1" x14ac:dyDescent="0.2"/>
    <row r="44" spans="2:10" s="13" customFormat="1" x14ac:dyDescent="0.2">
      <c r="B44" s="690" t="s">
        <v>300</v>
      </c>
      <c r="C44" s="13">
        <f>1.0716</f>
        <v>1.0716000000000001</v>
      </c>
      <c r="D44" s="689" t="s">
        <v>301</v>
      </c>
    </row>
    <row r="45" spans="2:10" x14ac:dyDescent="0.2">
      <c r="J45" s="13"/>
    </row>
    <row r="46" spans="2:10" x14ac:dyDescent="0.2">
      <c r="C46" s="722"/>
    </row>
  </sheetData>
  <mergeCells count="3">
    <mergeCell ref="B5:H5"/>
    <mergeCell ref="B14:H14"/>
    <mergeCell ref="B16:H16"/>
  </mergeCells>
  <pageMargins left="0.7" right="0.7" top="0.75" bottom="0.75" header="0.3" footer="0.3"/>
  <pageSetup scale="5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63"/>
  <sheetViews>
    <sheetView zoomScale="80" zoomScaleNormal="80" workbookViewId="0">
      <pane xSplit="1" ySplit="10" topLeftCell="B11" activePane="bottomRight" state="frozen"/>
      <selection pane="topRight" activeCell="B1" sqref="B1"/>
      <selection pane="bottomLeft" activeCell="A12" sqref="A12"/>
      <selection pane="bottomRight" activeCell="P33" sqref="P33"/>
    </sheetView>
  </sheetViews>
  <sheetFormatPr defaultRowHeight="12.75" x14ac:dyDescent="0.2"/>
  <cols>
    <col min="1" max="1" width="33.140625" style="39" customWidth="1"/>
    <col min="2" max="4" width="9.140625" style="39"/>
    <col min="5" max="5" width="9.28515625" style="41" customWidth="1"/>
    <col min="6" max="6" width="9.5703125" style="41" customWidth="1"/>
    <col min="7" max="15" width="9.140625" style="39"/>
    <col min="16" max="16" width="10.140625" style="39" bestFit="1" customWidth="1"/>
    <col min="17" max="17" width="11.85546875" style="39" bestFit="1" customWidth="1"/>
    <col min="18" max="18" width="10.140625" style="39" bestFit="1" customWidth="1"/>
    <col min="19" max="20" width="9.140625" style="39"/>
    <col min="21" max="21" width="10.28515625" style="39" bestFit="1" customWidth="1"/>
    <col min="22" max="22" width="9.85546875" style="39" bestFit="1" customWidth="1"/>
    <col min="23" max="23" width="11" style="39" bestFit="1" customWidth="1"/>
    <col min="24" max="24" width="11.140625" style="39" customWidth="1"/>
    <col min="25" max="261" width="9.140625" style="39"/>
    <col min="262" max="262" width="9.28515625" style="39" customWidth="1"/>
    <col min="263" max="263" width="9.5703125" style="39" customWidth="1"/>
    <col min="264" max="277" width="9.140625" style="39"/>
    <col min="278" max="278" width="9.85546875" style="39" bestFit="1" customWidth="1"/>
    <col min="279" max="279" width="11" style="39" bestFit="1" customWidth="1"/>
    <col min="280" max="517" width="9.140625" style="39"/>
    <col min="518" max="518" width="9.28515625" style="39" customWidth="1"/>
    <col min="519" max="519" width="9.5703125" style="39" customWidth="1"/>
    <col min="520" max="533" width="9.140625" style="39"/>
    <col min="534" max="534" width="9.85546875" style="39" bestFit="1" customWidth="1"/>
    <col min="535" max="535" width="11" style="39" bestFit="1" customWidth="1"/>
    <col min="536" max="773" width="9.140625" style="39"/>
    <col min="774" max="774" width="9.28515625" style="39" customWidth="1"/>
    <col min="775" max="775" width="9.5703125" style="39" customWidth="1"/>
    <col min="776" max="789" width="9.140625" style="39"/>
    <col min="790" max="790" width="9.85546875" style="39" bestFit="1" customWidth="1"/>
    <col min="791" max="791" width="11" style="39" bestFit="1" customWidth="1"/>
    <col min="792" max="1029" width="9.140625" style="39"/>
    <col min="1030" max="1030" width="9.28515625" style="39" customWidth="1"/>
    <col min="1031" max="1031" width="9.5703125" style="39" customWidth="1"/>
    <col min="1032" max="1045" width="9.140625" style="39"/>
    <col min="1046" max="1046" width="9.85546875" style="39" bestFit="1" customWidth="1"/>
    <col min="1047" max="1047" width="11" style="39" bestFit="1" customWidth="1"/>
    <col min="1048" max="1285" width="9.140625" style="39"/>
    <col min="1286" max="1286" width="9.28515625" style="39" customWidth="1"/>
    <col min="1287" max="1287" width="9.5703125" style="39" customWidth="1"/>
    <col min="1288" max="1301" width="9.140625" style="39"/>
    <col min="1302" max="1302" width="9.85546875" style="39" bestFit="1" customWidth="1"/>
    <col min="1303" max="1303" width="11" style="39" bestFit="1" customWidth="1"/>
    <col min="1304" max="1541" width="9.140625" style="39"/>
    <col min="1542" max="1542" width="9.28515625" style="39" customWidth="1"/>
    <col min="1543" max="1543" width="9.5703125" style="39" customWidth="1"/>
    <col min="1544" max="1557" width="9.140625" style="39"/>
    <col min="1558" max="1558" width="9.85546875" style="39" bestFit="1" customWidth="1"/>
    <col min="1559" max="1559" width="11" style="39" bestFit="1" customWidth="1"/>
    <col min="1560" max="1797" width="9.140625" style="39"/>
    <col min="1798" max="1798" width="9.28515625" style="39" customWidth="1"/>
    <col min="1799" max="1799" width="9.5703125" style="39" customWidth="1"/>
    <col min="1800" max="1813" width="9.140625" style="39"/>
    <col min="1814" max="1814" width="9.85546875" style="39" bestFit="1" customWidth="1"/>
    <col min="1815" max="1815" width="11" style="39" bestFit="1" customWidth="1"/>
    <col min="1816" max="2053" width="9.140625" style="39"/>
    <col min="2054" max="2054" width="9.28515625" style="39" customWidth="1"/>
    <col min="2055" max="2055" width="9.5703125" style="39" customWidth="1"/>
    <col min="2056" max="2069" width="9.140625" style="39"/>
    <col min="2070" max="2070" width="9.85546875" style="39" bestFit="1" customWidth="1"/>
    <col min="2071" max="2071" width="11" style="39" bestFit="1" customWidth="1"/>
    <col min="2072" max="2309" width="9.140625" style="39"/>
    <col min="2310" max="2310" width="9.28515625" style="39" customWidth="1"/>
    <col min="2311" max="2311" width="9.5703125" style="39" customWidth="1"/>
    <col min="2312" max="2325" width="9.140625" style="39"/>
    <col min="2326" max="2326" width="9.85546875" style="39" bestFit="1" customWidth="1"/>
    <col min="2327" max="2327" width="11" style="39" bestFit="1" customWidth="1"/>
    <col min="2328" max="2565" width="9.140625" style="39"/>
    <col min="2566" max="2566" width="9.28515625" style="39" customWidth="1"/>
    <col min="2567" max="2567" width="9.5703125" style="39" customWidth="1"/>
    <col min="2568" max="2581" width="9.140625" style="39"/>
    <col min="2582" max="2582" width="9.85546875" style="39" bestFit="1" customWidth="1"/>
    <col min="2583" max="2583" width="11" style="39" bestFit="1" customWidth="1"/>
    <col min="2584" max="2821" width="9.140625" style="39"/>
    <col min="2822" max="2822" width="9.28515625" style="39" customWidth="1"/>
    <col min="2823" max="2823" width="9.5703125" style="39" customWidth="1"/>
    <col min="2824" max="2837" width="9.140625" style="39"/>
    <col min="2838" max="2838" width="9.85546875" style="39" bestFit="1" customWidth="1"/>
    <col min="2839" max="2839" width="11" style="39" bestFit="1" customWidth="1"/>
    <col min="2840" max="3077" width="9.140625" style="39"/>
    <col min="3078" max="3078" width="9.28515625" style="39" customWidth="1"/>
    <col min="3079" max="3079" width="9.5703125" style="39" customWidth="1"/>
    <col min="3080" max="3093" width="9.140625" style="39"/>
    <col min="3094" max="3094" width="9.85546875" style="39" bestFit="1" customWidth="1"/>
    <col min="3095" max="3095" width="11" style="39" bestFit="1" customWidth="1"/>
    <col min="3096" max="3333" width="9.140625" style="39"/>
    <col min="3334" max="3334" width="9.28515625" style="39" customWidth="1"/>
    <col min="3335" max="3335" width="9.5703125" style="39" customWidth="1"/>
    <col min="3336" max="3349" width="9.140625" style="39"/>
    <col min="3350" max="3350" width="9.85546875" style="39" bestFit="1" customWidth="1"/>
    <col min="3351" max="3351" width="11" style="39" bestFit="1" customWidth="1"/>
    <col min="3352" max="3589" width="9.140625" style="39"/>
    <col min="3590" max="3590" width="9.28515625" style="39" customWidth="1"/>
    <col min="3591" max="3591" width="9.5703125" style="39" customWidth="1"/>
    <col min="3592" max="3605" width="9.140625" style="39"/>
    <col min="3606" max="3606" width="9.85546875" style="39" bestFit="1" customWidth="1"/>
    <col min="3607" max="3607" width="11" style="39" bestFit="1" customWidth="1"/>
    <col min="3608" max="3845" width="9.140625" style="39"/>
    <col min="3846" max="3846" width="9.28515625" style="39" customWidth="1"/>
    <col min="3847" max="3847" width="9.5703125" style="39" customWidth="1"/>
    <col min="3848" max="3861" width="9.140625" style="39"/>
    <col min="3862" max="3862" width="9.85546875" style="39" bestFit="1" customWidth="1"/>
    <col min="3863" max="3863" width="11" style="39" bestFit="1" customWidth="1"/>
    <col min="3864" max="4101" width="9.140625" style="39"/>
    <col min="4102" max="4102" width="9.28515625" style="39" customWidth="1"/>
    <col min="4103" max="4103" width="9.5703125" style="39" customWidth="1"/>
    <col min="4104" max="4117" width="9.140625" style="39"/>
    <col min="4118" max="4118" width="9.85546875" style="39" bestFit="1" customWidth="1"/>
    <col min="4119" max="4119" width="11" style="39" bestFit="1" customWidth="1"/>
    <col min="4120" max="4357" width="9.140625" style="39"/>
    <col min="4358" max="4358" width="9.28515625" style="39" customWidth="1"/>
    <col min="4359" max="4359" width="9.5703125" style="39" customWidth="1"/>
    <col min="4360" max="4373" width="9.140625" style="39"/>
    <col min="4374" max="4374" width="9.85546875" style="39" bestFit="1" customWidth="1"/>
    <col min="4375" max="4375" width="11" style="39" bestFit="1" customWidth="1"/>
    <col min="4376" max="4613" width="9.140625" style="39"/>
    <col min="4614" max="4614" width="9.28515625" style="39" customWidth="1"/>
    <col min="4615" max="4615" width="9.5703125" style="39" customWidth="1"/>
    <col min="4616" max="4629" width="9.140625" style="39"/>
    <col min="4630" max="4630" width="9.85546875" style="39" bestFit="1" customWidth="1"/>
    <col min="4631" max="4631" width="11" style="39" bestFit="1" customWidth="1"/>
    <col min="4632" max="4869" width="9.140625" style="39"/>
    <col min="4870" max="4870" width="9.28515625" style="39" customWidth="1"/>
    <col min="4871" max="4871" width="9.5703125" style="39" customWidth="1"/>
    <col min="4872" max="4885" width="9.140625" style="39"/>
    <col min="4886" max="4886" width="9.85546875" style="39" bestFit="1" customWidth="1"/>
    <col min="4887" max="4887" width="11" style="39" bestFit="1" customWidth="1"/>
    <col min="4888" max="5125" width="9.140625" style="39"/>
    <col min="5126" max="5126" width="9.28515625" style="39" customWidth="1"/>
    <col min="5127" max="5127" width="9.5703125" style="39" customWidth="1"/>
    <col min="5128" max="5141" width="9.140625" style="39"/>
    <col min="5142" max="5142" width="9.85546875" style="39" bestFit="1" customWidth="1"/>
    <col min="5143" max="5143" width="11" style="39" bestFit="1" customWidth="1"/>
    <col min="5144" max="5381" width="9.140625" style="39"/>
    <col min="5382" max="5382" width="9.28515625" style="39" customWidth="1"/>
    <col min="5383" max="5383" width="9.5703125" style="39" customWidth="1"/>
    <col min="5384" max="5397" width="9.140625" style="39"/>
    <col min="5398" max="5398" width="9.85546875" style="39" bestFit="1" customWidth="1"/>
    <col min="5399" max="5399" width="11" style="39" bestFit="1" customWidth="1"/>
    <col min="5400" max="5637" width="9.140625" style="39"/>
    <col min="5638" max="5638" width="9.28515625" style="39" customWidth="1"/>
    <col min="5639" max="5639" width="9.5703125" style="39" customWidth="1"/>
    <col min="5640" max="5653" width="9.140625" style="39"/>
    <col min="5654" max="5654" width="9.85546875" style="39" bestFit="1" customWidth="1"/>
    <col min="5655" max="5655" width="11" style="39" bestFit="1" customWidth="1"/>
    <col min="5656" max="5893" width="9.140625" style="39"/>
    <col min="5894" max="5894" width="9.28515625" style="39" customWidth="1"/>
    <col min="5895" max="5895" width="9.5703125" style="39" customWidth="1"/>
    <col min="5896" max="5909" width="9.140625" style="39"/>
    <col min="5910" max="5910" width="9.85546875" style="39" bestFit="1" customWidth="1"/>
    <col min="5911" max="5911" width="11" style="39" bestFit="1" customWidth="1"/>
    <col min="5912" max="6149" width="9.140625" style="39"/>
    <col min="6150" max="6150" width="9.28515625" style="39" customWidth="1"/>
    <col min="6151" max="6151" width="9.5703125" style="39" customWidth="1"/>
    <col min="6152" max="6165" width="9.140625" style="39"/>
    <col min="6166" max="6166" width="9.85546875" style="39" bestFit="1" customWidth="1"/>
    <col min="6167" max="6167" width="11" style="39" bestFit="1" customWidth="1"/>
    <col min="6168" max="6405" width="9.140625" style="39"/>
    <col min="6406" max="6406" width="9.28515625" style="39" customWidth="1"/>
    <col min="6407" max="6407" width="9.5703125" style="39" customWidth="1"/>
    <col min="6408" max="6421" width="9.140625" style="39"/>
    <col min="6422" max="6422" width="9.85546875" style="39" bestFit="1" customWidth="1"/>
    <col min="6423" max="6423" width="11" style="39" bestFit="1" customWidth="1"/>
    <col min="6424" max="6661" width="9.140625" style="39"/>
    <col min="6662" max="6662" width="9.28515625" style="39" customWidth="1"/>
    <col min="6663" max="6663" width="9.5703125" style="39" customWidth="1"/>
    <col min="6664" max="6677" width="9.140625" style="39"/>
    <col min="6678" max="6678" width="9.85546875" style="39" bestFit="1" customWidth="1"/>
    <col min="6679" max="6679" width="11" style="39" bestFit="1" customWidth="1"/>
    <col min="6680" max="6917" width="9.140625" style="39"/>
    <col min="6918" max="6918" width="9.28515625" style="39" customWidth="1"/>
    <col min="6919" max="6919" width="9.5703125" style="39" customWidth="1"/>
    <col min="6920" max="6933" width="9.140625" style="39"/>
    <col min="6934" max="6934" width="9.85546875" style="39" bestFit="1" customWidth="1"/>
    <col min="6935" max="6935" width="11" style="39" bestFit="1" customWidth="1"/>
    <col min="6936" max="7173" width="9.140625" style="39"/>
    <col min="7174" max="7174" width="9.28515625" style="39" customWidth="1"/>
    <col min="7175" max="7175" width="9.5703125" style="39" customWidth="1"/>
    <col min="7176" max="7189" width="9.140625" style="39"/>
    <col min="7190" max="7190" width="9.85546875" style="39" bestFit="1" customWidth="1"/>
    <col min="7191" max="7191" width="11" style="39" bestFit="1" customWidth="1"/>
    <col min="7192" max="7429" width="9.140625" style="39"/>
    <col min="7430" max="7430" width="9.28515625" style="39" customWidth="1"/>
    <col min="7431" max="7431" width="9.5703125" style="39" customWidth="1"/>
    <col min="7432" max="7445" width="9.140625" style="39"/>
    <col min="7446" max="7446" width="9.85546875" style="39" bestFit="1" customWidth="1"/>
    <col min="7447" max="7447" width="11" style="39" bestFit="1" customWidth="1"/>
    <col min="7448" max="7685" width="9.140625" style="39"/>
    <col min="7686" max="7686" width="9.28515625" style="39" customWidth="1"/>
    <col min="7687" max="7687" width="9.5703125" style="39" customWidth="1"/>
    <col min="7688" max="7701" width="9.140625" style="39"/>
    <col min="7702" max="7702" width="9.85546875" style="39" bestFit="1" customWidth="1"/>
    <col min="7703" max="7703" width="11" style="39" bestFit="1" customWidth="1"/>
    <col min="7704" max="7941" width="9.140625" style="39"/>
    <col min="7942" max="7942" width="9.28515625" style="39" customWidth="1"/>
    <col min="7943" max="7943" width="9.5703125" style="39" customWidth="1"/>
    <col min="7944" max="7957" width="9.140625" style="39"/>
    <col min="7958" max="7958" width="9.85546875" style="39" bestFit="1" customWidth="1"/>
    <col min="7959" max="7959" width="11" style="39" bestFit="1" customWidth="1"/>
    <col min="7960" max="8197" width="9.140625" style="39"/>
    <col min="8198" max="8198" width="9.28515625" style="39" customWidth="1"/>
    <col min="8199" max="8199" width="9.5703125" style="39" customWidth="1"/>
    <col min="8200" max="8213" width="9.140625" style="39"/>
    <col min="8214" max="8214" width="9.85546875" style="39" bestFit="1" customWidth="1"/>
    <col min="8215" max="8215" width="11" style="39" bestFit="1" customWidth="1"/>
    <col min="8216" max="8453" width="9.140625" style="39"/>
    <col min="8454" max="8454" width="9.28515625" style="39" customWidth="1"/>
    <col min="8455" max="8455" width="9.5703125" style="39" customWidth="1"/>
    <col min="8456" max="8469" width="9.140625" style="39"/>
    <col min="8470" max="8470" width="9.85546875" style="39" bestFit="1" customWidth="1"/>
    <col min="8471" max="8471" width="11" style="39" bestFit="1" customWidth="1"/>
    <col min="8472" max="8709" width="9.140625" style="39"/>
    <col min="8710" max="8710" width="9.28515625" style="39" customWidth="1"/>
    <col min="8711" max="8711" width="9.5703125" style="39" customWidth="1"/>
    <col min="8712" max="8725" width="9.140625" style="39"/>
    <col min="8726" max="8726" width="9.85546875" style="39" bestFit="1" customWidth="1"/>
    <col min="8727" max="8727" width="11" style="39" bestFit="1" customWidth="1"/>
    <col min="8728" max="8965" width="9.140625" style="39"/>
    <col min="8966" max="8966" width="9.28515625" style="39" customWidth="1"/>
    <col min="8967" max="8967" width="9.5703125" style="39" customWidth="1"/>
    <col min="8968" max="8981" width="9.140625" style="39"/>
    <col min="8982" max="8982" width="9.85546875" style="39" bestFit="1" customWidth="1"/>
    <col min="8983" max="8983" width="11" style="39" bestFit="1" customWidth="1"/>
    <col min="8984" max="9221" width="9.140625" style="39"/>
    <col min="9222" max="9222" width="9.28515625" style="39" customWidth="1"/>
    <col min="9223" max="9223" width="9.5703125" style="39" customWidth="1"/>
    <col min="9224" max="9237" width="9.140625" style="39"/>
    <col min="9238" max="9238" width="9.85546875" style="39" bestFit="1" customWidth="1"/>
    <col min="9239" max="9239" width="11" style="39" bestFit="1" customWidth="1"/>
    <col min="9240" max="9477" width="9.140625" style="39"/>
    <col min="9478" max="9478" width="9.28515625" style="39" customWidth="1"/>
    <col min="9479" max="9479" width="9.5703125" style="39" customWidth="1"/>
    <col min="9480" max="9493" width="9.140625" style="39"/>
    <col min="9494" max="9494" width="9.85546875" style="39" bestFit="1" customWidth="1"/>
    <col min="9495" max="9495" width="11" style="39" bestFit="1" customWidth="1"/>
    <col min="9496" max="9733" width="9.140625" style="39"/>
    <col min="9734" max="9734" width="9.28515625" style="39" customWidth="1"/>
    <col min="9735" max="9735" width="9.5703125" style="39" customWidth="1"/>
    <col min="9736" max="9749" width="9.140625" style="39"/>
    <col min="9750" max="9750" width="9.85546875" style="39" bestFit="1" customWidth="1"/>
    <col min="9751" max="9751" width="11" style="39" bestFit="1" customWidth="1"/>
    <col min="9752" max="9989" width="9.140625" style="39"/>
    <col min="9990" max="9990" width="9.28515625" style="39" customWidth="1"/>
    <col min="9991" max="9991" width="9.5703125" style="39" customWidth="1"/>
    <col min="9992" max="10005" width="9.140625" style="39"/>
    <col min="10006" max="10006" width="9.85546875" style="39" bestFit="1" customWidth="1"/>
    <col min="10007" max="10007" width="11" style="39" bestFit="1" customWidth="1"/>
    <col min="10008" max="10245" width="9.140625" style="39"/>
    <col min="10246" max="10246" width="9.28515625" style="39" customWidth="1"/>
    <col min="10247" max="10247" width="9.5703125" style="39" customWidth="1"/>
    <col min="10248" max="10261" width="9.140625" style="39"/>
    <col min="10262" max="10262" width="9.85546875" style="39" bestFit="1" customWidth="1"/>
    <col min="10263" max="10263" width="11" style="39" bestFit="1" customWidth="1"/>
    <col min="10264" max="10501" width="9.140625" style="39"/>
    <col min="10502" max="10502" width="9.28515625" style="39" customWidth="1"/>
    <col min="10503" max="10503" width="9.5703125" style="39" customWidth="1"/>
    <col min="10504" max="10517" width="9.140625" style="39"/>
    <col min="10518" max="10518" width="9.85546875" style="39" bestFit="1" customWidth="1"/>
    <col min="10519" max="10519" width="11" style="39" bestFit="1" customWidth="1"/>
    <col min="10520" max="10757" width="9.140625" style="39"/>
    <col min="10758" max="10758" width="9.28515625" style="39" customWidth="1"/>
    <col min="10759" max="10759" width="9.5703125" style="39" customWidth="1"/>
    <col min="10760" max="10773" width="9.140625" style="39"/>
    <col min="10774" max="10774" width="9.85546875" style="39" bestFit="1" customWidth="1"/>
    <col min="10775" max="10775" width="11" style="39" bestFit="1" customWidth="1"/>
    <col min="10776" max="11013" width="9.140625" style="39"/>
    <col min="11014" max="11014" width="9.28515625" style="39" customWidth="1"/>
    <col min="11015" max="11015" width="9.5703125" style="39" customWidth="1"/>
    <col min="11016" max="11029" width="9.140625" style="39"/>
    <col min="11030" max="11030" width="9.85546875" style="39" bestFit="1" customWidth="1"/>
    <col min="11031" max="11031" width="11" style="39" bestFit="1" customWidth="1"/>
    <col min="11032" max="11269" width="9.140625" style="39"/>
    <col min="11270" max="11270" width="9.28515625" style="39" customWidth="1"/>
    <col min="11271" max="11271" width="9.5703125" style="39" customWidth="1"/>
    <col min="11272" max="11285" width="9.140625" style="39"/>
    <col min="11286" max="11286" width="9.85546875" style="39" bestFit="1" customWidth="1"/>
    <col min="11287" max="11287" width="11" style="39" bestFit="1" customWidth="1"/>
    <col min="11288" max="11525" width="9.140625" style="39"/>
    <col min="11526" max="11526" width="9.28515625" style="39" customWidth="1"/>
    <col min="11527" max="11527" width="9.5703125" style="39" customWidth="1"/>
    <col min="11528" max="11541" width="9.140625" style="39"/>
    <col min="11542" max="11542" width="9.85546875" style="39" bestFit="1" customWidth="1"/>
    <col min="11543" max="11543" width="11" style="39" bestFit="1" customWidth="1"/>
    <col min="11544" max="11781" width="9.140625" style="39"/>
    <col min="11782" max="11782" width="9.28515625" style="39" customWidth="1"/>
    <col min="11783" max="11783" width="9.5703125" style="39" customWidth="1"/>
    <col min="11784" max="11797" width="9.140625" style="39"/>
    <col min="11798" max="11798" width="9.85546875" style="39" bestFit="1" customWidth="1"/>
    <col min="11799" max="11799" width="11" style="39" bestFit="1" customWidth="1"/>
    <col min="11800" max="12037" width="9.140625" style="39"/>
    <col min="12038" max="12038" width="9.28515625" style="39" customWidth="1"/>
    <col min="12039" max="12039" width="9.5703125" style="39" customWidth="1"/>
    <col min="12040" max="12053" width="9.140625" style="39"/>
    <col min="12054" max="12054" width="9.85546875" style="39" bestFit="1" customWidth="1"/>
    <col min="12055" max="12055" width="11" style="39" bestFit="1" customWidth="1"/>
    <col min="12056" max="12293" width="9.140625" style="39"/>
    <col min="12294" max="12294" width="9.28515625" style="39" customWidth="1"/>
    <col min="12295" max="12295" width="9.5703125" style="39" customWidth="1"/>
    <col min="12296" max="12309" width="9.140625" style="39"/>
    <col min="12310" max="12310" width="9.85546875" style="39" bestFit="1" customWidth="1"/>
    <col min="12311" max="12311" width="11" style="39" bestFit="1" customWidth="1"/>
    <col min="12312" max="12549" width="9.140625" style="39"/>
    <col min="12550" max="12550" width="9.28515625" style="39" customWidth="1"/>
    <col min="12551" max="12551" width="9.5703125" style="39" customWidth="1"/>
    <col min="12552" max="12565" width="9.140625" style="39"/>
    <col min="12566" max="12566" width="9.85546875" style="39" bestFit="1" customWidth="1"/>
    <col min="12567" max="12567" width="11" style="39" bestFit="1" customWidth="1"/>
    <col min="12568" max="12805" width="9.140625" style="39"/>
    <col min="12806" max="12806" width="9.28515625" style="39" customWidth="1"/>
    <col min="12807" max="12807" width="9.5703125" style="39" customWidth="1"/>
    <col min="12808" max="12821" width="9.140625" style="39"/>
    <col min="12822" max="12822" width="9.85546875" style="39" bestFit="1" customWidth="1"/>
    <col min="12823" max="12823" width="11" style="39" bestFit="1" customWidth="1"/>
    <col min="12824" max="13061" width="9.140625" style="39"/>
    <col min="13062" max="13062" width="9.28515625" style="39" customWidth="1"/>
    <col min="13063" max="13063" width="9.5703125" style="39" customWidth="1"/>
    <col min="13064" max="13077" width="9.140625" style="39"/>
    <col min="13078" max="13078" width="9.85546875" style="39" bestFit="1" customWidth="1"/>
    <col min="13079" max="13079" width="11" style="39" bestFit="1" customWidth="1"/>
    <col min="13080" max="13317" width="9.140625" style="39"/>
    <col min="13318" max="13318" width="9.28515625" style="39" customWidth="1"/>
    <col min="13319" max="13319" width="9.5703125" style="39" customWidth="1"/>
    <col min="13320" max="13333" width="9.140625" style="39"/>
    <col min="13334" max="13334" width="9.85546875" style="39" bestFit="1" customWidth="1"/>
    <col min="13335" max="13335" width="11" style="39" bestFit="1" customWidth="1"/>
    <col min="13336" max="13573" width="9.140625" style="39"/>
    <col min="13574" max="13574" width="9.28515625" style="39" customWidth="1"/>
    <col min="13575" max="13575" width="9.5703125" style="39" customWidth="1"/>
    <col min="13576" max="13589" width="9.140625" style="39"/>
    <col min="13590" max="13590" width="9.85546875" style="39" bestFit="1" customWidth="1"/>
    <col min="13591" max="13591" width="11" style="39" bestFit="1" customWidth="1"/>
    <col min="13592" max="13829" width="9.140625" style="39"/>
    <col min="13830" max="13830" width="9.28515625" style="39" customWidth="1"/>
    <col min="13831" max="13831" width="9.5703125" style="39" customWidth="1"/>
    <col min="13832" max="13845" width="9.140625" style="39"/>
    <col min="13846" max="13846" width="9.85546875" style="39" bestFit="1" customWidth="1"/>
    <col min="13847" max="13847" width="11" style="39" bestFit="1" customWidth="1"/>
    <col min="13848" max="14085" width="9.140625" style="39"/>
    <col min="14086" max="14086" width="9.28515625" style="39" customWidth="1"/>
    <col min="14087" max="14087" width="9.5703125" style="39" customWidth="1"/>
    <col min="14088" max="14101" width="9.140625" style="39"/>
    <col min="14102" max="14102" width="9.85546875" style="39" bestFit="1" customWidth="1"/>
    <col min="14103" max="14103" width="11" style="39" bestFit="1" customWidth="1"/>
    <col min="14104" max="14341" width="9.140625" style="39"/>
    <col min="14342" max="14342" width="9.28515625" style="39" customWidth="1"/>
    <col min="14343" max="14343" width="9.5703125" style="39" customWidth="1"/>
    <col min="14344" max="14357" width="9.140625" style="39"/>
    <col min="14358" max="14358" width="9.85546875" style="39" bestFit="1" customWidth="1"/>
    <col min="14359" max="14359" width="11" style="39" bestFit="1" customWidth="1"/>
    <col min="14360" max="14597" width="9.140625" style="39"/>
    <col min="14598" max="14598" width="9.28515625" style="39" customWidth="1"/>
    <col min="14599" max="14599" width="9.5703125" style="39" customWidth="1"/>
    <col min="14600" max="14613" width="9.140625" style="39"/>
    <col min="14614" max="14614" width="9.85546875" style="39" bestFit="1" customWidth="1"/>
    <col min="14615" max="14615" width="11" style="39" bestFit="1" customWidth="1"/>
    <col min="14616" max="14853" width="9.140625" style="39"/>
    <col min="14854" max="14854" width="9.28515625" style="39" customWidth="1"/>
    <col min="14855" max="14855" width="9.5703125" style="39" customWidth="1"/>
    <col min="14856" max="14869" width="9.140625" style="39"/>
    <col min="14870" max="14870" width="9.85546875" style="39" bestFit="1" customWidth="1"/>
    <col min="14871" max="14871" width="11" style="39" bestFit="1" customWidth="1"/>
    <col min="14872" max="15109" width="9.140625" style="39"/>
    <col min="15110" max="15110" width="9.28515625" style="39" customWidth="1"/>
    <col min="15111" max="15111" width="9.5703125" style="39" customWidth="1"/>
    <col min="15112" max="15125" width="9.140625" style="39"/>
    <col min="15126" max="15126" width="9.85546875" style="39" bestFit="1" customWidth="1"/>
    <col min="15127" max="15127" width="11" style="39" bestFit="1" customWidth="1"/>
    <col min="15128" max="15365" width="9.140625" style="39"/>
    <col min="15366" max="15366" width="9.28515625" style="39" customWidth="1"/>
    <col min="15367" max="15367" width="9.5703125" style="39" customWidth="1"/>
    <col min="15368" max="15381" width="9.140625" style="39"/>
    <col min="15382" max="15382" width="9.85546875" style="39" bestFit="1" customWidth="1"/>
    <col min="15383" max="15383" width="11" style="39" bestFit="1" customWidth="1"/>
    <col min="15384" max="15621" width="9.140625" style="39"/>
    <col min="15622" max="15622" width="9.28515625" style="39" customWidth="1"/>
    <col min="15623" max="15623" width="9.5703125" style="39" customWidth="1"/>
    <col min="15624" max="15637" width="9.140625" style="39"/>
    <col min="15638" max="15638" width="9.85546875" style="39" bestFit="1" customWidth="1"/>
    <col min="15639" max="15639" width="11" style="39" bestFit="1" customWidth="1"/>
    <col min="15640" max="15877" width="9.140625" style="39"/>
    <col min="15878" max="15878" width="9.28515625" style="39" customWidth="1"/>
    <col min="15879" max="15879" width="9.5703125" style="39" customWidth="1"/>
    <col min="15880" max="15893" width="9.140625" style="39"/>
    <col min="15894" max="15894" width="9.85546875" style="39" bestFit="1" customWidth="1"/>
    <col min="15895" max="15895" width="11" style="39" bestFit="1" customWidth="1"/>
    <col min="15896" max="16133" width="9.140625" style="39"/>
    <col min="16134" max="16134" width="9.28515625" style="39" customWidth="1"/>
    <col min="16135" max="16135" width="9.5703125" style="39" customWidth="1"/>
    <col min="16136" max="16149" width="9.140625" style="39"/>
    <col min="16150" max="16150" width="9.85546875" style="39" bestFit="1" customWidth="1"/>
    <col min="16151" max="16151" width="11" style="39" bestFit="1" customWidth="1"/>
    <col min="16152" max="16384" width="9.140625" style="39"/>
  </cols>
  <sheetData>
    <row r="1" spans="1:27" customFormat="1" x14ac:dyDescent="0.2">
      <c r="A1" t="s">
        <v>111</v>
      </c>
      <c r="B1" t="s">
        <v>112</v>
      </c>
    </row>
    <row r="2" spans="1:27" customFormat="1" x14ac:dyDescent="0.2">
      <c r="A2" t="s">
        <v>113</v>
      </c>
      <c r="B2" t="s">
        <v>114</v>
      </c>
      <c r="G2" t="s">
        <v>115</v>
      </c>
    </row>
    <row r="3" spans="1:27" customFormat="1" ht="15" x14ac:dyDescent="0.25">
      <c r="A3" t="s">
        <v>116</v>
      </c>
      <c r="B3">
        <v>43.98</v>
      </c>
      <c r="G3" s="104" t="s">
        <v>117</v>
      </c>
    </row>
    <row r="4" spans="1:27" customFormat="1" x14ac:dyDescent="0.2">
      <c r="A4" t="s">
        <v>118</v>
      </c>
      <c r="B4">
        <v>-80.75</v>
      </c>
    </row>
    <row r="5" spans="1:27" customFormat="1" x14ac:dyDescent="0.2">
      <c r="A5" t="s">
        <v>119</v>
      </c>
      <c r="B5">
        <v>414.5</v>
      </c>
    </row>
    <row r="6" spans="1:27" customFormat="1" x14ac:dyDescent="0.2">
      <c r="A6" t="s">
        <v>120</v>
      </c>
      <c r="B6">
        <v>6145504</v>
      </c>
    </row>
    <row r="7" spans="1:27" customFormat="1" x14ac:dyDescent="0.2">
      <c r="A7" t="s">
        <v>121</v>
      </c>
      <c r="B7">
        <v>71631</v>
      </c>
    </row>
    <row r="8" spans="1:27" customFormat="1" x14ac:dyDescent="0.2">
      <c r="A8" t="s">
        <v>122</v>
      </c>
      <c r="B8" t="s">
        <v>123</v>
      </c>
    </row>
    <row r="9" spans="1:27" x14ac:dyDescent="0.2">
      <c r="B9" s="42"/>
      <c r="C9" s="42"/>
      <c r="D9" s="42"/>
      <c r="E9" s="42"/>
      <c r="F9" s="42"/>
      <c r="G9" s="42"/>
      <c r="H9" s="42"/>
      <c r="I9" s="42"/>
      <c r="J9" s="42"/>
      <c r="K9" s="42"/>
      <c r="L9" s="42"/>
      <c r="M9" s="42"/>
      <c r="N9" s="42"/>
      <c r="O9"/>
      <c r="P9" s="115"/>
      <c r="Q9" s="115"/>
      <c r="R9" s="115"/>
      <c r="S9" s="115"/>
      <c r="T9" s="115"/>
      <c r="U9" s="115"/>
      <c r="V9" s="98"/>
      <c r="W9" s="98"/>
      <c r="X9" s="98"/>
      <c r="Y9" s="116"/>
      <c r="Z9" s="98"/>
      <c r="AA9" s="98"/>
    </row>
    <row r="10" spans="1:27" x14ac:dyDescent="0.2">
      <c r="A10" s="109" t="s">
        <v>125</v>
      </c>
      <c r="B10" s="105" t="s">
        <v>42</v>
      </c>
      <c r="C10" s="105" t="s">
        <v>43</v>
      </c>
      <c r="D10" s="105" t="s">
        <v>44</v>
      </c>
      <c r="E10" s="105" t="s">
        <v>45</v>
      </c>
      <c r="F10" s="105" t="s">
        <v>46</v>
      </c>
      <c r="G10" s="105" t="s">
        <v>47</v>
      </c>
      <c r="H10" s="105" t="s">
        <v>48</v>
      </c>
      <c r="I10" s="105" t="s">
        <v>49</v>
      </c>
      <c r="J10" s="105" t="s">
        <v>50</v>
      </c>
      <c r="K10" s="105" t="s">
        <v>51</v>
      </c>
      <c r="L10" s="105" t="s">
        <v>52</v>
      </c>
      <c r="M10" s="105" t="s">
        <v>53</v>
      </c>
      <c r="N10" s="107" t="s">
        <v>124</v>
      </c>
      <c r="O10"/>
      <c r="P10" s="116"/>
      <c r="Q10" s="116"/>
      <c r="R10" s="116"/>
      <c r="S10" s="115"/>
      <c r="T10" s="115"/>
      <c r="U10" s="115"/>
      <c r="V10" s="98"/>
      <c r="W10" s="98"/>
      <c r="X10" s="98"/>
      <c r="Y10" s="98"/>
      <c r="Z10" s="98"/>
      <c r="AA10" s="98"/>
    </row>
    <row r="11" spans="1:27" x14ac:dyDescent="0.2">
      <c r="A11" s="106">
        <v>1995</v>
      </c>
      <c r="B11" s="43">
        <f>[17]Summary!B4</f>
        <v>721.39999999999986</v>
      </c>
      <c r="C11" s="43">
        <f>[17]Summary!C4</f>
        <v>790.09999999999991</v>
      </c>
      <c r="D11" s="43">
        <f>[17]Summary!D4</f>
        <v>591.5</v>
      </c>
      <c r="E11" s="43">
        <f>[17]Summary!E4</f>
        <v>500.49999999999994</v>
      </c>
      <c r="F11" s="43">
        <f>[17]Summary!F4</f>
        <v>221.39999999999995</v>
      </c>
      <c r="G11" s="43">
        <f>[17]Summary!G4</f>
        <v>50.7</v>
      </c>
      <c r="H11" s="43">
        <f>[17]Summary!H4</f>
        <v>33.699999999999996</v>
      </c>
      <c r="I11" s="43">
        <f>[17]Summary!I4</f>
        <v>14</v>
      </c>
      <c r="J11" s="43">
        <f>[17]Summary!J4</f>
        <v>185.8</v>
      </c>
      <c r="K11" s="43">
        <f>[17]Summary!K4</f>
        <v>289</v>
      </c>
      <c r="L11" s="43">
        <f>[17]Summary!L4</f>
        <v>596.80000000000007</v>
      </c>
      <c r="M11" s="43">
        <f>[17]Summary!M4</f>
        <v>797.49999999999966</v>
      </c>
      <c r="N11" s="108">
        <f>SUM(B11:M11)</f>
        <v>4792.3999999999996</v>
      </c>
      <c r="O11"/>
      <c r="P11" s="115"/>
      <c r="Q11" s="115"/>
      <c r="R11" s="115"/>
      <c r="S11" s="115"/>
      <c r="T11" s="115"/>
      <c r="U11" s="115"/>
      <c r="V11" s="98"/>
      <c r="W11" s="98"/>
      <c r="X11" s="98"/>
      <c r="Y11" s="98"/>
      <c r="Z11" s="98"/>
      <c r="AA11" s="98"/>
    </row>
    <row r="12" spans="1:27" x14ac:dyDescent="0.2">
      <c r="A12" s="106">
        <v>1996</v>
      </c>
      <c r="B12" s="43">
        <f>[17]Summary!B5</f>
        <v>860.6</v>
      </c>
      <c r="C12" s="43">
        <f>[17]Summary!C5</f>
        <v>767.6</v>
      </c>
      <c r="D12" s="43">
        <f>[17]Summary!D5</f>
        <v>733.90000000000032</v>
      </c>
      <c r="E12" s="43">
        <f>[17]Summary!E5</f>
        <v>482.1</v>
      </c>
      <c r="F12" s="43">
        <f>[17]Summary!F5</f>
        <v>266.79999999999995</v>
      </c>
      <c r="G12" s="43">
        <f>[17]Summary!G5</f>
        <v>53.63750000000001</v>
      </c>
      <c r="H12" s="43">
        <f>[17]Summary!H5</f>
        <v>25.6</v>
      </c>
      <c r="I12" s="43">
        <f>[17]Summary!I5</f>
        <v>23.699999999999996</v>
      </c>
      <c r="J12" s="43">
        <f>[17]Summary!J5</f>
        <v>136</v>
      </c>
      <c r="K12" s="43">
        <f>[17]Summary!K5</f>
        <v>331.06666666666672</v>
      </c>
      <c r="L12" s="43">
        <f>[17]Summary!L5</f>
        <v>584.6</v>
      </c>
      <c r="M12" s="43">
        <f>[17]Summary!M5</f>
        <v>649.5333333333333</v>
      </c>
      <c r="N12" s="108">
        <f t="shared" ref="N12:N31" si="0">SUM(B12:M12)</f>
        <v>4915.1374999999989</v>
      </c>
      <c r="O12"/>
      <c r="P12" s="115"/>
      <c r="Q12" s="115"/>
      <c r="R12" s="115"/>
      <c r="S12" s="115"/>
      <c r="T12" s="115"/>
      <c r="U12" s="115"/>
      <c r="V12" s="117"/>
      <c r="W12" s="118"/>
      <c r="X12" s="117"/>
      <c r="Y12" s="118"/>
      <c r="Z12" s="98"/>
      <c r="AA12" s="98"/>
    </row>
    <row r="13" spans="1:27" x14ac:dyDescent="0.2">
      <c r="A13" s="106">
        <v>1997</v>
      </c>
      <c r="B13" s="43">
        <f>[17]Summary!B6</f>
        <v>831.25555555555559</v>
      </c>
      <c r="C13" s="43">
        <f>[17]Summary!C6</f>
        <v>685.93333333333328</v>
      </c>
      <c r="D13" s="43">
        <f>[17]Summary!D6</f>
        <v>686.20000000000027</v>
      </c>
      <c r="E13" s="43">
        <f>[17]Summary!E6</f>
        <v>409.33333333333337</v>
      </c>
      <c r="F13" s="43">
        <f>[17]Summary!F6</f>
        <v>332.2</v>
      </c>
      <c r="G13" s="43">
        <f>[17]Summary!G6</f>
        <v>33.370781893004114</v>
      </c>
      <c r="H13" s="43">
        <f>[17]Summary!H6</f>
        <v>30.000000000000004</v>
      </c>
      <c r="I13" s="43">
        <f>[17]Summary!I6</f>
        <v>69.577777777777769</v>
      </c>
      <c r="J13" s="43">
        <f>[17]Summary!J6</f>
        <v>126.53333333333333</v>
      </c>
      <c r="K13" s="43">
        <f>[17]Summary!K6</f>
        <v>295.87777777777779</v>
      </c>
      <c r="L13" s="43">
        <f>[17]Summary!L6</f>
        <v>515</v>
      </c>
      <c r="M13" s="43">
        <f>[17]Summary!M6</f>
        <v>645.6</v>
      </c>
      <c r="N13" s="108">
        <f t="shared" si="0"/>
        <v>4660.8818930041152</v>
      </c>
      <c r="O13"/>
      <c r="P13" s="115"/>
      <c r="Q13" s="115"/>
      <c r="R13" s="115"/>
      <c r="S13" s="115"/>
      <c r="T13" s="115"/>
      <c r="U13" s="115"/>
      <c r="V13" s="117"/>
      <c r="W13" s="118"/>
      <c r="X13" s="117"/>
      <c r="Y13" s="118"/>
      <c r="Z13" s="98"/>
      <c r="AA13" s="98"/>
    </row>
    <row r="14" spans="1:27" x14ac:dyDescent="0.2">
      <c r="A14" s="106">
        <v>1998</v>
      </c>
      <c r="B14" s="43">
        <f>[17]Summary!B7</f>
        <v>670.20000000000016</v>
      </c>
      <c r="C14" s="43">
        <f>[17]Summary!C7</f>
        <v>576.05555555555554</v>
      </c>
      <c r="D14" s="43">
        <f>[17]Summary!D7</f>
        <v>569.0333333333333</v>
      </c>
      <c r="E14" s="43">
        <f>[17]Summary!E7</f>
        <v>298.27463801249809</v>
      </c>
      <c r="F14" s="43">
        <f>[17]Summary!F7</f>
        <v>77.785185185185185</v>
      </c>
      <c r="G14" s="43">
        <f>[17]Summary!G7</f>
        <v>106.72222222222223</v>
      </c>
      <c r="H14" s="43">
        <f>[17]Summary!H7</f>
        <v>42.788888888888891</v>
      </c>
      <c r="I14" s="43">
        <f>[17]Summary!I7</f>
        <v>33.900000000000006</v>
      </c>
      <c r="J14" s="43">
        <f>[17]Summary!J7</f>
        <v>101.1345374180765</v>
      </c>
      <c r="K14" s="43">
        <f>[17]Summary!K7</f>
        <v>298.9666666666667</v>
      </c>
      <c r="L14" s="43">
        <f>[17]Summary!L7</f>
        <v>452.8</v>
      </c>
      <c r="M14" s="43">
        <f>[17]Summary!M7</f>
        <v>586.3555555555555</v>
      </c>
      <c r="N14" s="108">
        <f t="shared" si="0"/>
        <v>3814.0165828379818</v>
      </c>
      <c r="O14"/>
      <c r="P14" s="115"/>
      <c r="Q14" s="115"/>
      <c r="R14" s="115"/>
      <c r="S14" s="115"/>
      <c r="T14" s="115"/>
      <c r="U14" s="115"/>
      <c r="V14" s="117"/>
      <c r="W14" s="118"/>
      <c r="X14" s="117"/>
      <c r="Y14" s="118"/>
      <c r="Z14" s="98"/>
      <c r="AA14" s="98"/>
    </row>
    <row r="15" spans="1:27" x14ac:dyDescent="0.2">
      <c r="A15" s="106">
        <v>1999</v>
      </c>
      <c r="B15" s="43">
        <f>[17]Summary!B8</f>
        <v>797.41893004115207</v>
      </c>
      <c r="C15" s="43">
        <f>[17]Summary!C8</f>
        <v>599.10000000000014</v>
      </c>
      <c r="D15" s="43">
        <f>[17]Summary!D8</f>
        <v>619.56666666666683</v>
      </c>
      <c r="E15" s="43">
        <f>[17]Summary!E8</f>
        <v>354.3</v>
      </c>
      <c r="F15" s="43">
        <f>[17]Summary!F8</f>
        <v>143.5333333333333</v>
      </c>
      <c r="G15" s="43">
        <f>[17]Summary!G8</f>
        <v>90.1111111111111</v>
      </c>
      <c r="H15" s="43">
        <f>[17]Summary!H8</f>
        <v>19.233333333333334</v>
      </c>
      <c r="I15" s="43">
        <f>[17]Summary!I8</f>
        <v>61.833333333333336</v>
      </c>
      <c r="J15" s="43">
        <f>[17]Summary!J8</f>
        <v>84.105349794238677</v>
      </c>
      <c r="K15" s="43">
        <f>[17]Summary!K8</f>
        <v>333.55393994817865</v>
      </c>
      <c r="L15" s="43">
        <f>[17]Summary!L8</f>
        <v>437.63333333333333</v>
      </c>
      <c r="M15" s="43">
        <f>[17]Summary!M8</f>
        <v>671.5</v>
      </c>
      <c r="N15" s="108">
        <f t="shared" si="0"/>
        <v>4211.8893308946808</v>
      </c>
      <c r="O15"/>
      <c r="P15" s="115"/>
      <c r="Q15" s="115"/>
      <c r="R15" s="115"/>
      <c r="S15" s="115"/>
      <c r="T15" s="115"/>
      <c r="U15" s="115"/>
      <c r="V15" s="117"/>
      <c r="W15" s="118"/>
      <c r="X15" s="117"/>
      <c r="Y15" s="118"/>
      <c r="Z15" s="98"/>
      <c r="AA15" s="98"/>
    </row>
    <row r="16" spans="1:27" x14ac:dyDescent="0.2">
      <c r="A16" s="106">
        <v>2000</v>
      </c>
      <c r="B16" s="43">
        <f>[17]Summary!B9</f>
        <v>800.4</v>
      </c>
      <c r="C16" s="43">
        <f>[17]Summary!C9</f>
        <v>673.59999999999991</v>
      </c>
      <c r="D16" s="43">
        <f>[17]Summary!D9</f>
        <v>493.16666666666669</v>
      </c>
      <c r="E16" s="43">
        <f>[17]Summary!E9</f>
        <v>413.1271604938272</v>
      </c>
      <c r="F16" s="43">
        <f>[17]Summary!F9</f>
        <v>196</v>
      </c>
      <c r="G16" s="43">
        <f>[17]Summary!G9</f>
        <v>78.399999999999991</v>
      </c>
      <c r="H16" s="43">
        <f>[17]Summary!H9</f>
        <v>50.8</v>
      </c>
      <c r="I16" s="43">
        <f>[17]Summary!I9</f>
        <v>42.800000000000004</v>
      </c>
      <c r="J16" s="43">
        <f>[17]Summary!J9</f>
        <v>165.89999999999998</v>
      </c>
      <c r="K16" s="43">
        <f>[17]Summary!K9</f>
        <v>280.20000000000005</v>
      </c>
      <c r="L16" s="43">
        <f>[17]Summary!L9</f>
        <v>506.56666666666666</v>
      </c>
      <c r="M16" s="43">
        <f>[17]Summary!M9</f>
        <v>845.01111111111106</v>
      </c>
      <c r="N16" s="108">
        <f t="shared" si="0"/>
        <v>4545.9716049382723</v>
      </c>
      <c r="O16"/>
      <c r="P16" s="115"/>
      <c r="Q16" s="115"/>
      <c r="R16" s="115"/>
      <c r="S16" s="115"/>
      <c r="T16" s="115"/>
      <c r="U16" s="115"/>
      <c r="V16" s="117"/>
      <c r="W16" s="118"/>
      <c r="X16" s="117"/>
      <c r="Y16" s="118"/>
      <c r="Z16" s="98"/>
      <c r="AA16" s="98"/>
    </row>
    <row r="17" spans="1:27" x14ac:dyDescent="0.2">
      <c r="A17" s="106">
        <v>2001</v>
      </c>
      <c r="B17" s="43">
        <f>[17]Summary!B10</f>
        <v>753.99999999999989</v>
      </c>
      <c r="C17" s="43">
        <f>[17]Summary!C10</f>
        <v>679.7</v>
      </c>
      <c r="D17" s="43">
        <f>[17]Summary!D10</f>
        <v>681.3</v>
      </c>
      <c r="E17" s="43">
        <f>[17]Summary!E10</f>
        <v>369.90000000000003</v>
      </c>
      <c r="F17" s="43">
        <f>[17]Summary!F10</f>
        <v>172.2</v>
      </c>
      <c r="G17" s="43">
        <f>[17]Summary!G10</f>
        <v>78.999999999999986</v>
      </c>
      <c r="H17" s="43">
        <f>[17]Summary!H10</f>
        <v>51.400000000000006</v>
      </c>
      <c r="I17" s="43">
        <f>[17]Summary!I10</f>
        <v>17</v>
      </c>
      <c r="J17" s="43">
        <f>[17]Summary!J10</f>
        <v>165.79999999999998</v>
      </c>
      <c r="K17" s="43">
        <f>[17]Summary!K10</f>
        <v>298.22222222222217</v>
      </c>
      <c r="L17" s="43">
        <f>[17]Summary!L10</f>
        <v>387.69999999999993</v>
      </c>
      <c r="M17" s="43">
        <f>[17]Summary!M10</f>
        <v>568.27242798353916</v>
      </c>
      <c r="N17" s="108">
        <f t="shared" si="0"/>
        <v>4224.494650205761</v>
      </c>
      <c r="O17"/>
      <c r="P17" s="115"/>
      <c r="Q17" s="115"/>
      <c r="R17" s="115"/>
      <c r="S17" s="115"/>
      <c r="T17" s="115"/>
      <c r="U17" s="115"/>
      <c r="V17" s="117"/>
      <c r="W17" s="118"/>
      <c r="X17" s="117"/>
      <c r="Y17" s="118"/>
      <c r="Z17" s="98"/>
      <c r="AA17" s="98"/>
    </row>
    <row r="18" spans="1:27" x14ac:dyDescent="0.2">
      <c r="A18" s="106">
        <v>2002</v>
      </c>
      <c r="B18" s="43">
        <f>[17]Summary!$B$11</f>
        <v>722.55713051872169</v>
      </c>
      <c r="C18" s="43">
        <f>[17]Summary!C$11</f>
        <v>663.29981914962946</v>
      </c>
      <c r="D18" s="43">
        <f>[17]Summary!$D$11</f>
        <v>625.76666666666688</v>
      </c>
      <c r="E18" s="43">
        <f>[17]Summary!$E$11</f>
        <v>390.73333333333341</v>
      </c>
      <c r="F18" s="43">
        <f>[17]Summary!$F$11</f>
        <v>297.7</v>
      </c>
      <c r="G18" s="43">
        <f>[17]Summary!$G$11</f>
        <v>69.2</v>
      </c>
      <c r="H18" s="43">
        <f>[17]Summary!$H$11</f>
        <v>16.677777777777777</v>
      </c>
      <c r="I18" s="43">
        <f>[17]Summary!$I$11</f>
        <v>26.900000000000006</v>
      </c>
      <c r="J18" s="43">
        <f>[17]Summary!$J$11</f>
        <v>67.366666666666674</v>
      </c>
      <c r="K18" s="43">
        <f>[17]Summary!$K$11</f>
        <v>371.09999999999991</v>
      </c>
      <c r="L18" s="43">
        <f>[17]Summary!$L$11</f>
        <v>531.59999999999991</v>
      </c>
      <c r="M18" s="43">
        <f>[17]Summary!$M$11</f>
        <v>701.3</v>
      </c>
      <c r="N18" s="108">
        <f t="shared" si="0"/>
        <v>4484.2013941127962</v>
      </c>
      <c r="O18"/>
      <c r="P18" s="115"/>
      <c r="Q18" s="115"/>
      <c r="R18" s="115"/>
      <c r="S18" s="115"/>
      <c r="T18" s="115"/>
      <c r="U18" s="115"/>
      <c r="V18" s="117"/>
      <c r="W18" s="118"/>
      <c r="X18" s="117"/>
      <c r="Y18" s="118"/>
      <c r="Z18" s="98"/>
      <c r="AA18" s="98"/>
    </row>
    <row r="19" spans="1:27" x14ac:dyDescent="0.2">
      <c r="A19" s="106">
        <v>2003</v>
      </c>
      <c r="B19" s="43">
        <f>[17]Summary!$B$12</f>
        <v>902.07777777777767</v>
      </c>
      <c r="C19" s="43">
        <f>[17]Summary!$C$12</f>
        <v>798.59999999999991</v>
      </c>
      <c r="D19" s="43">
        <f>[17]Summary!$D$12</f>
        <v>661.2</v>
      </c>
      <c r="E19" s="43">
        <f>[17]Summary!$E$12</f>
        <v>420.6444444444445</v>
      </c>
      <c r="F19" s="43">
        <f>[17]Summary!$F$12</f>
        <v>239.46666666666667</v>
      </c>
      <c r="G19" s="43">
        <f>[17]Summary!$G$12</f>
        <v>81.700000000000017</v>
      </c>
      <c r="H19" s="43">
        <f>[17]Summary!$H$12</f>
        <v>25.7</v>
      </c>
      <c r="I19" s="43">
        <f>[17]Summary!$I$12</f>
        <v>24.6</v>
      </c>
      <c r="J19" s="43">
        <f>[17]Summary!$J$12</f>
        <v>111.29999999999998</v>
      </c>
      <c r="K19" s="43">
        <f>[17]Summary!$K$12</f>
        <v>333</v>
      </c>
      <c r="L19" s="43">
        <f>[17]Summary!$L$12</f>
        <v>447.9</v>
      </c>
      <c r="M19" s="43">
        <f>[17]Summary!$M$12</f>
        <v>649.4</v>
      </c>
      <c r="N19" s="108">
        <f t="shared" si="0"/>
        <v>4695.5888888888885</v>
      </c>
      <c r="O19"/>
      <c r="P19" s="115"/>
      <c r="Q19" s="115"/>
      <c r="R19" s="115"/>
      <c r="S19" s="115"/>
      <c r="T19" s="115"/>
      <c r="U19" s="115"/>
      <c r="V19" s="117"/>
      <c r="W19" s="118"/>
      <c r="X19" s="117"/>
      <c r="Y19" s="118"/>
      <c r="Z19" s="98"/>
      <c r="AA19" s="98"/>
    </row>
    <row r="20" spans="1:27" x14ac:dyDescent="0.2">
      <c r="A20" s="106">
        <v>2004</v>
      </c>
      <c r="B20" s="43">
        <f>[17]Summary!$B$13</f>
        <v>913.19999999999993</v>
      </c>
      <c r="C20" s="43">
        <f>[17]Summary!$C$13</f>
        <v>701.69999999999982</v>
      </c>
      <c r="D20" s="43">
        <f>[17]Summary!$D$13</f>
        <v>575.9</v>
      </c>
      <c r="E20" s="43">
        <f>[17]Summary!$E$13</f>
        <v>377.4</v>
      </c>
      <c r="F20" s="43">
        <f>[17]Summary!$F$13</f>
        <v>221.70000000000002</v>
      </c>
      <c r="G20" s="43">
        <f>[17]Summary!$G$13</f>
        <v>104.14630391708579</v>
      </c>
      <c r="H20" s="43">
        <f>[17]Summary!$H$13</f>
        <v>30.599999999999998</v>
      </c>
      <c r="I20" s="43">
        <f>[17]Summary!$I$13</f>
        <v>71.900000000000006</v>
      </c>
      <c r="J20" s="43">
        <f>[17]Summary!$J$13</f>
        <v>83.899999999999991</v>
      </c>
      <c r="K20" s="43">
        <f>[17]Summary!$K$13</f>
        <v>290.60000000000002</v>
      </c>
      <c r="L20" s="43">
        <f>[17]Summary!$L$13</f>
        <v>445.89999999999992</v>
      </c>
      <c r="M20" s="43">
        <f>[17]Summary!$M$13</f>
        <v>729.09999999999991</v>
      </c>
      <c r="N20" s="108">
        <f t="shared" si="0"/>
        <v>4546.0463039170854</v>
      </c>
      <c r="O20"/>
      <c r="P20" s="115"/>
      <c r="Q20" s="115"/>
      <c r="R20" s="115"/>
      <c r="S20" s="115"/>
      <c r="T20" s="115"/>
      <c r="U20" s="115"/>
      <c r="V20" s="117"/>
      <c r="W20" s="118"/>
      <c r="X20" s="117"/>
      <c r="Y20" s="118"/>
      <c r="Z20" s="98"/>
      <c r="AA20" s="98"/>
    </row>
    <row r="21" spans="1:27" x14ac:dyDescent="0.2">
      <c r="A21" s="106">
        <v>2005</v>
      </c>
      <c r="B21" s="43">
        <f>[17]Summary!$B$14</f>
        <v>829.3</v>
      </c>
      <c r="C21" s="43">
        <f>[17]Summary!$C$14</f>
        <v>691</v>
      </c>
      <c r="D21" s="43">
        <f>[17]Summary!$D$14</f>
        <v>708.0999999999998</v>
      </c>
      <c r="E21" s="43">
        <f>[17]Summary!$E$14</f>
        <v>357.59999999999991</v>
      </c>
      <c r="F21" s="43">
        <f>[17]Summary!$F$14</f>
        <v>244.49999999999997</v>
      </c>
      <c r="G21" s="43">
        <f>[17]Summary!$G$14</f>
        <v>26.900000000000002</v>
      </c>
      <c r="H21" s="43">
        <f>[17]Summary!$H$14</f>
        <v>13.600000000000001</v>
      </c>
      <c r="I21" s="43">
        <f>[17]Summary!$I$14</f>
        <v>11.8</v>
      </c>
      <c r="J21" s="43">
        <f>[17]Summary!$J$14</f>
        <v>68.2</v>
      </c>
      <c r="K21" s="43">
        <f>[17]Summary!$K$14</f>
        <v>273.59999999999997</v>
      </c>
      <c r="L21" s="43">
        <f>[17]Summary!$L$14</f>
        <v>445.50000000000006</v>
      </c>
      <c r="M21" s="43">
        <f>[17]Summary!$M$14</f>
        <v>721.80000000000018</v>
      </c>
      <c r="N21" s="108">
        <f t="shared" si="0"/>
        <v>4391.8999999999996</v>
      </c>
      <c r="O21"/>
      <c r="P21" s="115"/>
      <c r="Q21" s="115"/>
      <c r="R21" s="115"/>
      <c r="S21" s="115"/>
      <c r="T21" s="115"/>
      <c r="U21" s="115"/>
      <c r="V21" s="117"/>
      <c r="W21" s="118"/>
      <c r="X21" s="117"/>
      <c r="Y21" s="118"/>
      <c r="Z21" s="98"/>
      <c r="AA21" s="98"/>
    </row>
    <row r="22" spans="1:27" x14ac:dyDescent="0.2">
      <c r="A22" s="106">
        <v>2006</v>
      </c>
      <c r="B22" s="43">
        <f>[17]Summary!$B$15</f>
        <v>626.30000000000007</v>
      </c>
      <c r="C22" s="43">
        <f>[17]Summary!$C$15</f>
        <v>693.69999999999993</v>
      </c>
      <c r="D22" s="43">
        <f>[17]Summary!$D$15</f>
        <v>613.6</v>
      </c>
      <c r="E22" s="43">
        <f>[17]Summary!$E$15</f>
        <v>328.40000000000009</v>
      </c>
      <c r="F22" s="43">
        <f>[17]Summary!$F$15</f>
        <v>176.50000000000006</v>
      </c>
      <c r="G22" s="43">
        <f>[17]Summary!$G$15</f>
        <v>59.7</v>
      </c>
      <c r="H22" s="43">
        <f>[17]Summary!$H$15</f>
        <v>8.6</v>
      </c>
      <c r="I22" s="43">
        <f>[17]Summary!$I$15</f>
        <v>39.900000000000006</v>
      </c>
      <c r="J22" s="43">
        <f>[17]Summary!$J$15</f>
        <v>145</v>
      </c>
      <c r="K22" s="43">
        <f>[17]Summary!$K$15</f>
        <v>351.8</v>
      </c>
      <c r="L22" s="43">
        <f>[17]Summary!$L$15</f>
        <v>420.90000000000003</v>
      </c>
      <c r="M22" s="43">
        <f>[17]Summary!$M$15</f>
        <v>569.80000000000007</v>
      </c>
      <c r="N22" s="108">
        <f t="shared" si="0"/>
        <v>4034.2000000000003</v>
      </c>
      <c r="O22"/>
      <c r="P22" s="115"/>
      <c r="Q22" s="115"/>
      <c r="R22" s="115"/>
      <c r="S22" s="115"/>
      <c r="T22" s="115"/>
      <c r="U22" s="115"/>
      <c r="V22" s="117"/>
      <c r="W22" s="118"/>
      <c r="X22" s="117"/>
      <c r="Y22" s="118"/>
      <c r="Z22" s="98"/>
      <c r="AA22" s="98"/>
    </row>
    <row r="23" spans="1:27" x14ac:dyDescent="0.2">
      <c r="A23" s="106">
        <v>2007</v>
      </c>
      <c r="B23" s="43">
        <f>[17]Summary!$B$16</f>
        <v>729.3</v>
      </c>
      <c r="C23" s="43">
        <f>[17]Summary!$C$16</f>
        <v>793.80000000000007</v>
      </c>
      <c r="D23" s="43">
        <f>[17]Summary!$D$16</f>
        <v>593.09999999999991</v>
      </c>
      <c r="E23" s="43">
        <f>[17]Summary!$E$16</f>
        <v>424.2999999999999</v>
      </c>
      <c r="F23" s="43">
        <f>[17]Summary!$F$16</f>
        <v>170.3</v>
      </c>
      <c r="G23" s="43">
        <f>[17]Summary!$G$16</f>
        <v>55.500000000000007</v>
      </c>
      <c r="H23" s="43">
        <f>[17]Summary!$H$16</f>
        <v>34.000000000000007</v>
      </c>
      <c r="I23" s="43">
        <f>[17]Summary!$I$16</f>
        <v>26.3</v>
      </c>
      <c r="J23" s="43">
        <f>[17]Summary!$J$16</f>
        <v>83.9</v>
      </c>
      <c r="K23" s="43">
        <f>[17]Summary!$K$16</f>
        <v>189.2</v>
      </c>
      <c r="L23" s="43">
        <f>[17]Summary!$L$16</f>
        <v>525.9</v>
      </c>
      <c r="M23" s="43">
        <f>[17]Summary!$M$16</f>
        <v>696.19999999999993</v>
      </c>
      <c r="N23" s="108">
        <f t="shared" si="0"/>
        <v>4321.8</v>
      </c>
      <c r="O23"/>
      <c r="P23" s="115"/>
      <c r="Q23" s="115"/>
      <c r="R23" s="115"/>
      <c r="S23" s="115"/>
      <c r="T23" s="115"/>
      <c r="U23" s="115"/>
      <c r="V23" s="117"/>
      <c r="W23" s="118"/>
      <c r="X23" s="117"/>
      <c r="Y23" s="118"/>
      <c r="Z23" s="98"/>
      <c r="AA23" s="98"/>
    </row>
    <row r="24" spans="1:27" x14ac:dyDescent="0.2">
      <c r="A24" s="106">
        <v>2008</v>
      </c>
      <c r="B24" s="43">
        <f>[17]Summary!$B$17</f>
        <v>693.80000000000007</v>
      </c>
      <c r="C24" s="43">
        <f>[17]Summary!$C$17</f>
        <v>736.00000000000011</v>
      </c>
      <c r="D24" s="43">
        <f>[17]Summary!$D$17</f>
        <v>698</v>
      </c>
      <c r="E24" s="43">
        <f>[17]Summary!$E$17</f>
        <v>299.09999999999997</v>
      </c>
      <c r="F24" s="43">
        <f>[17]Summary!$F$17</f>
        <v>263.09999999999997</v>
      </c>
      <c r="G24" s="43">
        <f>[17]Summary!$G$17</f>
        <v>50.3</v>
      </c>
      <c r="H24" s="43">
        <f>[17]Summary!$H$17</f>
        <v>19.399999999999999</v>
      </c>
      <c r="I24" s="43">
        <f>[17]Summary!$I$17</f>
        <v>32.233333333333334</v>
      </c>
      <c r="J24" s="43">
        <f>[17]Summary!$J$17</f>
        <v>98.8</v>
      </c>
      <c r="K24" s="43">
        <f>[17]Summary!$K$17</f>
        <v>329.8</v>
      </c>
      <c r="L24" s="43">
        <f>[17]Summary!$L$17</f>
        <v>516.6</v>
      </c>
      <c r="M24" s="43">
        <f>[17]Summary!$M$17</f>
        <v>733.6</v>
      </c>
      <c r="N24" s="108">
        <f t="shared" si="0"/>
        <v>4470.7333333333336</v>
      </c>
      <c r="O24"/>
      <c r="P24" s="115"/>
      <c r="Q24" s="115"/>
      <c r="R24" s="115"/>
      <c r="S24" s="115"/>
      <c r="T24" s="115"/>
      <c r="U24" s="115"/>
      <c r="V24" s="98"/>
      <c r="W24" s="98"/>
      <c r="X24" s="98"/>
      <c r="Y24" s="98"/>
      <c r="Z24" s="98"/>
      <c r="AA24" s="98"/>
    </row>
    <row r="25" spans="1:27" x14ac:dyDescent="0.2">
      <c r="A25" s="106">
        <v>2009</v>
      </c>
      <c r="B25" s="43">
        <f>[17]Summary!$B$18</f>
        <v>901.4</v>
      </c>
      <c r="C25" s="43">
        <f>[17]Summary!$C$18</f>
        <v>679.40000000000009</v>
      </c>
      <c r="D25" s="43">
        <f>[17]Summary!$D$18</f>
        <v>597.00000000000011</v>
      </c>
      <c r="E25" s="43">
        <f>[17]Summary!$E$18</f>
        <v>361.7</v>
      </c>
      <c r="F25" s="43">
        <f>[17]Summary!$F$18</f>
        <v>219.60000000000002</v>
      </c>
      <c r="G25" s="43">
        <f>[17]Summary!$G$18</f>
        <v>99.100000000000009</v>
      </c>
      <c r="H25" s="43">
        <f>[17]Summary!$H$18</f>
        <v>61.2</v>
      </c>
      <c r="I25" s="43">
        <f>[17]Summary!$I$18</f>
        <v>43</v>
      </c>
      <c r="J25" s="43">
        <f>[17]Summary!$J$18</f>
        <v>110.2</v>
      </c>
      <c r="K25" s="43">
        <f>[17]Summary!$K$18</f>
        <v>345.2999999999999</v>
      </c>
      <c r="L25" s="43">
        <f>[17]Summary!$L$18</f>
        <v>396.19999999999993</v>
      </c>
      <c r="M25" s="43">
        <f>[17]Summary!$M$18</f>
        <v>698.59999999999991</v>
      </c>
      <c r="N25" s="108">
        <f t="shared" si="0"/>
        <v>4512.6999999999989</v>
      </c>
      <c r="O25"/>
      <c r="P25" s="115"/>
      <c r="Q25" s="115"/>
      <c r="R25" s="115"/>
      <c r="S25" s="115"/>
      <c r="T25" s="115"/>
      <c r="U25" s="115"/>
      <c r="V25" s="98"/>
      <c r="W25" s="98"/>
      <c r="X25" s="98"/>
      <c r="Y25" s="98"/>
      <c r="Z25" s="98"/>
      <c r="AA25" s="98"/>
    </row>
    <row r="26" spans="1:27" x14ac:dyDescent="0.2">
      <c r="A26" s="106">
        <v>2010</v>
      </c>
      <c r="B26" s="43">
        <f>[17]Summary!$B$19</f>
        <v>791.5</v>
      </c>
      <c r="C26" s="43">
        <f>[17]Summary!$C$19</f>
        <v>680.1</v>
      </c>
      <c r="D26" s="43">
        <f>[17]Summary!$D$19</f>
        <v>504.69999999999987</v>
      </c>
      <c r="E26" s="43">
        <f>[17]Summary!$E$19</f>
        <v>273.20000000000005</v>
      </c>
      <c r="F26" s="43">
        <f>[17]Summary!$F$19</f>
        <v>148.19999999999996</v>
      </c>
      <c r="G26" s="43">
        <f>[17]Summary!$G$19</f>
        <v>55.233333333333327</v>
      </c>
      <c r="H26" s="43">
        <f>[17]Summary!$H$19</f>
        <v>12.7</v>
      </c>
      <c r="I26" s="43">
        <f>[17]Summary!$I$19</f>
        <v>19.299999999999997</v>
      </c>
      <c r="J26" s="43">
        <f>[17]Summary!$J$19</f>
        <v>137</v>
      </c>
      <c r="K26" s="43">
        <f>[17]Summary!$K$19</f>
        <v>300.99999999999994</v>
      </c>
      <c r="L26" s="43">
        <f>[17]Summary!$L$19</f>
        <v>439.26666666666659</v>
      </c>
      <c r="M26" s="43">
        <f>[17]Summary!$M$19</f>
        <v>744.29999999999984</v>
      </c>
      <c r="N26" s="108">
        <f t="shared" si="0"/>
        <v>4106.4999999999991</v>
      </c>
      <c r="O26"/>
      <c r="P26" s="115"/>
      <c r="Q26" s="115"/>
      <c r="R26" s="115"/>
      <c r="S26" s="115"/>
      <c r="T26" s="115"/>
      <c r="U26" s="115"/>
      <c r="V26" s="98"/>
      <c r="W26" s="98"/>
      <c r="X26" s="98"/>
      <c r="Y26" s="98"/>
      <c r="Z26" s="98"/>
      <c r="AA26" s="98"/>
    </row>
    <row r="27" spans="1:27" x14ac:dyDescent="0.2">
      <c r="A27" s="106">
        <v>2011</v>
      </c>
      <c r="B27" s="43">
        <f>[17]Summary!$B$20</f>
        <v>866.5</v>
      </c>
      <c r="C27" s="43">
        <f>[17]Summary!$C$20</f>
        <v>720.4000000000002</v>
      </c>
      <c r="D27" s="43">
        <f>[17]Summary!$D$20</f>
        <v>660.1</v>
      </c>
      <c r="E27" s="43">
        <f>[17]Summary!$E$20</f>
        <v>379.3</v>
      </c>
      <c r="F27" s="43">
        <f>[17]Summary!$F$20</f>
        <v>168.09999999999997</v>
      </c>
      <c r="G27" s="43">
        <f>[17]Summary!$G$20</f>
        <v>64.099999999999994</v>
      </c>
      <c r="H27" s="43">
        <f>[17]Summary!$H$20</f>
        <v>3.7</v>
      </c>
      <c r="I27" s="43">
        <f>[17]Summary!$I$20</f>
        <v>13.6</v>
      </c>
      <c r="J27" s="43">
        <f>[17]Summary!$J$20</f>
        <v>106.33333333333331</v>
      </c>
      <c r="K27" s="43">
        <f>[17]Summary!$K$20</f>
        <v>276.60000000000008</v>
      </c>
      <c r="L27" s="43">
        <f>[17]Summary!$L$20</f>
        <v>399.39999999999992</v>
      </c>
      <c r="M27" s="43">
        <f>[17]Summary!$M$20</f>
        <v>609.79999999999984</v>
      </c>
      <c r="N27" s="108">
        <f t="shared" si="0"/>
        <v>4267.9333333333334</v>
      </c>
      <c r="O27"/>
      <c r="P27" s="115"/>
      <c r="Q27" s="115"/>
      <c r="R27" s="115"/>
      <c r="S27" s="115"/>
      <c r="T27" s="115"/>
      <c r="U27" s="115"/>
      <c r="V27" s="98"/>
      <c r="W27" s="98"/>
      <c r="X27" s="98"/>
      <c r="Y27" s="98"/>
      <c r="Z27" s="98"/>
      <c r="AA27" s="98"/>
    </row>
    <row r="28" spans="1:27" x14ac:dyDescent="0.2">
      <c r="A28" s="106">
        <v>2012</v>
      </c>
      <c r="B28" s="43">
        <f>[17]Summary!$B$21</f>
        <v>694.59999999999991</v>
      </c>
      <c r="C28" s="43">
        <f>[17]Summary!$C$21</f>
        <v>611.39999999999986</v>
      </c>
      <c r="D28" s="43">
        <f>[17]Summary!$D$21</f>
        <v>388.69999999999987</v>
      </c>
      <c r="E28" s="43">
        <f>[17]Summary!$E$21</f>
        <v>399</v>
      </c>
      <c r="F28" s="43">
        <f>[17]Summary!$F$21</f>
        <v>123.8</v>
      </c>
      <c r="G28" s="43">
        <f>[17]Summary!$G$21</f>
        <v>56.4</v>
      </c>
      <c r="H28" s="43">
        <f>[17]Summary!$H$21</f>
        <v>0.4</v>
      </c>
      <c r="I28" s="43">
        <f>[17]Summary!$I$21</f>
        <v>22.5</v>
      </c>
      <c r="J28" s="43">
        <f>[17]Summary!$J$21</f>
        <v>134.69999999999999</v>
      </c>
      <c r="K28" s="43">
        <f>[17]Summary!$K$21</f>
        <v>292.2</v>
      </c>
      <c r="L28" s="43">
        <f>[17]Summary!$L$21</f>
        <v>505.72222222222223</v>
      </c>
      <c r="M28" s="43">
        <f>[17]Summary!$M$21</f>
        <v>590.9</v>
      </c>
      <c r="N28" s="108">
        <f t="shared" si="0"/>
        <v>3820.3222222222221</v>
      </c>
      <c r="O28"/>
      <c r="P28" s="115"/>
      <c r="Q28" s="115"/>
      <c r="R28" s="115"/>
      <c r="S28" s="115"/>
      <c r="T28" s="115"/>
      <c r="U28" s="115"/>
      <c r="V28" s="98"/>
      <c r="W28" s="98"/>
      <c r="X28" s="98"/>
      <c r="Y28" s="98"/>
      <c r="Z28" s="98"/>
      <c r="AA28" s="98"/>
    </row>
    <row r="29" spans="1:27" x14ac:dyDescent="0.2">
      <c r="A29" s="106">
        <v>2013</v>
      </c>
      <c r="B29" s="43">
        <f>[17]Summary!$B$22</f>
        <v>703.36666666666667</v>
      </c>
      <c r="C29" s="43">
        <f>[17]Summary!$C$22</f>
        <v>699.59999999999991</v>
      </c>
      <c r="D29" s="43">
        <f>[17]Summary!$D$22</f>
        <v>649</v>
      </c>
      <c r="E29" s="43">
        <f>[17]Summary!$E$22</f>
        <v>414.2</v>
      </c>
      <c r="F29" s="43">
        <f>[17]Summary!$F$22</f>
        <v>160.66666666666669</v>
      </c>
      <c r="G29" s="43">
        <f>[17]Summary!$G$22</f>
        <v>67.399999999999991</v>
      </c>
      <c r="H29" s="43">
        <f>[17]Summary!$H$22</f>
        <v>19.599999999999998</v>
      </c>
      <c r="I29" s="43">
        <f>[17]Summary!$I$22</f>
        <v>33.9</v>
      </c>
      <c r="J29" s="43">
        <f>[17]Summary!$J$22</f>
        <v>133.1</v>
      </c>
      <c r="K29" s="43">
        <f>[17]Summary!$K$22</f>
        <v>270.68888888888893</v>
      </c>
      <c r="L29" s="43">
        <f>[17]Summary!$L$22</f>
        <v>557.36666666666667</v>
      </c>
      <c r="M29" s="43">
        <f>[17]Summary!$M$22</f>
        <v>767.19999999999993</v>
      </c>
      <c r="N29" s="108">
        <f t="shared" si="0"/>
        <v>4476.0888888888885</v>
      </c>
      <c r="O29"/>
      <c r="P29" s="115"/>
      <c r="Q29" s="115"/>
      <c r="R29" s="115"/>
      <c r="S29" s="115"/>
      <c r="T29" s="115"/>
      <c r="U29" s="115"/>
      <c r="V29" s="116"/>
      <c r="W29" s="116"/>
      <c r="X29" s="116"/>
      <c r="Y29" s="116"/>
      <c r="Z29" s="98"/>
      <c r="AA29" s="98"/>
    </row>
    <row r="30" spans="1:27" x14ac:dyDescent="0.2">
      <c r="A30" s="114">
        <v>2014</v>
      </c>
      <c r="B30" s="112">
        <f>[17]Summary!$B$23</f>
        <v>899.69999999999982</v>
      </c>
      <c r="C30" s="112">
        <f>[17]Summary!$C$23</f>
        <v>820.9666666666667</v>
      </c>
      <c r="D30" s="112">
        <f>[17]Summary!$D$23</f>
        <v>767.15555555555545</v>
      </c>
      <c r="E30" s="112">
        <f>[17]Summary!$E$23</f>
        <v>423.06666666666666</v>
      </c>
      <c r="F30" s="112">
        <f>[17]Summary!$F$23</f>
        <v>185.6</v>
      </c>
      <c r="G30" s="112">
        <f>[17]Summary!$G$23</f>
        <v>35.999999999999993</v>
      </c>
      <c r="H30" s="112">
        <f>[17]Summary!$H$23</f>
        <v>59.100000000000009</v>
      </c>
      <c r="I30" s="112">
        <f>[17]Summary!$I$23</f>
        <v>40.5</v>
      </c>
      <c r="J30" s="112">
        <f>[17]Summary!$J$23</f>
        <v>117.19999999999999</v>
      </c>
      <c r="K30" s="112">
        <f>[17]Summary!$K$23</f>
        <v>292.40000000000003</v>
      </c>
      <c r="L30" s="112">
        <f>[17]Summary!$L$23</f>
        <v>548.06666666666661</v>
      </c>
      <c r="M30" s="112">
        <f>[17]Summary!$M$23</f>
        <v>623.73333333333346</v>
      </c>
      <c r="N30" s="113">
        <f t="shared" si="0"/>
        <v>4813.4888888888891</v>
      </c>
      <c r="O30"/>
      <c r="P30" s="115"/>
      <c r="Q30" s="115"/>
      <c r="R30" s="115"/>
      <c r="S30" s="115"/>
      <c r="T30" s="115"/>
      <c r="U30" s="115"/>
      <c r="V30" s="98"/>
      <c r="W30" s="98"/>
      <c r="X30" s="98"/>
      <c r="Y30" s="98"/>
      <c r="Z30" s="98"/>
      <c r="AA30" s="98"/>
    </row>
    <row r="31" spans="1:27" s="49" customFormat="1" x14ac:dyDescent="0.2">
      <c r="A31" s="517">
        <v>2015</v>
      </c>
      <c r="B31" s="112">
        <f>[17]Summary!$B$24</f>
        <v>877.13333333333333</v>
      </c>
      <c r="C31" s="112">
        <f>[17]Summary!$C$24</f>
        <v>928.1</v>
      </c>
      <c r="D31" s="112">
        <f>[17]Summary!$D$24</f>
        <v>701.5</v>
      </c>
      <c r="E31" s="112">
        <f>[17]Summary!$E$24</f>
        <v>385.66666666666663</v>
      </c>
      <c r="F31" s="112">
        <f>[17]Summary!$F$24</f>
        <v>30.6</v>
      </c>
      <c r="G31" s="112">
        <f>[17]Summary!$G$24</f>
        <v>0</v>
      </c>
      <c r="H31" s="112">
        <f>[17]Summary!$H$24</f>
        <v>0</v>
      </c>
      <c r="I31" s="112">
        <f>[17]Summary!$I$24</f>
        <v>0</v>
      </c>
      <c r="J31" s="112">
        <f>[17]Summary!$J$24</f>
        <v>0</v>
      </c>
      <c r="K31" s="112">
        <f>[17]Summary!$K$24</f>
        <v>0</v>
      </c>
      <c r="L31" s="112">
        <f>[17]Summary!$L$24</f>
        <v>0</v>
      </c>
      <c r="M31" s="112">
        <f>[17]Summary!$M$24</f>
        <v>0</v>
      </c>
      <c r="N31" s="113">
        <f t="shared" si="0"/>
        <v>2923</v>
      </c>
      <c r="O31"/>
      <c r="P31" s="115"/>
      <c r="Q31" s="115"/>
      <c r="R31" s="115"/>
      <c r="S31" s="115"/>
      <c r="T31" s="115"/>
      <c r="U31" s="115"/>
      <c r="V31" s="98"/>
      <c r="W31" s="98"/>
      <c r="X31" s="98"/>
      <c r="Y31" s="98"/>
      <c r="Z31" s="98"/>
      <c r="AA31" s="98"/>
    </row>
    <row r="32" spans="1:27" s="49" customFormat="1" x14ac:dyDescent="0.2">
      <c r="A32" s="111" t="s">
        <v>62</v>
      </c>
      <c r="B32" s="43">
        <f t="shared" ref="B32:M32" si="1">AVERAGE(B21:B30)</f>
        <v>773.57666666666671</v>
      </c>
      <c r="C32" s="43">
        <f t="shared" si="1"/>
        <v>712.63666666666666</v>
      </c>
      <c r="D32" s="43">
        <f t="shared" si="1"/>
        <v>617.94555555555542</v>
      </c>
      <c r="E32" s="43">
        <f t="shared" si="1"/>
        <v>365.98666666666662</v>
      </c>
      <c r="F32" s="43">
        <f t="shared" si="1"/>
        <v>186.03666666666666</v>
      </c>
      <c r="G32" s="43">
        <f t="shared" si="1"/>
        <v>57.063333333333333</v>
      </c>
      <c r="H32" s="43">
        <f t="shared" si="1"/>
        <v>23.23</v>
      </c>
      <c r="I32" s="43">
        <f t="shared" si="1"/>
        <v>28.303333333333335</v>
      </c>
      <c r="J32" s="43">
        <f t="shared" si="1"/>
        <v>113.44333333333334</v>
      </c>
      <c r="K32" s="43">
        <f t="shared" si="1"/>
        <v>292.25888888888886</v>
      </c>
      <c r="L32" s="43">
        <f t="shared" si="1"/>
        <v>475.49222222222215</v>
      </c>
      <c r="M32" s="43">
        <f t="shared" si="1"/>
        <v>675.59333333333336</v>
      </c>
      <c r="N32" s="231">
        <f>SUM(B32:M32)</f>
        <v>4321.5666666666666</v>
      </c>
      <c r="O32"/>
      <c r="P32" s="115"/>
      <c r="Q32" s="115"/>
      <c r="R32" s="115"/>
      <c r="S32" s="115"/>
      <c r="T32" s="115"/>
      <c r="U32" s="115"/>
      <c r="V32" s="98"/>
      <c r="W32" s="98"/>
      <c r="X32" s="98"/>
      <c r="Y32" s="98"/>
      <c r="Z32" s="98"/>
      <c r="AA32" s="98"/>
    </row>
    <row r="33" spans="1:27" s="49" customFormat="1" x14ac:dyDescent="0.2">
      <c r="A33" s="111" t="s">
        <v>127</v>
      </c>
      <c r="B33" s="43">
        <f>AVERAGE(B11:B30)</f>
        <v>785.44380302799345</v>
      </c>
      <c r="C33" s="43">
        <f>AVERAGE(C11:C30)</f>
        <v>703.10276873525925</v>
      </c>
      <c r="D33" s="43">
        <f t="shared" ref="D33:M33" si="2">AVERAGE(D11:D30)</f>
        <v>620.84944444444454</v>
      </c>
      <c r="E33" s="43">
        <f t="shared" si="2"/>
        <v>383.80897881420515</v>
      </c>
      <c r="F33" s="43">
        <f t="shared" si="2"/>
        <v>201.45759259259256</v>
      </c>
      <c r="G33" s="43">
        <f t="shared" si="2"/>
        <v>65.881062623837835</v>
      </c>
      <c r="H33" s="43">
        <f t="shared" si="2"/>
        <v>27.940000000000005</v>
      </c>
      <c r="I33" s="43">
        <f t="shared" si="2"/>
        <v>33.462222222222223</v>
      </c>
      <c r="J33" s="43">
        <f t="shared" si="2"/>
        <v>118.1136610272824</v>
      </c>
      <c r="K33" s="43">
        <f t="shared" si="2"/>
        <v>302.20880810852003</v>
      </c>
      <c r="L33" s="43">
        <f t="shared" si="2"/>
        <v>483.07111111111101</v>
      </c>
      <c r="M33" s="43">
        <f t="shared" si="2"/>
        <v>679.97528806584364</v>
      </c>
      <c r="N33" s="231">
        <f>SUM(B33:M33)</f>
        <v>4405.3147407733122</v>
      </c>
      <c r="O33"/>
      <c r="P33" s="115"/>
      <c r="Q33" s="115"/>
      <c r="R33" s="115"/>
      <c r="S33" s="115"/>
      <c r="T33" s="115"/>
      <c r="U33" s="115"/>
      <c r="V33" s="98"/>
      <c r="W33" s="98"/>
      <c r="X33" s="98"/>
      <c r="Y33" s="98"/>
      <c r="Z33" s="98"/>
      <c r="AA33" s="98"/>
    </row>
    <row r="34" spans="1:27" s="49" customFormat="1" x14ac:dyDescent="0.2">
      <c r="A34" s="111" t="s">
        <v>170</v>
      </c>
      <c r="B34" s="43">
        <f>TREND(B21:B30,$A$21:$A$30,2014)</f>
        <v>811.97030303030078</v>
      </c>
      <c r="C34" s="43">
        <f t="shared" ref="C34:M34" si="3">TREND(C21:C30,$A$21:$A$30,2014)</f>
        <v>719.53393939393936</v>
      </c>
      <c r="D34" s="43">
        <f t="shared" si="3"/>
        <v>605.70828282828188</v>
      </c>
      <c r="E34" s="43">
        <f t="shared" si="3"/>
        <v>399.13393939393973</v>
      </c>
      <c r="F34" s="43">
        <f t="shared" si="3"/>
        <v>152.49575757575803</v>
      </c>
      <c r="G34" s="43">
        <f t="shared" si="3"/>
        <v>60.822424242424177</v>
      </c>
      <c r="H34" s="43">
        <f t="shared" si="3"/>
        <v>29.309090909090628</v>
      </c>
      <c r="I34" s="43">
        <f t="shared" si="3"/>
        <v>31.513333333333321</v>
      </c>
      <c r="J34" s="43">
        <f t="shared" si="3"/>
        <v>131.47333333333336</v>
      </c>
      <c r="K34" s="43">
        <f t="shared" si="3"/>
        <v>289.87313131313113</v>
      </c>
      <c r="L34" s="43">
        <f t="shared" si="3"/>
        <v>515.55434343434536</v>
      </c>
      <c r="M34" s="43">
        <f t="shared" si="3"/>
        <v>665.96606060606064</v>
      </c>
      <c r="N34" s="231">
        <f>SUM(B34:M34)</f>
        <v>4413.3539393939382</v>
      </c>
      <c r="O34"/>
      <c r="P34" s="115"/>
      <c r="Q34" s="115"/>
      <c r="R34" s="115"/>
      <c r="S34" s="115"/>
      <c r="T34" s="115"/>
      <c r="U34" s="115"/>
      <c r="V34" s="98"/>
      <c r="W34" s="98"/>
      <c r="X34" s="98"/>
      <c r="Y34" s="98"/>
      <c r="Z34" s="98"/>
      <c r="AA34" s="98"/>
    </row>
    <row r="35" spans="1:27" s="49" customFormat="1" x14ac:dyDescent="0.2">
      <c r="A35" s="111" t="s">
        <v>61</v>
      </c>
      <c r="B35" s="43">
        <f t="shared" ref="B35:M35" si="4">TREND(B11:B30,$A$11:$A$30,2014)</f>
        <v>790.88503719671053</v>
      </c>
      <c r="C35" s="43">
        <f t="shared" si="4"/>
        <v>716.34094979737574</v>
      </c>
      <c r="D35" s="43">
        <f t="shared" si="4"/>
        <v>608.20269841269828</v>
      </c>
      <c r="E35" s="43">
        <f t="shared" si="4"/>
        <v>357.33434972891791</v>
      </c>
      <c r="F35" s="43">
        <f t="shared" si="4"/>
        <v>170.46158730158822</v>
      </c>
      <c r="G35" s="43">
        <f t="shared" si="4"/>
        <v>59.709705647004967</v>
      </c>
      <c r="H35" s="43">
        <f t="shared" si="4"/>
        <v>22.543492063492067</v>
      </c>
      <c r="I35" s="43">
        <f t="shared" si="4"/>
        <v>28.677936507936579</v>
      </c>
      <c r="J35" s="43">
        <f t="shared" si="4"/>
        <v>108.23503364034241</v>
      </c>
      <c r="K35" s="43">
        <f t="shared" si="4"/>
        <v>289.85877631894073</v>
      </c>
      <c r="L35" s="43">
        <f t="shared" si="4"/>
        <v>465.89111111111106</v>
      </c>
      <c r="M35" s="43">
        <f t="shared" si="4"/>
        <v>669.6312698412703</v>
      </c>
      <c r="N35" s="231">
        <f>SUM(B35:M35)</f>
        <v>4287.7719475673894</v>
      </c>
      <c r="O35"/>
      <c r="P35" s="115"/>
      <c r="Q35" s="115"/>
      <c r="R35" s="115"/>
      <c r="S35" s="115"/>
      <c r="T35" s="115"/>
      <c r="U35" s="115"/>
      <c r="V35" s="98"/>
      <c r="W35" s="98"/>
      <c r="X35" s="98"/>
      <c r="Y35" s="98"/>
      <c r="Z35" s="98"/>
      <c r="AA35" s="98"/>
    </row>
    <row r="36" spans="1:27" s="49" customFormat="1" x14ac:dyDescent="0.2">
      <c r="B36" s="43"/>
      <c r="C36" s="43"/>
      <c r="D36" s="43"/>
      <c r="E36" s="43"/>
      <c r="F36" s="43"/>
      <c r="G36" s="43"/>
      <c r="H36" s="43"/>
      <c r="I36" s="43"/>
      <c r="J36" s="43"/>
      <c r="K36" s="43"/>
      <c r="L36" s="43"/>
      <c r="M36" s="43"/>
      <c r="N36" s="43"/>
      <c r="O36"/>
      <c r="P36" s="115"/>
      <c r="Q36" s="115"/>
      <c r="R36" s="115"/>
      <c r="S36" s="115"/>
      <c r="T36" s="115"/>
      <c r="U36" s="115"/>
      <c r="V36" s="98"/>
      <c r="W36" s="98"/>
      <c r="X36" s="98"/>
      <c r="Y36" s="98"/>
      <c r="Z36" s="98"/>
      <c r="AA36" s="98"/>
    </row>
    <row r="37" spans="1:27" x14ac:dyDescent="0.2">
      <c r="A37" s="110" t="s">
        <v>126</v>
      </c>
      <c r="B37" s="165" t="s">
        <v>42</v>
      </c>
      <c r="C37" s="182" t="s">
        <v>43</v>
      </c>
      <c r="D37" s="182" t="s">
        <v>44</v>
      </c>
      <c r="E37" s="182" t="s">
        <v>45</v>
      </c>
      <c r="F37" s="182" t="s">
        <v>46</v>
      </c>
      <c r="G37" s="182" t="s">
        <v>47</v>
      </c>
      <c r="H37" s="182" t="s">
        <v>48</v>
      </c>
      <c r="I37" s="182" t="s">
        <v>49</v>
      </c>
      <c r="J37" s="182" t="s">
        <v>50</v>
      </c>
      <c r="K37" s="182" t="s">
        <v>51</v>
      </c>
      <c r="L37" s="182" t="s">
        <v>52</v>
      </c>
      <c r="M37" s="142" t="s">
        <v>53</v>
      </c>
      <c r="N37" s="107" t="s">
        <v>124</v>
      </c>
      <c r="O37"/>
      <c r="P37" s="115"/>
      <c r="Q37" s="115"/>
      <c r="R37" s="115"/>
      <c r="S37" s="115"/>
      <c r="T37" s="115"/>
      <c r="U37" s="115"/>
      <c r="V37" s="117"/>
      <c r="W37" s="118"/>
      <c r="X37" s="117"/>
      <c r="Y37" s="118"/>
      <c r="Z37" s="98"/>
      <c r="AA37" s="98"/>
    </row>
    <row r="38" spans="1:27" x14ac:dyDescent="0.2">
      <c r="A38" s="106">
        <v>1995</v>
      </c>
      <c r="B38" s="43">
        <f>[17]Summary!$B$30</f>
        <v>0</v>
      </c>
      <c r="C38" s="43">
        <f>[17]Summary!$C$30</f>
        <v>0</v>
      </c>
      <c r="D38" s="43">
        <f>[17]Summary!D30</f>
        <v>0</v>
      </c>
      <c r="E38" s="43">
        <f>[17]Summary!E30</f>
        <v>0</v>
      </c>
      <c r="F38" s="43">
        <f>[17]Summary!F30</f>
        <v>0</v>
      </c>
      <c r="G38" s="43">
        <f>[17]Summary!G30</f>
        <v>49.2</v>
      </c>
      <c r="H38" s="43">
        <f>[17]Summary!H30</f>
        <v>66.700000000000031</v>
      </c>
      <c r="I38" s="43">
        <f>[17]Summary!I30</f>
        <v>68.7</v>
      </c>
      <c r="J38" s="43">
        <f>[17]Summary!J30</f>
        <v>4.3</v>
      </c>
      <c r="K38" s="43">
        <f>[17]Summary!K30</f>
        <v>0</v>
      </c>
      <c r="L38" s="43">
        <f>[17]Summary!L30</f>
        <v>0</v>
      </c>
      <c r="M38" s="43">
        <f>[17]Summary!M30</f>
        <v>0</v>
      </c>
      <c r="N38" s="108">
        <f>SUM(B38:M38)</f>
        <v>188.90000000000003</v>
      </c>
      <c r="O38"/>
      <c r="P38" s="115"/>
      <c r="Q38" s="115"/>
      <c r="R38" s="115"/>
      <c r="S38" s="115"/>
      <c r="T38" s="115"/>
      <c r="U38" s="115"/>
      <c r="V38" s="117"/>
      <c r="W38" s="118"/>
      <c r="X38" s="117"/>
      <c r="Y38" s="118"/>
      <c r="Z38" s="98"/>
      <c r="AA38" s="98"/>
    </row>
    <row r="39" spans="1:27" x14ac:dyDescent="0.2">
      <c r="A39" s="106">
        <v>1996</v>
      </c>
      <c r="B39" s="43">
        <f>[17]Summary!$B$31</f>
        <v>0</v>
      </c>
      <c r="C39" s="43">
        <f>[17]Summary!$C$31</f>
        <v>0</v>
      </c>
      <c r="D39" s="43">
        <f>[17]Summary!D31</f>
        <v>0</v>
      </c>
      <c r="E39" s="43">
        <f>[17]Summary!E31</f>
        <v>0</v>
      </c>
      <c r="F39" s="43">
        <f>[17]Summary!F31</f>
        <v>5.8000000000000007</v>
      </c>
      <c r="G39" s="43">
        <f>[17]Summary!G31</f>
        <v>21</v>
      </c>
      <c r="H39" s="43">
        <f>[17]Summary!H31</f>
        <v>24.4</v>
      </c>
      <c r="I39" s="43">
        <f>[17]Summary!I31</f>
        <v>31.899999999999995</v>
      </c>
      <c r="J39" s="43">
        <f>[17]Summary!J31</f>
        <v>7.7</v>
      </c>
      <c r="K39" s="43">
        <f>[17]Summary!K31</f>
        <v>0</v>
      </c>
      <c r="L39" s="43">
        <f>[17]Summary!L31</f>
        <v>0</v>
      </c>
      <c r="M39" s="43">
        <f>[17]Summary!M31</f>
        <v>0</v>
      </c>
      <c r="N39" s="108">
        <f t="shared" ref="N39:N58" si="5">SUM(B39:M39)</f>
        <v>90.8</v>
      </c>
      <c r="O39"/>
      <c r="P39" s="115"/>
      <c r="Q39" s="115"/>
      <c r="R39" s="115"/>
      <c r="S39" s="115"/>
      <c r="T39" s="115"/>
      <c r="U39" s="115"/>
      <c r="V39" s="117"/>
      <c r="W39" s="118"/>
      <c r="X39" s="117"/>
      <c r="Y39" s="118"/>
      <c r="Z39" s="98"/>
      <c r="AA39" s="98"/>
    </row>
    <row r="40" spans="1:27" x14ac:dyDescent="0.2">
      <c r="A40" s="106">
        <v>1997</v>
      </c>
      <c r="B40" s="43">
        <f>[17]Summary!$B$32</f>
        <v>0</v>
      </c>
      <c r="C40" s="43">
        <f>[17]Summary!$C$32</f>
        <v>0</v>
      </c>
      <c r="D40" s="43">
        <f>[17]Summary!D32</f>
        <v>0</v>
      </c>
      <c r="E40" s="43">
        <f>[17]Summary!E32</f>
        <v>0</v>
      </c>
      <c r="F40" s="43">
        <f>[17]Summary!F32</f>
        <v>0</v>
      </c>
      <c r="G40" s="43">
        <f>[17]Summary!G32</f>
        <v>25.5</v>
      </c>
      <c r="H40" s="43">
        <f>[17]Summary!H32</f>
        <v>52.599999999999994</v>
      </c>
      <c r="I40" s="43">
        <f>[17]Summary!I32</f>
        <v>19.244444444444447</v>
      </c>
      <c r="J40" s="43">
        <f>[17]Summary!J32</f>
        <v>3.3</v>
      </c>
      <c r="K40" s="43">
        <f>[17]Summary!K32</f>
        <v>0.6</v>
      </c>
      <c r="L40" s="43">
        <f>[17]Summary!L32</f>
        <v>0</v>
      </c>
      <c r="M40" s="43">
        <f>[17]Summary!M32</f>
        <v>0</v>
      </c>
      <c r="N40" s="108">
        <f t="shared" si="5"/>
        <v>101.24444444444443</v>
      </c>
      <c r="O40"/>
      <c r="P40" s="115"/>
      <c r="Q40" s="115"/>
      <c r="R40" s="115"/>
      <c r="S40" s="115"/>
      <c r="T40" s="115"/>
      <c r="U40" s="115"/>
      <c r="V40" s="117"/>
      <c r="W40" s="118"/>
      <c r="X40" s="117"/>
      <c r="Y40" s="118"/>
      <c r="Z40" s="98"/>
      <c r="AA40" s="98"/>
    </row>
    <row r="41" spans="1:27" x14ac:dyDescent="0.2">
      <c r="A41" s="106">
        <v>1998</v>
      </c>
      <c r="B41" s="43">
        <f>[17]Summary!$B$33</f>
        <v>0</v>
      </c>
      <c r="C41" s="43">
        <f>[17]Summary!$C$33</f>
        <v>0</v>
      </c>
      <c r="D41" s="43">
        <f>[17]Summary!D33</f>
        <v>0</v>
      </c>
      <c r="E41" s="43">
        <f>[17]Summary!E33</f>
        <v>0</v>
      </c>
      <c r="F41" s="43">
        <f>[17]Summary!F33</f>
        <v>18.72880658436214</v>
      </c>
      <c r="G41" s="43">
        <f>[17]Summary!G33</f>
        <v>32.781481481481478</v>
      </c>
      <c r="H41" s="43">
        <f>[17]Summary!H33</f>
        <v>34.266666666666666</v>
      </c>
      <c r="I41" s="43">
        <f>[17]Summary!I33</f>
        <v>42.1</v>
      </c>
      <c r="J41" s="43">
        <f>[17]Summary!J33</f>
        <v>5.5592592592592585</v>
      </c>
      <c r="K41" s="43">
        <f>[17]Summary!K33</f>
        <v>0</v>
      </c>
      <c r="L41" s="43">
        <f>[17]Summary!L33</f>
        <v>0</v>
      </c>
      <c r="M41" s="43">
        <f>[17]Summary!M33</f>
        <v>0</v>
      </c>
      <c r="N41" s="108">
        <f t="shared" si="5"/>
        <v>133.43621399176953</v>
      </c>
      <c r="O41"/>
      <c r="P41" s="115"/>
      <c r="Q41" s="115"/>
      <c r="R41" s="115"/>
      <c r="S41" s="115"/>
      <c r="T41" s="115"/>
      <c r="U41" s="115"/>
      <c r="V41" s="117"/>
      <c r="W41" s="118"/>
      <c r="X41" s="117"/>
      <c r="Y41" s="118"/>
      <c r="Z41" s="98"/>
      <c r="AA41" s="98"/>
    </row>
    <row r="42" spans="1:27" x14ac:dyDescent="0.2">
      <c r="A42" s="106">
        <v>1999</v>
      </c>
      <c r="B42" s="43">
        <f>[17]Summary!$B$34</f>
        <v>0</v>
      </c>
      <c r="C42" s="43">
        <f>[17]Summary!$C$34</f>
        <v>0</v>
      </c>
      <c r="D42" s="43">
        <f>[17]Summary!D34</f>
        <v>0</v>
      </c>
      <c r="E42" s="43">
        <f>[17]Summary!E34</f>
        <v>0</v>
      </c>
      <c r="F42" s="43">
        <f>[17]Summary!F34</f>
        <v>6.8</v>
      </c>
      <c r="G42" s="43">
        <f>[17]Summary!G34</f>
        <v>49.24444444444444</v>
      </c>
      <c r="H42" s="43">
        <f>[17]Summary!H34</f>
        <v>88.100000000000009</v>
      </c>
      <c r="I42" s="43">
        <f>[17]Summary!I34</f>
        <v>13.133333333333333</v>
      </c>
      <c r="J42" s="43">
        <f>[17]Summary!J34</f>
        <v>20.511111111111116</v>
      </c>
      <c r="K42" s="43">
        <f>[17]Summary!K34</f>
        <v>2.7037037037037037</v>
      </c>
      <c r="L42" s="43">
        <f>[17]Summary!L34</f>
        <v>0</v>
      </c>
      <c r="M42" s="43">
        <f>[17]Summary!M34</f>
        <v>0</v>
      </c>
      <c r="N42" s="108">
        <f t="shared" si="5"/>
        <v>180.49259259259259</v>
      </c>
      <c r="O42"/>
      <c r="P42" s="115"/>
      <c r="Q42" s="115"/>
      <c r="R42" s="115"/>
      <c r="S42" s="115"/>
      <c r="T42" s="115"/>
      <c r="U42" s="115"/>
      <c r="V42" s="117"/>
      <c r="W42" s="118"/>
      <c r="X42" s="117"/>
      <c r="Y42" s="118"/>
      <c r="Z42" s="98"/>
      <c r="AA42" s="98"/>
    </row>
    <row r="43" spans="1:27" x14ac:dyDescent="0.2">
      <c r="A43" s="106">
        <v>2000</v>
      </c>
      <c r="B43" s="43">
        <f>[17]Summary!$B$35</f>
        <v>0</v>
      </c>
      <c r="C43" s="43">
        <f>[17]Summary!$C$35</f>
        <v>0</v>
      </c>
      <c r="D43" s="43">
        <f>[17]Summary!D35</f>
        <v>0</v>
      </c>
      <c r="E43" s="43">
        <f>[17]Summary!E35</f>
        <v>0</v>
      </c>
      <c r="F43" s="43">
        <f>[17]Summary!F35</f>
        <v>10.9</v>
      </c>
      <c r="G43" s="43">
        <f>[17]Summary!G35</f>
        <v>19.8</v>
      </c>
      <c r="H43" s="43">
        <f>[17]Summary!H35</f>
        <v>22.599999999999994</v>
      </c>
      <c r="I43" s="43">
        <f>[17]Summary!I35</f>
        <v>39.624371284865113</v>
      </c>
      <c r="J43" s="43">
        <f>[17]Summary!J35</f>
        <v>13.799999999999999</v>
      </c>
      <c r="K43" s="43">
        <f>[17]Summary!K35</f>
        <v>0</v>
      </c>
      <c r="L43" s="43">
        <f>[17]Summary!L35</f>
        <v>0</v>
      </c>
      <c r="M43" s="43">
        <f>[17]Summary!M35</f>
        <v>0</v>
      </c>
      <c r="N43" s="108">
        <f t="shared" si="5"/>
        <v>106.72437128486511</v>
      </c>
      <c r="O43"/>
      <c r="P43" s="115"/>
      <c r="Q43" s="115"/>
      <c r="R43" s="115"/>
      <c r="S43" s="115"/>
      <c r="T43" s="115"/>
      <c r="U43" s="115"/>
      <c r="V43" s="117"/>
      <c r="W43" s="118"/>
      <c r="X43" s="117"/>
      <c r="Y43" s="118"/>
      <c r="Z43" s="98"/>
      <c r="AA43" s="98"/>
    </row>
    <row r="44" spans="1:27" x14ac:dyDescent="0.2">
      <c r="A44" s="106">
        <v>2001</v>
      </c>
      <c r="B44" s="43">
        <f>[17]Summary!$B$36</f>
        <v>0</v>
      </c>
      <c r="C44" s="43">
        <f>[17]Summary!C36</f>
        <v>0</v>
      </c>
      <c r="D44" s="43">
        <f>[17]Summary!D36</f>
        <v>0</v>
      </c>
      <c r="E44" s="43">
        <f>[17]Summary!E36</f>
        <v>0</v>
      </c>
      <c r="F44" s="43">
        <f>[17]Summary!F36</f>
        <v>4.5</v>
      </c>
      <c r="G44" s="43">
        <f>[17]Summary!G36</f>
        <v>37.6</v>
      </c>
      <c r="H44" s="43">
        <f>[17]Summary!H36</f>
        <v>44.8</v>
      </c>
      <c r="I44" s="43">
        <f>[17]Summary!I36</f>
        <v>56.5</v>
      </c>
      <c r="J44" s="43">
        <f>[17]Summary!J36</f>
        <v>13.4</v>
      </c>
      <c r="K44" s="43">
        <f>[17]Summary!K36</f>
        <v>0</v>
      </c>
      <c r="L44" s="43">
        <f>[17]Summary!L36</f>
        <v>0</v>
      </c>
      <c r="M44" s="43">
        <f>[17]Summary!M36</f>
        <v>0</v>
      </c>
      <c r="N44" s="108">
        <f t="shared" si="5"/>
        <v>156.80000000000001</v>
      </c>
      <c r="O44"/>
      <c r="P44" s="115"/>
      <c r="Q44" s="115"/>
      <c r="R44" s="115"/>
      <c r="S44" s="115"/>
      <c r="T44" s="115"/>
      <c r="U44" s="115"/>
      <c r="V44" s="117"/>
      <c r="W44" s="118"/>
      <c r="X44" s="117"/>
      <c r="Y44" s="118"/>
      <c r="Z44" s="98"/>
      <c r="AA44" s="98"/>
    </row>
    <row r="45" spans="1:27" x14ac:dyDescent="0.2">
      <c r="A45" s="106">
        <v>2002</v>
      </c>
      <c r="B45" s="43">
        <f>[17]Summary!$B$37</f>
        <v>0</v>
      </c>
      <c r="C45" s="43">
        <f>[17]Summary!C37</f>
        <v>0</v>
      </c>
      <c r="D45" s="43">
        <f>[17]Summary!D37</f>
        <v>0</v>
      </c>
      <c r="E45" s="43">
        <f>[17]Summary!E37</f>
        <v>5</v>
      </c>
      <c r="F45" s="43">
        <f>[17]Summary!F37</f>
        <v>3.9</v>
      </c>
      <c r="G45" s="43">
        <f>[17]Summary!G37</f>
        <v>43.300000000000011</v>
      </c>
      <c r="H45" s="43">
        <f>[17]Summary!H37</f>
        <v>91.522222222222226</v>
      </c>
      <c r="I45" s="43">
        <f>[17]Summary!I37</f>
        <v>44.6</v>
      </c>
      <c r="J45" s="43">
        <f>[17]Summary!J37</f>
        <v>43.166666666666671</v>
      </c>
      <c r="K45" s="43">
        <f>[17]Summary!K37</f>
        <v>3.7</v>
      </c>
      <c r="L45" s="43">
        <f>[17]Summary!L37</f>
        <v>0</v>
      </c>
      <c r="M45" s="43">
        <f>[17]Summary!M37</f>
        <v>0</v>
      </c>
      <c r="N45" s="108">
        <f t="shared" si="5"/>
        <v>235.18888888888887</v>
      </c>
      <c r="O45"/>
      <c r="P45" s="115"/>
      <c r="Q45" s="115"/>
      <c r="R45" s="115"/>
      <c r="S45" s="115"/>
      <c r="T45" s="115"/>
      <c r="U45" s="115"/>
      <c r="V45" s="117"/>
      <c r="W45" s="118"/>
      <c r="X45" s="117"/>
      <c r="Y45" s="118"/>
      <c r="Z45" s="98"/>
      <c r="AA45" s="98"/>
    </row>
    <row r="46" spans="1:27" x14ac:dyDescent="0.2">
      <c r="A46" s="106">
        <v>2003</v>
      </c>
      <c r="B46" s="43">
        <f>[17]Summary!$B$38</f>
        <v>0</v>
      </c>
      <c r="C46" s="43">
        <f>[17]Summary!C38</f>
        <v>0</v>
      </c>
      <c r="D46" s="43">
        <f>[17]Summary!D38</f>
        <v>0</v>
      </c>
      <c r="E46" s="43">
        <f>[17]Summary!E38</f>
        <v>0.3</v>
      </c>
      <c r="F46" s="43">
        <f>[17]Summary!F38</f>
        <v>0</v>
      </c>
      <c r="G46" s="43">
        <f>[17]Summary!G38</f>
        <v>17.600000000000001</v>
      </c>
      <c r="H46" s="43">
        <f>[17]Summary!H38</f>
        <v>39.999999999999993</v>
      </c>
      <c r="I46" s="43">
        <f>[17]Summary!I38</f>
        <v>54.4</v>
      </c>
      <c r="J46" s="43">
        <f>[17]Summary!J38</f>
        <v>9.5000000000000018</v>
      </c>
      <c r="K46" s="43">
        <f>[17]Summary!K38</f>
        <v>0</v>
      </c>
      <c r="L46" s="43">
        <f>[17]Summary!L38</f>
        <v>0</v>
      </c>
      <c r="M46" s="43">
        <f>[17]Summary!M38</f>
        <v>0</v>
      </c>
      <c r="N46" s="108">
        <f t="shared" si="5"/>
        <v>121.79999999999998</v>
      </c>
      <c r="O46"/>
      <c r="P46" s="115"/>
      <c r="Q46" s="115"/>
      <c r="R46" s="115"/>
      <c r="S46" s="115"/>
      <c r="T46" s="115"/>
      <c r="U46" s="115"/>
      <c r="V46" s="117"/>
      <c r="W46" s="118"/>
      <c r="X46" s="117"/>
      <c r="Y46" s="118"/>
      <c r="Z46" s="98"/>
      <c r="AA46" s="98"/>
    </row>
    <row r="47" spans="1:27" x14ac:dyDescent="0.2">
      <c r="A47" s="106">
        <v>2004</v>
      </c>
      <c r="B47" s="43">
        <f>[17]Summary!$B$39</f>
        <v>0</v>
      </c>
      <c r="C47" s="43">
        <f>[17]Summary!C39</f>
        <v>0</v>
      </c>
      <c r="D47" s="43">
        <f>[17]Summary!D39</f>
        <v>0</v>
      </c>
      <c r="E47" s="43">
        <f>[17]Summary!E39</f>
        <v>0</v>
      </c>
      <c r="F47" s="43">
        <f>[17]Summary!F39</f>
        <v>7.5</v>
      </c>
      <c r="G47" s="43">
        <f>[17]Summary!G39</f>
        <v>15.7</v>
      </c>
      <c r="H47" s="43">
        <f>[17]Summary!H39</f>
        <v>35.300000000000004</v>
      </c>
      <c r="I47" s="43">
        <f>[17]Summary!I39</f>
        <v>24.4</v>
      </c>
      <c r="J47" s="43">
        <f>[17]Summary!J39</f>
        <v>20.399999999999999</v>
      </c>
      <c r="K47" s="43">
        <f>[17]Summary!K39</f>
        <v>0</v>
      </c>
      <c r="L47" s="43">
        <f>[17]Summary!L39</f>
        <v>0</v>
      </c>
      <c r="M47" s="43">
        <f>[17]Summary!M39</f>
        <v>0</v>
      </c>
      <c r="N47" s="108">
        <f t="shared" si="5"/>
        <v>103.30000000000001</v>
      </c>
      <c r="O47"/>
      <c r="P47" s="115"/>
      <c r="Q47" s="115"/>
      <c r="R47" s="115"/>
      <c r="S47" s="115"/>
      <c r="T47" s="115"/>
      <c r="U47" s="115"/>
      <c r="V47" s="117"/>
      <c r="W47" s="118"/>
      <c r="X47" s="117"/>
      <c r="Y47" s="118"/>
      <c r="Z47" s="98"/>
      <c r="AA47" s="98"/>
    </row>
    <row r="48" spans="1:27" x14ac:dyDescent="0.2">
      <c r="A48" s="106">
        <v>2005</v>
      </c>
      <c r="B48" s="43">
        <f>[17]Summary!$B$40</f>
        <v>0</v>
      </c>
      <c r="C48" s="43">
        <f>[17]Summary!$C$40</f>
        <v>0</v>
      </c>
      <c r="D48" s="43">
        <f>[17]Summary!$D$40</f>
        <v>0</v>
      </c>
      <c r="E48" s="43">
        <f>[17]Summary!$E$40</f>
        <v>0.2</v>
      </c>
      <c r="F48" s="43">
        <f>[17]Summary!$F$40</f>
        <v>0.6</v>
      </c>
      <c r="G48" s="43">
        <f>[17]Summary!$G$40</f>
        <v>98.500000000000014</v>
      </c>
      <c r="H48" s="43">
        <f>[17]Summary!$H$40</f>
        <v>85.299999999999955</v>
      </c>
      <c r="I48" s="43">
        <f>[17]Summary!$I$40</f>
        <v>62.1</v>
      </c>
      <c r="J48" s="43">
        <f>[17]Summary!$J$40</f>
        <v>22.6</v>
      </c>
      <c r="K48" s="43">
        <f>[17]Summary!$K$40</f>
        <v>9.4</v>
      </c>
      <c r="L48" s="43">
        <f>[17]Summary!$L$40</f>
        <v>0</v>
      </c>
      <c r="M48" s="43">
        <f>[17]Summary!$M$40</f>
        <v>0</v>
      </c>
      <c r="N48" s="108">
        <f t="shared" si="5"/>
        <v>278.69999999999993</v>
      </c>
      <c r="O48"/>
      <c r="P48" s="115"/>
      <c r="Q48" s="115"/>
      <c r="R48" s="115"/>
      <c r="S48" s="115"/>
      <c r="T48" s="115"/>
      <c r="U48" s="115"/>
      <c r="V48" s="98"/>
      <c r="W48" s="98"/>
      <c r="X48" s="98"/>
      <c r="Y48" s="98"/>
      <c r="Z48" s="98"/>
      <c r="AA48" s="98"/>
    </row>
    <row r="49" spans="1:27" x14ac:dyDescent="0.2">
      <c r="A49" s="106">
        <v>2006</v>
      </c>
      <c r="B49" s="43">
        <f>[17]Summary!$B$41</f>
        <v>0</v>
      </c>
      <c r="C49" s="43">
        <f>[17]Summary!$C$41</f>
        <v>0</v>
      </c>
      <c r="D49" s="43">
        <f>[17]Summary!$D$41</f>
        <v>0</v>
      </c>
      <c r="E49" s="43">
        <f>[17]Summary!$E$41</f>
        <v>0</v>
      </c>
      <c r="F49" s="43">
        <f>[17]Summary!$F$41</f>
        <v>21.200000000000003</v>
      </c>
      <c r="G49" s="43">
        <f>[17]Summary!$G$41</f>
        <v>29.299999999999997</v>
      </c>
      <c r="H49" s="43">
        <f>[17]Summary!$H$41</f>
        <v>96.499999999999986</v>
      </c>
      <c r="I49" s="43">
        <f>[17]Summary!$I$41</f>
        <v>35.299999999999997</v>
      </c>
      <c r="J49" s="43">
        <f>[17]Summary!$J$41</f>
        <v>2.8</v>
      </c>
      <c r="K49" s="43">
        <f>[17]Summary!K$41</f>
        <v>0</v>
      </c>
      <c r="L49" s="43">
        <f>[17]Summary!$L$41</f>
        <v>0</v>
      </c>
      <c r="M49" s="43">
        <f>[17]Summary!$M$41</f>
        <v>0</v>
      </c>
      <c r="N49" s="108">
        <f t="shared" si="5"/>
        <v>185.10000000000002</v>
      </c>
      <c r="O49"/>
      <c r="P49" s="115"/>
      <c r="Q49" s="115"/>
      <c r="R49" s="115"/>
      <c r="S49" s="115"/>
      <c r="T49" s="115"/>
      <c r="U49" s="115"/>
      <c r="V49" s="119"/>
      <c r="W49" s="119"/>
      <c r="X49" s="98"/>
      <c r="Y49" s="98"/>
      <c r="Z49" s="98"/>
      <c r="AA49" s="98"/>
    </row>
    <row r="50" spans="1:27" x14ac:dyDescent="0.2">
      <c r="A50" s="106">
        <v>2007</v>
      </c>
      <c r="B50" s="43">
        <f>[17]Summary!$B$42</f>
        <v>0</v>
      </c>
      <c r="C50" s="43">
        <f>[17]Summary!$C$42</f>
        <v>0</v>
      </c>
      <c r="D50" s="43">
        <f>[17]Summary!$D$42</f>
        <v>0</v>
      </c>
      <c r="E50" s="43">
        <f>[17]Summary!$E$42</f>
        <v>0</v>
      </c>
      <c r="F50" s="43">
        <f>[17]Summary!$F$42</f>
        <v>16.100000000000001</v>
      </c>
      <c r="G50" s="43">
        <f>[17]Summary!$G$42</f>
        <v>46.3</v>
      </c>
      <c r="H50" s="43">
        <f>[17]Summary!$H$42</f>
        <v>43.4</v>
      </c>
      <c r="I50" s="43">
        <f>[17]Summary!$I$42</f>
        <v>57.199999999999996</v>
      </c>
      <c r="J50" s="43">
        <f>[17]Summary!$J$42</f>
        <v>29.4</v>
      </c>
      <c r="K50" s="43">
        <f>[17]Summary!$K$42</f>
        <v>15.2</v>
      </c>
      <c r="L50" s="43">
        <f>[17]Summary!$L$42</f>
        <v>0</v>
      </c>
      <c r="M50" s="43">
        <f>[17]Summary!$M$42</f>
        <v>0</v>
      </c>
      <c r="N50" s="108">
        <f t="shared" si="5"/>
        <v>207.6</v>
      </c>
      <c r="O50"/>
      <c r="P50" s="115"/>
      <c r="Q50" s="115"/>
      <c r="R50" s="115"/>
      <c r="S50" s="115"/>
      <c r="T50" s="115"/>
      <c r="U50" s="115"/>
      <c r="V50" s="98"/>
      <c r="W50" s="98"/>
      <c r="X50" s="98"/>
      <c r="Y50" s="98"/>
      <c r="Z50" s="98"/>
      <c r="AA50" s="98"/>
    </row>
    <row r="51" spans="1:27" x14ac:dyDescent="0.2">
      <c r="A51" s="106">
        <v>2008</v>
      </c>
      <c r="B51" s="43">
        <f>[17]Summary!$B$43</f>
        <v>0</v>
      </c>
      <c r="C51" s="43">
        <f>[17]Summary!$C$43</f>
        <v>0</v>
      </c>
      <c r="D51" s="43">
        <f>[17]Summary!$D$43</f>
        <v>0</v>
      </c>
      <c r="E51" s="43">
        <f>[17]Summary!$E$43</f>
        <v>1.4000000000000001</v>
      </c>
      <c r="F51" s="43">
        <f>[17]Summary!$F$43</f>
        <v>0.3</v>
      </c>
      <c r="G51" s="43">
        <f>[17]Summary!$G$43</f>
        <v>44.800000000000004</v>
      </c>
      <c r="H51" s="43">
        <f>[17]Summary!$H$43</f>
        <v>55.099999999999987</v>
      </c>
      <c r="I51" s="43">
        <f>[17]Summary!$I$43</f>
        <v>28.400000000000002</v>
      </c>
      <c r="J51" s="43">
        <f>[17]Summary!$J$43</f>
        <v>4.4999999999999991</v>
      </c>
      <c r="K51" s="43">
        <f>[17]Summary!$K$43</f>
        <v>0</v>
      </c>
      <c r="L51" s="43">
        <f>[17]Summary!$L$43</f>
        <v>0</v>
      </c>
      <c r="M51" s="43">
        <f>[17]Summary!$M$43</f>
        <v>0</v>
      </c>
      <c r="N51" s="108">
        <f t="shared" si="5"/>
        <v>134.5</v>
      </c>
      <c r="O51"/>
      <c r="P51" s="115"/>
      <c r="Q51" s="115"/>
      <c r="R51" s="115"/>
      <c r="S51" s="115"/>
      <c r="T51" s="115"/>
      <c r="U51" s="115"/>
      <c r="V51" s="98"/>
      <c r="W51" s="98"/>
      <c r="X51" s="98"/>
      <c r="Y51" s="98"/>
      <c r="Z51" s="98"/>
      <c r="AA51" s="98"/>
    </row>
    <row r="52" spans="1:27" x14ac:dyDescent="0.2">
      <c r="A52" s="106">
        <v>2009</v>
      </c>
      <c r="B52" s="43">
        <f>[17]Summary!$B$44</f>
        <v>0</v>
      </c>
      <c r="C52" s="43">
        <f>[17]Summary!$C$44</f>
        <v>0</v>
      </c>
      <c r="D52" s="43">
        <f>[17]Summary!$D$44</f>
        <v>0</v>
      </c>
      <c r="E52" s="43">
        <f>[17]Summary!$E$44</f>
        <v>0</v>
      </c>
      <c r="F52" s="43">
        <f>[17]Summary!$F$44</f>
        <v>2</v>
      </c>
      <c r="G52" s="43">
        <f>[17]Summary!$G$44</f>
        <v>15.500000000000002</v>
      </c>
      <c r="H52" s="43">
        <f>[17]Summary!$H$44</f>
        <v>10.3</v>
      </c>
      <c r="I52" s="43">
        <f>[17]Summary!$I$44</f>
        <v>48.099999999999994</v>
      </c>
      <c r="J52" s="43">
        <f>[17]Summary!$J$44</f>
        <v>7.5</v>
      </c>
      <c r="K52" s="43">
        <f>[17]Summary!$K$44</f>
        <v>0</v>
      </c>
      <c r="L52" s="43">
        <f>[17]Summary!$L$44</f>
        <v>0</v>
      </c>
      <c r="M52" s="43">
        <f>[17]Summary!$M$44</f>
        <v>0</v>
      </c>
      <c r="N52" s="108">
        <f t="shared" si="5"/>
        <v>83.399999999999991</v>
      </c>
      <c r="O52"/>
      <c r="P52" s="115"/>
      <c r="Q52" s="115"/>
      <c r="R52" s="115"/>
      <c r="S52" s="115"/>
      <c r="T52" s="115"/>
      <c r="U52" s="115"/>
      <c r="V52" s="98"/>
      <c r="W52" s="98"/>
      <c r="X52" s="98"/>
      <c r="Y52" s="98"/>
      <c r="Z52" s="98"/>
      <c r="AA52" s="98"/>
    </row>
    <row r="53" spans="1:27" x14ac:dyDescent="0.2">
      <c r="A53" s="106">
        <v>2010</v>
      </c>
      <c r="B53" s="43">
        <f>[17]Summary!$B$45</f>
        <v>0</v>
      </c>
      <c r="C53" s="43">
        <f>[17]Summary!$C$45</f>
        <v>0</v>
      </c>
      <c r="D53" s="43">
        <f>[17]Summary!$D$45</f>
        <v>0</v>
      </c>
      <c r="E53" s="43">
        <f>[17]Summary!$E$45</f>
        <v>1</v>
      </c>
      <c r="F53" s="43">
        <f>[17]Summary!$F$45</f>
        <v>24</v>
      </c>
      <c r="G53" s="43">
        <f>[17]Summary!$G$45</f>
        <v>18.7</v>
      </c>
      <c r="H53" s="43">
        <f>[17]Summary!$H$45</f>
        <v>89.7</v>
      </c>
      <c r="I53" s="43">
        <f>[17]Summary!$I$45</f>
        <v>82.000000000000014</v>
      </c>
      <c r="J53" s="43">
        <f>[17]Summary!$J$45</f>
        <v>15.5</v>
      </c>
      <c r="K53" s="43">
        <f>[17]Summary!$K$45</f>
        <v>0</v>
      </c>
      <c r="L53" s="43">
        <f>[17]Summary!$L$45</f>
        <v>0</v>
      </c>
      <c r="M53" s="43">
        <f>[17]Summary!$M$45</f>
        <v>0</v>
      </c>
      <c r="N53" s="108">
        <f t="shared" si="5"/>
        <v>230.90000000000003</v>
      </c>
      <c r="O53"/>
      <c r="P53" s="115"/>
      <c r="Q53" s="115"/>
      <c r="R53" s="115"/>
      <c r="S53" s="115"/>
      <c r="T53" s="115"/>
      <c r="U53" s="115"/>
      <c r="V53" s="98"/>
      <c r="W53" s="98"/>
      <c r="X53" s="98"/>
      <c r="Y53" s="98"/>
      <c r="Z53" s="98"/>
      <c r="AA53" s="98"/>
    </row>
    <row r="54" spans="1:27" x14ac:dyDescent="0.2">
      <c r="A54" s="106">
        <v>2011</v>
      </c>
      <c r="B54" s="43">
        <f>[17]Summary!$B$46</f>
        <v>0</v>
      </c>
      <c r="C54" s="43">
        <f>[17]Summary!$C$46</f>
        <v>0</v>
      </c>
      <c r="D54" s="43">
        <f>[17]Summary!$D$46</f>
        <v>0</v>
      </c>
      <c r="E54" s="43">
        <f>[17]Summary!$E$46</f>
        <v>0</v>
      </c>
      <c r="F54" s="43">
        <f>[17]Summary!$F$46</f>
        <v>12.8</v>
      </c>
      <c r="G54" s="43">
        <f>[17]Summary!$G$46</f>
        <v>16.400000000000002</v>
      </c>
      <c r="H54" s="43">
        <f>[17]Summary!$H$46</f>
        <v>104.29999999999998</v>
      </c>
      <c r="I54" s="43">
        <f>[17]Summary!$I$46</f>
        <v>53.300000000000004</v>
      </c>
      <c r="J54" s="43">
        <f>[17]Summary!$J$46</f>
        <v>20.7</v>
      </c>
      <c r="K54" s="43">
        <f>[17]Summary!$K$46</f>
        <v>0.3</v>
      </c>
      <c r="L54" s="43">
        <f>[17]Summary!$L$46</f>
        <v>0</v>
      </c>
      <c r="M54" s="43">
        <f>[17]Summary!$M$46</f>
        <v>0</v>
      </c>
      <c r="N54" s="108">
        <f t="shared" si="5"/>
        <v>207.8</v>
      </c>
      <c r="O54"/>
      <c r="P54" s="115"/>
      <c r="Q54" s="115"/>
      <c r="R54" s="115"/>
      <c r="S54" s="115"/>
      <c r="T54" s="115"/>
      <c r="U54" s="115"/>
      <c r="V54" s="98"/>
      <c r="W54" s="98"/>
      <c r="X54" s="98"/>
      <c r="Y54" s="98"/>
      <c r="Z54" s="98"/>
      <c r="AA54" s="98"/>
    </row>
    <row r="55" spans="1:27" x14ac:dyDescent="0.2">
      <c r="A55" s="106">
        <v>2012</v>
      </c>
      <c r="B55" s="43">
        <f>[17]Summary!$B$47</f>
        <v>0</v>
      </c>
      <c r="C55" s="43">
        <f>[17]Summary!$C$47</f>
        <v>0</v>
      </c>
      <c r="D55" s="43">
        <f>[17]Summary!$D$47</f>
        <v>3.4000000000000004</v>
      </c>
      <c r="E55" s="43">
        <f>[17]Summary!$E$47</f>
        <v>0</v>
      </c>
      <c r="F55" s="43">
        <f>[17]Summary!$F$47</f>
        <v>17.400000000000002</v>
      </c>
      <c r="G55" s="43">
        <f>[17]Summary!$G$47</f>
        <v>57.100000000000009</v>
      </c>
      <c r="H55" s="43">
        <f>[17]Summary!$H$47</f>
        <v>94.000000000000028</v>
      </c>
      <c r="I55" s="43">
        <f>[17]Summary!$I$47</f>
        <v>50.7</v>
      </c>
      <c r="J55" s="43">
        <f>[17]Summary!$J$47</f>
        <v>15.300000000000002</v>
      </c>
      <c r="K55" s="43">
        <f>[17]Summary!$K$47</f>
        <v>0</v>
      </c>
      <c r="L55" s="43">
        <f>[17]Summary!$L$47</f>
        <v>0</v>
      </c>
      <c r="M55" s="43">
        <f>[17]Summary!$M$47</f>
        <v>0</v>
      </c>
      <c r="N55" s="108">
        <f t="shared" si="5"/>
        <v>237.90000000000003</v>
      </c>
      <c r="O55"/>
      <c r="P55" s="115"/>
      <c r="Q55" s="115"/>
      <c r="R55" s="115"/>
      <c r="S55" s="115"/>
      <c r="T55" s="115"/>
      <c r="U55" s="115"/>
      <c r="V55" s="98"/>
      <c r="W55" s="98"/>
      <c r="X55" s="98"/>
      <c r="Y55" s="98"/>
      <c r="Z55" s="98"/>
      <c r="AA55" s="98"/>
    </row>
    <row r="56" spans="1:27" x14ac:dyDescent="0.2">
      <c r="A56" s="106">
        <v>2013</v>
      </c>
      <c r="B56" s="43">
        <f>[17]Summary!$B$48</f>
        <v>0</v>
      </c>
      <c r="C56" s="43">
        <f>[17]Summary!$C$48</f>
        <v>0</v>
      </c>
      <c r="D56" s="43">
        <f>[17]Summary!$D$48</f>
        <v>0</v>
      </c>
      <c r="E56" s="43">
        <f>[17]Summary!$E$48</f>
        <v>0</v>
      </c>
      <c r="F56" s="43">
        <f>[17]Summary!$F$48</f>
        <v>18.7</v>
      </c>
      <c r="G56" s="43">
        <f>[17]Summary!$G$48</f>
        <v>35.000000000000007</v>
      </c>
      <c r="H56" s="43">
        <f>[17]Summary!$H$48</f>
        <v>75.899999999999991</v>
      </c>
      <c r="I56" s="43">
        <f>[17]Summary!$I$48</f>
        <v>34.5</v>
      </c>
      <c r="J56" s="43">
        <f>[17]Summary!$J$48</f>
        <v>17.2</v>
      </c>
      <c r="K56" s="43">
        <f>[17]Summary!$K$48</f>
        <v>0</v>
      </c>
      <c r="L56" s="43">
        <f>[17]Summary!$L$48</f>
        <v>0</v>
      </c>
      <c r="M56" s="43">
        <f>[17]Summary!$M$48</f>
        <v>0</v>
      </c>
      <c r="N56" s="108">
        <f t="shared" si="5"/>
        <v>181.29999999999998</v>
      </c>
      <c r="O56"/>
      <c r="P56"/>
      <c r="Q56"/>
      <c r="R56"/>
      <c r="S56"/>
      <c r="T56"/>
      <c r="U56"/>
    </row>
    <row r="57" spans="1:27" x14ac:dyDescent="0.2">
      <c r="A57" s="114">
        <v>2014</v>
      </c>
      <c r="B57" s="112">
        <f>[17]Summary!$B$49</f>
        <v>0</v>
      </c>
      <c r="C57" s="112">
        <f>[17]Summary!$C$49</f>
        <v>0</v>
      </c>
      <c r="D57" s="112">
        <f>[17]Summary!$D$49</f>
        <v>0</v>
      </c>
      <c r="E57" s="112">
        <f>[17]Summary!$E$49</f>
        <v>0</v>
      </c>
      <c r="F57" s="112">
        <f>[17]Summary!$F$49</f>
        <v>7.6000000000000005</v>
      </c>
      <c r="G57" s="112">
        <f>[17]Summary!$G$49</f>
        <v>44</v>
      </c>
      <c r="H57" s="112">
        <f>[17]Summary!$H$49</f>
        <v>25.700000000000003</v>
      </c>
      <c r="I57" s="112">
        <f>[17]Summary!$I$49</f>
        <v>32.400000000000006</v>
      </c>
      <c r="J57" s="112">
        <f>[17]Summary!$J$49</f>
        <v>12.399999999999999</v>
      </c>
      <c r="K57" s="112">
        <f>[17]Summary!$K$49</f>
        <v>0</v>
      </c>
      <c r="L57" s="112">
        <f>[17]Summary!$L$49</f>
        <v>0</v>
      </c>
      <c r="M57" s="112">
        <f>[17]Summary!$M$49</f>
        <v>0</v>
      </c>
      <c r="N57" s="113">
        <f t="shared" si="5"/>
        <v>122.10000000000002</v>
      </c>
      <c r="O57"/>
      <c r="P57"/>
      <c r="Q57"/>
      <c r="R57"/>
      <c r="S57"/>
      <c r="T57"/>
      <c r="U57"/>
    </row>
    <row r="58" spans="1:27" s="49" customFormat="1" x14ac:dyDescent="0.2">
      <c r="A58" s="517"/>
      <c r="B58" s="112">
        <f>[17]Summary!$B$50</f>
        <v>0</v>
      </c>
      <c r="C58" s="112">
        <f>[17]Summary!$C$50</f>
        <v>0</v>
      </c>
      <c r="D58" s="112">
        <f>[17]Summary!$D$50</f>
        <v>0</v>
      </c>
      <c r="E58" s="112">
        <f>[17]Summary!$E$50</f>
        <v>0</v>
      </c>
      <c r="F58" s="112">
        <f>[17]Summary!$F$50</f>
        <v>0</v>
      </c>
      <c r="G58" s="112">
        <f>[17]Summary!$G$50</f>
        <v>0</v>
      </c>
      <c r="H58" s="112">
        <f>[17]Summary!$H$50</f>
        <v>0</v>
      </c>
      <c r="I58" s="112">
        <f>[17]Summary!$I$50</f>
        <v>0</v>
      </c>
      <c r="J58" s="112">
        <f>[17]Summary!$J$50</f>
        <v>0</v>
      </c>
      <c r="K58" s="112">
        <f>[17]Summary!$K$50</f>
        <v>0</v>
      </c>
      <c r="L58" s="112">
        <f>[17]Summary!$L$50</f>
        <v>0</v>
      </c>
      <c r="M58" s="112">
        <f>[17]Summary!$M$50</f>
        <v>0</v>
      </c>
      <c r="N58" s="113">
        <f t="shared" si="5"/>
        <v>0</v>
      </c>
      <c r="O58"/>
      <c r="P58" s="115"/>
      <c r="Q58" s="115"/>
      <c r="R58" s="115"/>
      <c r="S58" s="115"/>
      <c r="T58" s="115"/>
      <c r="U58" s="115"/>
      <c r="V58" s="98"/>
      <c r="W58" s="98"/>
      <c r="X58" s="98"/>
      <c r="Y58" s="98"/>
      <c r="Z58" s="98"/>
      <c r="AA58" s="98"/>
    </row>
    <row r="59" spans="1:27" x14ac:dyDescent="0.2">
      <c r="A59" s="146" t="s">
        <v>62</v>
      </c>
      <c r="B59" s="43">
        <f>AVERAGE(B48:B57)</f>
        <v>0</v>
      </c>
      <c r="C59" s="43">
        <f t="shared" ref="C59:M59" si="6">AVERAGE(C48:C57)</f>
        <v>0</v>
      </c>
      <c r="D59" s="43">
        <f t="shared" si="6"/>
        <v>0.34</v>
      </c>
      <c r="E59" s="43">
        <f t="shared" si="6"/>
        <v>0.26</v>
      </c>
      <c r="F59" s="43">
        <f t="shared" si="6"/>
        <v>12.07</v>
      </c>
      <c r="G59" s="43">
        <f t="shared" si="6"/>
        <v>40.56</v>
      </c>
      <c r="H59" s="43">
        <f t="shared" si="6"/>
        <v>68.02</v>
      </c>
      <c r="I59" s="43">
        <f t="shared" si="6"/>
        <v>48.4</v>
      </c>
      <c r="J59" s="43">
        <f t="shared" si="6"/>
        <v>14.790000000000001</v>
      </c>
      <c r="K59" s="43">
        <f t="shared" si="6"/>
        <v>2.4900000000000002</v>
      </c>
      <c r="L59" s="43">
        <f t="shared" si="6"/>
        <v>0</v>
      </c>
      <c r="M59" s="120">
        <f t="shared" si="6"/>
        <v>0</v>
      </c>
      <c r="N59" s="231">
        <f>SUM(B59:M59)</f>
        <v>186.93</v>
      </c>
      <c r="O59"/>
      <c r="P59"/>
      <c r="Q59"/>
      <c r="R59"/>
      <c r="S59"/>
      <c r="T59"/>
      <c r="U59"/>
    </row>
    <row r="60" spans="1:27" x14ac:dyDescent="0.2">
      <c r="A60" s="146" t="s">
        <v>127</v>
      </c>
      <c r="B60" s="43">
        <f>AVERAGE(B38:B57)</f>
        <v>0</v>
      </c>
      <c r="C60" s="43">
        <f t="shared" ref="C60:M60" si="7">AVERAGE(C38:C57)</f>
        <v>0</v>
      </c>
      <c r="D60" s="43">
        <f t="shared" si="7"/>
        <v>0.17</v>
      </c>
      <c r="E60" s="43">
        <f t="shared" si="7"/>
        <v>0.39500000000000002</v>
      </c>
      <c r="F60" s="43">
        <f t="shared" si="7"/>
        <v>8.9414403292181071</v>
      </c>
      <c r="G60" s="43">
        <f t="shared" si="7"/>
        <v>35.866296296296298</v>
      </c>
      <c r="H60" s="43">
        <f t="shared" si="7"/>
        <v>59.024444444444455</v>
      </c>
      <c r="I60" s="43">
        <f t="shared" si="7"/>
        <v>43.930107453132145</v>
      </c>
      <c r="J60" s="43">
        <f t="shared" si="7"/>
        <v>14.476851851851851</v>
      </c>
      <c r="K60" s="43">
        <f t="shared" si="7"/>
        <v>1.5951851851851853</v>
      </c>
      <c r="L60" s="43">
        <f t="shared" si="7"/>
        <v>0</v>
      </c>
      <c r="M60" s="121">
        <f t="shared" si="7"/>
        <v>0</v>
      </c>
      <c r="N60" s="231">
        <f>SUM(B60:M60)</f>
        <v>164.39932556012803</v>
      </c>
      <c r="O60"/>
      <c r="P60"/>
      <c r="Q60"/>
      <c r="R60"/>
      <c r="S60"/>
      <c r="T60"/>
      <c r="U60"/>
    </row>
    <row r="61" spans="1:27" s="49" customFormat="1" x14ac:dyDescent="0.2">
      <c r="A61" s="146" t="s">
        <v>170</v>
      </c>
      <c r="B61" s="43">
        <f>TREND(B48:B57,$A$48:$A$57,2014)</f>
        <v>0</v>
      </c>
      <c r="C61" s="43">
        <f t="shared" ref="C61:M61" si="8">TREND(C48:C57,$A$48:$A$57,2014)</f>
        <v>0</v>
      </c>
      <c r="D61" s="43">
        <f t="shared" si="8"/>
        <v>0.8036363636363717</v>
      </c>
      <c r="E61" s="43">
        <f t="shared" si="8"/>
        <v>0.12363636363636488</v>
      </c>
      <c r="F61" s="43">
        <f t="shared" si="8"/>
        <v>15.11090909090899</v>
      </c>
      <c r="G61" s="43">
        <f t="shared" si="8"/>
        <v>27.50727272727363</v>
      </c>
      <c r="H61" s="43">
        <f t="shared" si="8"/>
        <v>62.549090909090864</v>
      </c>
      <c r="I61" s="43">
        <f t="shared" si="8"/>
        <v>43.032727272727243</v>
      </c>
      <c r="J61" s="43">
        <f t="shared" si="8"/>
        <v>14.656363636363643</v>
      </c>
      <c r="K61" s="43">
        <f>TREND(K48:K57,$A$48:$A$57,2014)</f>
        <v>-1.8654545454544404</v>
      </c>
      <c r="L61" s="43">
        <f t="shared" si="8"/>
        <v>0</v>
      </c>
      <c r="M61" s="43">
        <f t="shared" si="8"/>
        <v>0</v>
      </c>
      <c r="N61" s="231">
        <f>SUM(B61:M61)</f>
        <v>161.91818181818266</v>
      </c>
      <c r="O61"/>
      <c r="P61"/>
      <c r="Q61"/>
      <c r="R61"/>
      <c r="S61"/>
      <c r="T61"/>
      <c r="U61"/>
    </row>
    <row r="62" spans="1:27" x14ac:dyDescent="0.2">
      <c r="A62" s="146" t="s">
        <v>61</v>
      </c>
      <c r="B62" s="43">
        <f>TREND(B38:B57,$A$38:$A$57,2014)</f>
        <v>0</v>
      </c>
      <c r="C62" s="43">
        <f t="shared" ref="C62:M62" si="9">TREND(C38:C57,$A$38:$A$57,2014)</f>
        <v>0</v>
      </c>
      <c r="D62" s="43">
        <f t="shared" si="9"/>
        <v>0.53428571428571558</v>
      </c>
      <c r="E62" s="43">
        <f t="shared" si="9"/>
        <v>0.35999999999999943</v>
      </c>
      <c r="F62" s="43">
        <f t="shared" si="9"/>
        <v>14.263051146384441</v>
      </c>
      <c r="G62" s="43">
        <f t="shared" si="9"/>
        <v>37.358095238095245</v>
      </c>
      <c r="H62" s="43">
        <f t="shared" si="9"/>
        <v>70.351746031745733</v>
      </c>
      <c r="I62" s="43">
        <f t="shared" si="9"/>
        <v>48.590445489581157</v>
      </c>
      <c r="J62" s="43">
        <f t="shared" si="9"/>
        <v>17.558095238095234</v>
      </c>
      <c r="K62" s="43">
        <f t="shared" si="9"/>
        <v>1.8241798941798919</v>
      </c>
      <c r="L62" s="43">
        <f t="shared" si="9"/>
        <v>0</v>
      </c>
      <c r="M62" s="121">
        <f t="shared" si="9"/>
        <v>0</v>
      </c>
      <c r="N62" s="231">
        <f>SUM(B62:M62)</f>
        <v>190.83989875236745</v>
      </c>
      <c r="O62"/>
      <c r="P62"/>
      <c r="Q62"/>
      <c r="R62"/>
      <c r="S62"/>
      <c r="T62"/>
      <c r="U62"/>
    </row>
    <row r="63" spans="1:27" x14ac:dyDescent="0.2">
      <c r="O63"/>
      <c r="P63"/>
      <c r="Q63"/>
      <c r="R63"/>
      <c r="S63"/>
      <c r="T63"/>
      <c r="U63"/>
    </row>
  </sheetData>
  <hyperlinks>
    <hyperlink ref="G3" r:id="rId1"/>
  </hyperlinks>
  <pageMargins left="0.5" right="0.5" top="0.75" bottom="0.75" header="0.5" footer="0.5"/>
  <pageSetup paperSize="5" scale="72" orientation="landscape" r:id="rId2"/>
  <headerFooter alignWithMargins="0">
    <oddFooter>&amp;L&amp;8&amp;D
&amp;Z&amp;F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41"/>
  <sheetViews>
    <sheetView showGridLines="0" topLeftCell="A109" zoomScale="80" zoomScaleNormal="80" workbookViewId="0">
      <selection activeCell="G137" sqref="G137"/>
    </sheetView>
  </sheetViews>
  <sheetFormatPr defaultRowHeight="15" x14ac:dyDescent="0.25"/>
  <cols>
    <col min="1" max="1" width="25.42578125" style="532" customWidth="1"/>
    <col min="2" max="8" width="15.140625" style="532" customWidth="1"/>
    <col min="9" max="9" width="9.140625" style="532" customWidth="1"/>
    <col min="10" max="12" width="9.140625" style="532" hidden="1" customWidth="1"/>
    <col min="13" max="14" width="0" style="532" hidden="1" customWidth="1"/>
    <col min="15" max="16384" width="9.140625" style="532"/>
  </cols>
  <sheetData>
    <row r="1" spans="1:10" s="529" customFormat="1" ht="12.75" customHeight="1" x14ac:dyDescent="0.25">
      <c r="G1" s="530" t="s">
        <v>243</v>
      </c>
      <c r="H1" s="531">
        <v>0</v>
      </c>
      <c r="I1" s="532"/>
      <c r="J1" s="531"/>
    </row>
    <row r="2" spans="1:10" s="529" customFormat="1" ht="12.75" customHeight="1" x14ac:dyDescent="0.25">
      <c r="G2" s="530" t="s">
        <v>244</v>
      </c>
      <c r="H2" s="533"/>
      <c r="I2" s="532"/>
      <c r="J2" s="534"/>
    </row>
    <row r="3" spans="1:10" s="529" customFormat="1" ht="12.75" customHeight="1" x14ac:dyDescent="0.25">
      <c r="G3" s="530" t="s">
        <v>245</v>
      </c>
      <c r="H3" s="533"/>
      <c r="I3" s="532"/>
      <c r="J3" s="534"/>
    </row>
    <row r="4" spans="1:10" s="529" customFormat="1" ht="12.75" customHeight="1" x14ac:dyDescent="0.25">
      <c r="G4" s="530" t="s">
        <v>246</v>
      </c>
      <c r="H4" s="533"/>
      <c r="I4" s="532"/>
      <c r="J4" s="534"/>
    </row>
    <row r="5" spans="1:10" s="529" customFormat="1" ht="12.75" customHeight="1" x14ac:dyDescent="0.25">
      <c r="G5" s="530" t="s">
        <v>247</v>
      </c>
      <c r="H5" s="535"/>
      <c r="I5" s="532"/>
      <c r="J5" s="536"/>
    </row>
    <row r="6" spans="1:10" s="529" customFormat="1" ht="12.75" customHeight="1" x14ac:dyDescent="0.25">
      <c r="G6" s="530"/>
      <c r="H6" s="531"/>
      <c r="I6" s="532"/>
      <c r="J6" s="536"/>
    </row>
    <row r="7" spans="1:10" s="529" customFormat="1" ht="12.75" customHeight="1" x14ac:dyDescent="0.25">
      <c r="G7" s="530" t="s">
        <v>248</v>
      </c>
      <c r="H7" s="535"/>
      <c r="I7" s="532"/>
      <c r="J7" s="536"/>
    </row>
    <row r="8" spans="1:10" s="529" customFormat="1" ht="12.75" x14ac:dyDescent="0.2">
      <c r="G8" s="537"/>
    </row>
    <row r="9" spans="1:10" s="529" customFormat="1" ht="18" x14ac:dyDescent="0.25">
      <c r="A9" s="780" t="s">
        <v>249</v>
      </c>
      <c r="B9" s="780"/>
      <c r="C9" s="780"/>
      <c r="D9" s="780"/>
      <c r="E9" s="780"/>
      <c r="F9" s="780"/>
      <c r="G9" s="780"/>
      <c r="H9" s="780"/>
    </row>
    <row r="10" spans="1:10" s="529" customFormat="1" ht="18" x14ac:dyDescent="0.25">
      <c r="A10" s="780" t="s">
        <v>250</v>
      </c>
      <c r="B10" s="780"/>
      <c r="C10" s="780"/>
      <c r="D10" s="780"/>
      <c r="E10" s="780"/>
      <c r="F10" s="780"/>
      <c r="G10" s="780"/>
      <c r="H10" s="780"/>
    </row>
    <row r="11" spans="1:10" ht="12" customHeight="1" x14ac:dyDescent="0.25"/>
    <row r="12" spans="1:10" ht="57" customHeight="1" x14ac:dyDescent="0.25">
      <c r="A12" s="781" t="s">
        <v>302</v>
      </c>
      <c r="B12" s="779"/>
      <c r="C12" s="779"/>
      <c r="D12" s="779"/>
      <c r="E12" s="779"/>
      <c r="F12" s="779"/>
      <c r="G12" s="779"/>
      <c r="H12" s="779"/>
    </row>
    <row r="13" spans="1:10" ht="12" customHeight="1" x14ac:dyDescent="0.25"/>
    <row r="14" spans="1:10" ht="77.25" customHeight="1" x14ac:dyDescent="0.25">
      <c r="A14" s="779" t="s">
        <v>251</v>
      </c>
      <c r="B14" s="779"/>
      <c r="C14" s="779"/>
      <c r="D14" s="779"/>
      <c r="E14" s="779"/>
      <c r="F14" s="779"/>
      <c r="G14" s="779"/>
      <c r="H14" s="779"/>
    </row>
    <row r="15" spans="1:10" ht="12" customHeight="1" x14ac:dyDescent="0.25"/>
    <row r="16" spans="1:10" ht="77.25" customHeight="1" x14ac:dyDescent="0.25">
      <c r="A16" s="779" t="s">
        <v>252</v>
      </c>
      <c r="B16" s="779"/>
      <c r="C16" s="779"/>
      <c r="D16" s="779"/>
      <c r="E16" s="779"/>
      <c r="F16" s="779"/>
      <c r="G16" s="779"/>
      <c r="H16" s="779"/>
    </row>
    <row r="17" spans="1:8" ht="12" customHeight="1" x14ac:dyDescent="0.25"/>
    <row r="18" spans="1:8" ht="61.5" customHeight="1" x14ac:dyDescent="0.25">
      <c r="A18" s="779" t="s">
        <v>253</v>
      </c>
      <c r="B18" s="779"/>
      <c r="C18" s="779"/>
      <c r="D18" s="779"/>
      <c r="E18" s="779"/>
      <c r="F18" s="779"/>
      <c r="G18" s="779"/>
      <c r="H18" s="779"/>
    </row>
    <row r="19" spans="1:8" ht="12" customHeight="1" x14ac:dyDescent="0.25"/>
    <row r="20" spans="1:8" ht="18.75" x14ac:dyDescent="0.25">
      <c r="A20" s="785" t="s">
        <v>254</v>
      </c>
      <c r="B20" s="785"/>
      <c r="C20" s="785"/>
      <c r="D20" s="785"/>
      <c r="E20" s="785"/>
      <c r="F20" s="785"/>
      <c r="G20" s="785"/>
      <c r="H20" s="785"/>
    </row>
    <row r="21" spans="1:8" ht="12" customHeight="1" x14ac:dyDescent="0.25"/>
    <row r="22" spans="1:8" x14ac:dyDescent="0.25">
      <c r="A22" s="786" t="s">
        <v>255</v>
      </c>
      <c r="B22" s="786"/>
      <c r="C22" s="786"/>
      <c r="D22" s="786"/>
      <c r="E22" s="786"/>
      <c r="F22" s="786"/>
      <c r="G22" s="786"/>
      <c r="H22" s="786"/>
    </row>
    <row r="23" spans="1:8" x14ac:dyDescent="0.25">
      <c r="A23" s="538"/>
      <c r="B23" s="538"/>
      <c r="C23" s="538"/>
      <c r="D23" s="538"/>
      <c r="E23" s="538"/>
      <c r="F23" s="538"/>
    </row>
    <row r="24" spans="1:8" ht="28.5" customHeight="1" x14ac:dyDescent="0.25">
      <c r="A24" s="787" t="s">
        <v>256</v>
      </c>
      <c r="B24" s="787"/>
      <c r="C24" s="787"/>
      <c r="D24" s="787"/>
      <c r="E24" s="787"/>
      <c r="F24" s="787"/>
      <c r="G24" s="787"/>
      <c r="H24" s="787"/>
    </row>
    <row r="25" spans="1:8" ht="12" customHeight="1" x14ac:dyDescent="0.25">
      <c r="A25" s="538"/>
      <c r="B25" s="538"/>
      <c r="C25" s="538"/>
      <c r="D25" s="538"/>
      <c r="E25" s="538"/>
      <c r="F25" s="538"/>
    </row>
    <row r="26" spans="1:8" ht="28.5" customHeight="1" x14ac:dyDescent="0.25">
      <c r="A26" s="787" t="s">
        <v>257</v>
      </c>
      <c r="B26" s="787"/>
      <c r="C26" s="787"/>
      <c r="D26" s="787"/>
      <c r="E26" s="787"/>
      <c r="F26" s="787"/>
      <c r="G26" s="787"/>
      <c r="H26" s="787"/>
    </row>
    <row r="27" spans="1:8" ht="12" customHeight="1" x14ac:dyDescent="0.25">
      <c r="A27" s="539"/>
      <c r="B27" s="540"/>
      <c r="C27" s="540"/>
      <c r="D27" s="540"/>
      <c r="E27" s="540"/>
      <c r="F27" s="540"/>
    </row>
    <row r="28" spans="1:8" ht="46.5" customHeight="1" x14ac:dyDescent="0.25">
      <c r="A28" s="787" t="s">
        <v>258</v>
      </c>
      <c r="B28" s="787"/>
      <c r="C28" s="787"/>
      <c r="D28" s="787"/>
      <c r="E28" s="787"/>
      <c r="F28" s="787"/>
      <c r="G28" s="787"/>
      <c r="H28" s="787"/>
    </row>
    <row r="29" spans="1:8" ht="12" customHeight="1" x14ac:dyDescent="0.25">
      <c r="A29" s="539"/>
      <c r="B29" s="540"/>
      <c r="C29" s="540"/>
      <c r="D29" s="540"/>
      <c r="E29" s="540"/>
      <c r="F29" s="540"/>
    </row>
    <row r="30" spans="1:8" ht="75" customHeight="1" x14ac:dyDescent="0.25">
      <c r="A30" s="787" t="s">
        <v>303</v>
      </c>
      <c r="B30" s="787"/>
      <c r="C30" s="787"/>
      <c r="D30" s="787"/>
      <c r="E30" s="787"/>
      <c r="F30" s="787"/>
      <c r="G30" s="787"/>
      <c r="H30" s="787"/>
    </row>
    <row r="31" spans="1:8" ht="12" customHeight="1" thickBot="1" x14ac:dyDescent="0.3">
      <c r="A31" s="541"/>
      <c r="B31" s="540"/>
      <c r="C31" s="540"/>
      <c r="D31" s="540"/>
      <c r="E31" s="540"/>
      <c r="F31" s="540"/>
    </row>
    <row r="32" spans="1:8" x14ac:dyDescent="0.25">
      <c r="A32" s="788" t="s">
        <v>68</v>
      </c>
      <c r="B32" s="789"/>
      <c r="C32" s="789"/>
      <c r="D32" s="789"/>
      <c r="E32" s="789"/>
      <c r="F32" s="790"/>
    </row>
    <row r="33" spans="1:14" x14ac:dyDescent="0.25">
      <c r="A33" s="791" t="e">
        <f>#REF!</f>
        <v>#REF!</v>
      </c>
      <c r="B33" s="792"/>
      <c r="C33" s="792"/>
      <c r="D33" s="792"/>
      <c r="E33" s="792"/>
      <c r="F33" s="793"/>
    </row>
    <row r="34" spans="1:14" x14ac:dyDescent="0.25">
      <c r="A34" s="542"/>
      <c r="B34" s="543">
        <v>2011</v>
      </c>
      <c r="C34" s="543">
        <v>2012</v>
      </c>
      <c r="D34" s="543">
        <v>2013</v>
      </c>
      <c r="E34" s="543">
        <v>2014</v>
      </c>
      <c r="F34" s="544" t="s">
        <v>4</v>
      </c>
      <c r="K34" s="532">
        <f>B34</f>
        <v>2011</v>
      </c>
      <c r="L34" s="532">
        <f>C34</f>
        <v>2012</v>
      </c>
      <c r="M34" s="532">
        <f>D34</f>
        <v>2013</v>
      </c>
      <c r="N34" s="532">
        <f>E34</f>
        <v>2014</v>
      </c>
    </row>
    <row r="35" spans="1:14" x14ac:dyDescent="0.25">
      <c r="A35" s="545" t="s">
        <v>69</v>
      </c>
      <c r="B35" s="546">
        <v>3.4258323008849553E-2</v>
      </c>
      <c r="C35" s="546">
        <v>3.4258323008849553E-2</v>
      </c>
      <c r="D35" s="546">
        <v>3.4258323008849553E-2</v>
      </c>
      <c r="E35" s="547">
        <v>2.871470346741754E-2</v>
      </c>
      <c r="F35" s="548">
        <v>0.1314896724939662</v>
      </c>
      <c r="J35" s="532" t="str">
        <f>A35</f>
        <v>2011 CDM Programs</v>
      </c>
      <c r="K35" s="549">
        <f>50%</f>
        <v>0.5</v>
      </c>
      <c r="L35" s="550">
        <v>1</v>
      </c>
      <c r="M35" s="551">
        <v>1</v>
      </c>
      <c r="N35" s="551">
        <v>1</v>
      </c>
    </row>
    <row r="36" spans="1:14" x14ac:dyDescent="0.25">
      <c r="A36" s="545" t="s">
        <v>70</v>
      </c>
      <c r="B36" s="552"/>
      <c r="C36" s="546">
        <v>0.14805749668141593</v>
      </c>
      <c r="D36" s="546">
        <v>0.14805749668141593</v>
      </c>
      <c r="E36" s="547">
        <v>0.14805749668141593</v>
      </c>
      <c r="F36" s="548">
        <v>0.4441724900442478</v>
      </c>
      <c r="J36" s="532" t="str">
        <f>A36</f>
        <v>2012 CDM Programs</v>
      </c>
      <c r="L36" s="550">
        <v>0.5</v>
      </c>
      <c r="M36" s="551">
        <v>1</v>
      </c>
      <c r="N36" s="551">
        <v>1</v>
      </c>
    </row>
    <row r="37" spans="1:14" x14ac:dyDescent="0.25">
      <c r="A37" s="545" t="s">
        <v>71</v>
      </c>
      <c r="B37" s="552"/>
      <c r="C37" s="552"/>
      <c r="D37" s="546">
        <v>4.2823071310132736E-2</v>
      </c>
      <c r="E37" s="547">
        <v>4.2460163926148563E-2</v>
      </c>
      <c r="F37" s="548">
        <v>8.5283235236281299E-2</v>
      </c>
      <c r="J37" s="532" t="str">
        <f>A37</f>
        <v>2013 CDM Programs</v>
      </c>
      <c r="M37" s="551">
        <v>0.5</v>
      </c>
      <c r="N37" s="551">
        <v>1</v>
      </c>
    </row>
    <row r="38" spans="1:14" ht="15.75" thickBot="1" x14ac:dyDescent="0.3">
      <c r="A38" s="553" t="s">
        <v>72</v>
      </c>
      <c r="B38" s="554"/>
      <c r="C38" s="554"/>
      <c r="D38" s="554"/>
      <c r="E38" s="555">
        <v>7.1503786725663723E-2</v>
      </c>
      <c r="F38" s="556">
        <v>7.1503786725663723E-2</v>
      </c>
      <c r="J38" s="532" t="str">
        <f>A38</f>
        <v>2014 CDM Programs</v>
      </c>
      <c r="N38" s="551">
        <v>0.5</v>
      </c>
    </row>
    <row r="39" spans="1:14" ht="15.75" thickTop="1" x14ac:dyDescent="0.25">
      <c r="A39" s="557" t="s">
        <v>73</v>
      </c>
      <c r="B39" s="558">
        <v>3.4258323008849553E-2</v>
      </c>
      <c r="C39" s="558">
        <v>0.1823158196902655</v>
      </c>
      <c r="D39" s="558">
        <v>0.22513889100039824</v>
      </c>
      <c r="E39" s="559">
        <v>0.29073615080064574</v>
      </c>
      <c r="F39" s="560">
        <v>0.73244918450015906</v>
      </c>
    </row>
    <row r="40" spans="1:14" ht="12" customHeight="1" x14ac:dyDescent="0.25">
      <c r="A40" s="794" t="s">
        <v>54</v>
      </c>
      <c r="B40" s="795"/>
      <c r="C40" s="795"/>
      <c r="D40" s="795"/>
      <c r="E40" s="795"/>
      <c r="F40" s="796"/>
    </row>
    <row r="41" spans="1:14" x14ac:dyDescent="0.25">
      <c r="A41" s="545" t="s">
        <v>69</v>
      </c>
      <c r="B41" s="561">
        <v>154847.62</v>
      </c>
      <c r="C41" s="561">
        <v>154847.62</v>
      </c>
      <c r="D41" s="561">
        <v>154847.62</v>
      </c>
      <c r="E41" s="562">
        <v>129790.45967272727</v>
      </c>
      <c r="F41" s="563">
        <v>594333.31967272726</v>
      </c>
    </row>
    <row r="42" spans="1:14" x14ac:dyDescent="0.25">
      <c r="A42" s="545" t="s">
        <v>70</v>
      </c>
      <c r="B42" s="564"/>
      <c r="C42" s="565">
        <v>669219.88500000001</v>
      </c>
      <c r="D42" s="565">
        <v>669219.88500000001</v>
      </c>
      <c r="E42" s="566">
        <v>669219.88500000001</v>
      </c>
      <c r="F42" s="563">
        <v>2007659.655</v>
      </c>
    </row>
    <row r="43" spans="1:14" x14ac:dyDescent="0.25">
      <c r="A43" s="545" t="s">
        <v>71</v>
      </c>
      <c r="B43" s="564"/>
      <c r="C43" s="564"/>
      <c r="D43" s="565">
        <v>193560.28232179995</v>
      </c>
      <c r="E43" s="567">
        <v>191919.94094619149</v>
      </c>
      <c r="F43" s="563">
        <v>385480.22326799145</v>
      </c>
    </row>
    <row r="44" spans="1:14" ht="15.75" thickBot="1" x14ac:dyDescent="0.3">
      <c r="A44" s="553" t="s">
        <v>72</v>
      </c>
      <c r="B44" s="568"/>
      <c r="C44" s="568"/>
      <c r="D44" s="568"/>
      <c r="E44" s="569">
        <v>323197.11600000004</v>
      </c>
      <c r="F44" s="570">
        <v>323197.11600000004</v>
      </c>
    </row>
    <row r="45" spans="1:14" ht="16.5" thickTop="1" thickBot="1" x14ac:dyDescent="0.3">
      <c r="A45" s="571" t="s">
        <v>73</v>
      </c>
      <c r="B45" s="572">
        <f>SUM(B41:B44)</f>
        <v>154847.62</v>
      </c>
      <c r="C45" s="572">
        <f>SUM(C41:C44)</f>
        <v>824067.505</v>
      </c>
      <c r="D45" s="572">
        <f>SUM(D41:D44)</f>
        <v>1017627.7873217999</v>
      </c>
      <c r="E45" s="572">
        <f>SUM(E41:E44)</f>
        <v>1314127.4016189189</v>
      </c>
      <c r="F45" s="573">
        <f>SUM(F41:F44)</f>
        <v>3310670.3139407188</v>
      </c>
    </row>
    <row r="46" spans="1:14" ht="12" customHeight="1" x14ac:dyDescent="0.25">
      <c r="A46" s="574"/>
      <c r="B46" s="575"/>
      <c r="C46" s="575"/>
      <c r="D46" s="575"/>
      <c r="E46" s="575"/>
      <c r="F46" s="575"/>
    </row>
    <row r="47" spans="1:14" ht="18.75" x14ac:dyDescent="0.25">
      <c r="A47" s="785" t="s">
        <v>259</v>
      </c>
      <c r="B47" s="785"/>
      <c r="C47" s="785"/>
      <c r="D47" s="785"/>
      <c r="E47" s="785"/>
      <c r="F47" s="785"/>
    </row>
    <row r="48" spans="1:14" x14ac:dyDescent="0.25">
      <c r="A48" s="574"/>
      <c r="B48" s="575"/>
      <c r="C48" s="575"/>
      <c r="D48" s="575"/>
      <c r="E48" s="575"/>
      <c r="F48" s="575"/>
    </row>
    <row r="49" spans="1:8" ht="92.25" customHeight="1" x14ac:dyDescent="0.25">
      <c r="A49" s="797" t="s">
        <v>260</v>
      </c>
      <c r="B49" s="797"/>
      <c r="C49" s="797"/>
      <c r="D49" s="797"/>
      <c r="E49" s="797"/>
      <c r="F49" s="797"/>
      <c r="G49" s="797"/>
      <c r="H49" s="797"/>
    </row>
    <row r="50" spans="1:8" ht="15.75" thickBot="1" x14ac:dyDescent="0.3">
      <c r="A50" s="574"/>
      <c r="B50" s="575"/>
      <c r="C50" s="575"/>
      <c r="D50" s="575"/>
      <c r="E50" s="575"/>
      <c r="F50" s="575"/>
    </row>
    <row r="51" spans="1:8" x14ac:dyDescent="0.25">
      <c r="A51" s="782" t="s">
        <v>74</v>
      </c>
      <c r="B51" s="783"/>
      <c r="C51" s="783"/>
      <c r="D51" s="783"/>
      <c r="E51" s="783"/>
      <c r="F51" s="783"/>
      <c r="G51" s="783"/>
      <c r="H51" s="784"/>
    </row>
    <row r="52" spans="1:8" x14ac:dyDescent="0.25">
      <c r="A52" s="798">
        <v>5900000</v>
      </c>
      <c r="B52" s="799"/>
      <c r="C52" s="799"/>
      <c r="D52" s="799"/>
      <c r="E52" s="799"/>
      <c r="F52" s="799"/>
      <c r="G52" s="799"/>
      <c r="H52" s="800"/>
    </row>
    <row r="53" spans="1:8" x14ac:dyDescent="0.25">
      <c r="A53" s="576"/>
      <c r="B53" s="577">
        <v>2015</v>
      </c>
      <c r="C53" s="577">
        <v>2016</v>
      </c>
      <c r="D53" s="577">
        <v>2017</v>
      </c>
      <c r="E53" s="577">
        <v>2018</v>
      </c>
      <c r="F53" s="577">
        <v>2019</v>
      </c>
      <c r="G53" s="577">
        <v>2020</v>
      </c>
      <c r="H53" s="578" t="s">
        <v>4</v>
      </c>
    </row>
    <row r="54" spans="1:8" x14ac:dyDescent="0.25">
      <c r="A54" s="801" t="s">
        <v>75</v>
      </c>
      <c r="B54" s="802"/>
      <c r="C54" s="802"/>
      <c r="D54" s="802"/>
      <c r="E54" s="802"/>
      <c r="F54" s="802"/>
      <c r="G54" s="802"/>
      <c r="H54" s="803"/>
    </row>
    <row r="55" spans="1:8" x14ac:dyDescent="0.25">
      <c r="A55" s="545" t="s">
        <v>76</v>
      </c>
      <c r="B55" s="714">
        <f>100%/6</f>
        <v>0.16666666666666666</v>
      </c>
      <c r="C55" s="579"/>
      <c r="D55" s="579"/>
      <c r="E55" s="579"/>
      <c r="F55" s="579"/>
      <c r="G55" s="580"/>
      <c r="H55" s="548">
        <f>SUM(B55:G55)</f>
        <v>0.16666666666666666</v>
      </c>
    </row>
    <row r="56" spans="1:8" x14ac:dyDescent="0.25">
      <c r="A56" s="545" t="s">
        <v>77</v>
      </c>
      <c r="B56" s="552"/>
      <c r="C56" s="714">
        <f>100%/6</f>
        <v>0.16666666666666666</v>
      </c>
      <c r="D56" s="579"/>
      <c r="E56" s="579"/>
      <c r="F56" s="579"/>
      <c r="G56" s="580"/>
      <c r="H56" s="548">
        <f>SUM(B56:G56)</f>
        <v>0.16666666666666666</v>
      </c>
    </row>
    <row r="57" spans="1:8" x14ac:dyDescent="0.25">
      <c r="A57" s="545" t="s">
        <v>78</v>
      </c>
      <c r="B57" s="552"/>
      <c r="C57" s="552"/>
      <c r="D57" s="714">
        <f>100%/6</f>
        <v>0.16666666666666666</v>
      </c>
      <c r="E57" s="579"/>
      <c r="F57" s="579"/>
      <c r="G57" s="580"/>
      <c r="H57" s="548">
        <f>SUM(B57:G57)</f>
        <v>0.16666666666666666</v>
      </c>
    </row>
    <row r="58" spans="1:8" x14ac:dyDescent="0.25">
      <c r="A58" s="545" t="s">
        <v>79</v>
      </c>
      <c r="B58" s="552"/>
      <c r="C58" s="552"/>
      <c r="D58" s="546"/>
      <c r="E58" s="714">
        <f>100%/6</f>
        <v>0.16666666666666666</v>
      </c>
      <c r="F58" s="579"/>
      <c r="G58" s="580"/>
      <c r="H58" s="548">
        <f>SUM(E58:G58)</f>
        <v>0.16666666666666666</v>
      </c>
    </row>
    <row r="59" spans="1:8" x14ac:dyDescent="0.25">
      <c r="A59" s="545" t="s">
        <v>80</v>
      </c>
      <c r="B59" s="552"/>
      <c r="C59" s="552"/>
      <c r="D59" s="546"/>
      <c r="E59" s="546"/>
      <c r="F59" s="714">
        <f>100%/6</f>
        <v>0.16666666666666666</v>
      </c>
      <c r="G59" s="580"/>
      <c r="H59" s="548">
        <f>SUM(F59:G59)</f>
        <v>0.16666666666666666</v>
      </c>
    </row>
    <row r="60" spans="1:8" ht="15.75" thickBot="1" x14ac:dyDescent="0.3">
      <c r="A60" s="553" t="s">
        <v>81</v>
      </c>
      <c r="B60" s="554"/>
      <c r="C60" s="554"/>
      <c r="D60" s="554"/>
      <c r="E60" s="554"/>
      <c r="F60" s="554"/>
      <c r="G60" s="714">
        <f>100%/6</f>
        <v>0.16666666666666666</v>
      </c>
      <c r="H60" s="556">
        <f>SUM(B60:G60)</f>
        <v>0.16666666666666666</v>
      </c>
    </row>
    <row r="61" spans="1:8" ht="15.75" thickTop="1" x14ac:dyDescent="0.25">
      <c r="A61" s="581" t="s">
        <v>73</v>
      </c>
      <c r="B61" s="582">
        <f>SUM(B55:B60)</f>
        <v>0.16666666666666666</v>
      </c>
      <c r="C61" s="582">
        <f>SUM(C55:C60)</f>
        <v>0.16666666666666666</v>
      </c>
      <c r="D61" s="582">
        <f>SUM(D55:D60)</f>
        <v>0.16666666666666666</v>
      </c>
      <c r="E61" s="582">
        <f>SUM(E55:E58)</f>
        <v>0.16666666666666666</v>
      </c>
      <c r="F61" s="582">
        <f>SUM(F55:F59)</f>
        <v>0.16666666666666666</v>
      </c>
      <c r="G61" s="583">
        <f>SUM(G55:G60)</f>
        <v>0.16666666666666666</v>
      </c>
      <c r="H61" s="584">
        <f>SUM(B61:G61)</f>
        <v>0.99999999999999989</v>
      </c>
    </row>
    <row r="62" spans="1:8" ht="12" customHeight="1" x14ac:dyDescent="0.25">
      <c r="A62" s="794" t="s">
        <v>54</v>
      </c>
      <c r="B62" s="795"/>
      <c r="C62" s="795"/>
      <c r="D62" s="795"/>
      <c r="E62" s="795"/>
      <c r="F62" s="795"/>
      <c r="G62" s="795"/>
      <c r="H62" s="796"/>
    </row>
    <row r="63" spans="1:8" x14ac:dyDescent="0.25">
      <c r="A63" s="545" t="str">
        <f t="shared" ref="A63:A68" si="0">A55</f>
        <v>2015 CDM Programs</v>
      </c>
      <c r="B63" s="585">
        <f>$A$52*B55</f>
        <v>983333.33333333326</v>
      </c>
      <c r="C63" s="586"/>
      <c r="D63" s="579"/>
      <c r="E63" s="586"/>
      <c r="F63" s="586"/>
      <c r="G63" s="587"/>
      <c r="H63" s="563">
        <f>SUM(B63:G63)</f>
        <v>983333.33333333326</v>
      </c>
    </row>
    <row r="64" spans="1:8" x14ac:dyDescent="0.25">
      <c r="A64" s="545" t="str">
        <f t="shared" si="0"/>
        <v>2016 CDM Programs</v>
      </c>
      <c r="B64" s="564"/>
      <c r="C64" s="588">
        <f>$A$52*C56</f>
        <v>983333.33333333326</v>
      </c>
      <c r="D64" s="589"/>
      <c r="E64" s="589"/>
      <c r="F64" s="589"/>
      <c r="G64" s="590"/>
      <c r="H64" s="563">
        <f>SUM(B64:G64)</f>
        <v>983333.33333333326</v>
      </c>
    </row>
    <row r="65" spans="1:17" x14ac:dyDescent="0.25">
      <c r="A65" s="545" t="str">
        <f t="shared" si="0"/>
        <v>2017 CDM Programs</v>
      </c>
      <c r="B65" s="564"/>
      <c r="C65" s="564"/>
      <c r="D65" s="588">
        <f>$A$52*D57</f>
        <v>983333.33333333326</v>
      </c>
      <c r="E65" s="589"/>
      <c r="F65" s="589"/>
      <c r="G65" s="590"/>
      <c r="H65" s="563">
        <f>SUM(B65:G65)</f>
        <v>983333.33333333326</v>
      </c>
      <c r="I65" s="691"/>
    </row>
    <row r="66" spans="1:17" x14ac:dyDescent="0.25">
      <c r="A66" s="545" t="str">
        <f t="shared" si="0"/>
        <v>2018 CDM Programs</v>
      </c>
      <c r="B66" s="564"/>
      <c r="C66" s="564"/>
      <c r="D66" s="591"/>
      <c r="E66" s="585">
        <f>$A$52*E58</f>
        <v>983333.33333333326</v>
      </c>
      <c r="F66" s="586"/>
      <c r="G66" s="587"/>
      <c r="H66" s="563">
        <f>SUM(E66:G66)</f>
        <v>983333.33333333326</v>
      </c>
    </row>
    <row r="67" spans="1:17" x14ac:dyDescent="0.25">
      <c r="A67" s="545" t="str">
        <f t="shared" si="0"/>
        <v>2019 CDM Programs</v>
      </c>
      <c r="B67" s="564"/>
      <c r="C67" s="564"/>
      <c r="D67" s="591"/>
      <c r="E67" s="591"/>
      <c r="F67" s="585">
        <f>$A$52*F59</f>
        <v>983333.33333333326</v>
      </c>
      <c r="G67" s="587"/>
      <c r="H67" s="563">
        <f>SUM(F67:G67)</f>
        <v>983333.33333333326</v>
      </c>
    </row>
    <row r="68" spans="1:17" ht="15.75" thickBot="1" x14ac:dyDescent="0.3">
      <c r="A68" s="553" t="str">
        <f t="shared" si="0"/>
        <v>2020 CDM Programs</v>
      </c>
      <c r="B68" s="568"/>
      <c r="C68" s="568"/>
      <c r="D68" s="568"/>
      <c r="E68" s="568"/>
      <c r="F68" s="568"/>
      <c r="G68" s="592">
        <f>$A$52*G60</f>
        <v>983333.33333333326</v>
      </c>
      <c r="H68" s="570">
        <f>SUM(B68:G68)</f>
        <v>983333.33333333326</v>
      </c>
    </row>
    <row r="69" spans="1:17" ht="16.5" thickTop="1" thickBot="1" x14ac:dyDescent="0.3">
      <c r="A69" s="571" t="s">
        <v>73</v>
      </c>
      <c r="B69" s="572">
        <f>SUM(B63:B68)</f>
        <v>983333.33333333326</v>
      </c>
      <c r="C69" s="572">
        <f>SUM(C63:C68)</f>
        <v>983333.33333333326</v>
      </c>
      <c r="D69" s="572">
        <f>SUM(D63:D68)</f>
        <v>983333.33333333326</v>
      </c>
      <c r="E69" s="572">
        <f>SUM(E63:E66)</f>
        <v>983333.33333333326</v>
      </c>
      <c r="F69" s="572">
        <f>SUM(F63:F67)</f>
        <v>983333.33333333326</v>
      </c>
      <c r="G69" s="593">
        <f>SUM(G63:G68)</f>
        <v>983333.33333333326</v>
      </c>
      <c r="H69" s="573">
        <f>SUM(H63:H68)</f>
        <v>5899999.9999999991</v>
      </c>
    </row>
    <row r="70" spans="1:17" ht="12" customHeight="1" x14ac:dyDescent="0.25">
      <c r="A70" s="574"/>
      <c r="B70" s="575"/>
      <c r="C70" s="575"/>
      <c r="D70" s="575"/>
      <c r="E70" s="575"/>
      <c r="F70" s="575"/>
    </row>
    <row r="71" spans="1:17" ht="18.75" x14ac:dyDescent="0.3">
      <c r="A71" s="804" t="s">
        <v>261</v>
      </c>
      <c r="B71" s="804"/>
      <c r="C71" s="804"/>
      <c r="D71" s="804"/>
      <c r="E71" s="804"/>
      <c r="F71" s="804"/>
      <c r="G71" s="804"/>
      <c r="H71" s="804"/>
      <c r="Q71" s="713"/>
    </row>
    <row r="72" spans="1:17" ht="12" customHeight="1" x14ac:dyDescent="0.25">
      <c r="A72" s="574"/>
      <c r="B72" s="575"/>
      <c r="C72" s="575"/>
      <c r="D72" s="575"/>
      <c r="E72" s="575"/>
      <c r="F72" s="575"/>
    </row>
    <row r="73" spans="1:17" ht="75" customHeight="1" x14ac:dyDescent="0.25">
      <c r="A73" s="797" t="s">
        <v>262</v>
      </c>
      <c r="B73" s="797"/>
      <c r="C73" s="797"/>
      <c r="D73" s="797"/>
      <c r="E73" s="797"/>
      <c r="F73" s="797"/>
      <c r="G73" s="797"/>
      <c r="H73" s="797"/>
    </row>
    <row r="74" spans="1:17" ht="12" customHeight="1" x14ac:dyDescent="0.25">
      <c r="A74" s="574"/>
      <c r="B74" s="575"/>
      <c r="C74" s="575"/>
      <c r="D74" s="575"/>
      <c r="E74" s="575"/>
      <c r="F74" s="575"/>
    </row>
    <row r="75" spans="1:17" ht="47.25" customHeight="1" x14ac:dyDescent="0.25">
      <c r="A75" s="797" t="s">
        <v>263</v>
      </c>
      <c r="B75" s="797"/>
      <c r="C75" s="797"/>
      <c r="D75" s="797"/>
      <c r="E75" s="797"/>
      <c r="F75" s="797"/>
      <c r="G75" s="797"/>
      <c r="H75" s="797"/>
    </row>
    <row r="76" spans="1:17" ht="12" customHeight="1" thickBot="1" x14ac:dyDescent="0.3">
      <c r="A76" s="594"/>
      <c r="B76" s="595"/>
      <c r="C76" s="595"/>
      <c r="D76" s="595"/>
      <c r="E76" s="595"/>
      <c r="F76" s="595"/>
    </row>
    <row r="77" spans="1:17" x14ac:dyDescent="0.25">
      <c r="A77" s="788" t="s">
        <v>264</v>
      </c>
      <c r="B77" s="789"/>
      <c r="C77" s="789"/>
      <c r="D77" s="789"/>
      <c r="E77" s="789"/>
      <c r="F77" s="790"/>
    </row>
    <row r="78" spans="1:17" ht="12" customHeight="1" x14ac:dyDescent="0.25">
      <c r="A78" s="596"/>
      <c r="B78" s="597"/>
      <c r="C78" s="597"/>
      <c r="D78" s="597"/>
      <c r="E78" s="597"/>
      <c r="F78" s="598"/>
    </row>
    <row r="79" spans="1:17" x14ac:dyDescent="0.25">
      <c r="A79" s="805" t="s">
        <v>265</v>
      </c>
      <c r="B79" s="806"/>
      <c r="C79" s="806"/>
      <c r="D79" s="806"/>
      <c r="E79" s="806"/>
      <c r="F79" s="599" t="s">
        <v>266</v>
      </c>
    </row>
    <row r="80" spans="1:17" ht="12" customHeight="1" x14ac:dyDescent="0.25">
      <c r="A80" s="600"/>
      <c r="B80" s="601"/>
      <c r="C80" s="601"/>
      <c r="D80" s="601"/>
      <c r="E80" s="601"/>
      <c r="F80" s="602"/>
    </row>
    <row r="81" spans="1:8" ht="32.25" customHeight="1" x14ac:dyDescent="0.25">
      <c r="A81" s="603"/>
      <c r="B81" s="604"/>
      <c r="C81" s="597" t="s">
        <v>267</v>
      </c>
      <c r="D81" s="597" t="s">
        <v>268</v>
      </c>
      <c r="E81" s="597" t="s">
        <v>30</v>
      </c>
      <c r="F81" s="605" t="s">
        <v>269</v>
      </c>
    </row>
    <row r="82" spans="1:8" ht="15" customHeight="1" x14ac:dyDescent="0.25">
      <c r="A82" s="807" t="s">
        <v>270</v>
      </c>
      <c r="B82" s="808"/>
      <c r="C82" s="606" t="s">
        <v>54</v>
      </c>
      <c r="D82" s="606" t="s">
        <v>54</v>
      </c>
      <c r="E82" s="606" t="s">
        <v>54</v>
      </c>
      <c r="F82" s="607" t="s">
        <v>271</v>
      </c>
    </row>
    <row r="83" spans="1:8" x14ac:dyDescent="0.25">
      <c r="A83" s="608" t="s">
        <v>272</v>
      </c>
      <c r="B83" s="609"/>
      <c r="C83" s="610">
        <v>4690377.4402383193</v>
      </c>
      <c r="D83" s="610">
        <v>3584181.7382276584</v>
      </c>
      <c r="E83" s="611"/>
      <c r="F83" s="612"/>
    </row>
    <row r="84" spans="1:8" x14ac:dyDescent="0.25">
      <c r="A84" s="608" t="s">
        <v>273</v>
      </c>
      <c r="B84" s="609"/>
      <c r="C84" s="613">
        <v>196316.02600000001</v>
      </c>
      <c r="D84" s="610">
        <v>154847.62</v>
      </c>
      <c r="E84" s="611"/>
      <c r="F84" s="612"/>
    </row>
    <row r="85" spans="1:8" x14ac:dyDescent="0.25">
      <c r="A85" s="608" t="s">
        <v>274</v>
      </c>
      <c r="B85" s="609"/>
      <c r="C85" s="614">
        <v>686249.54599999997</v>
      </c>
      <c r="D85" s="610">
        <v>669219.88500000001</v>
      </c>
      <c r="E85" s="611"/>
      <c r="F85" s="612"/>
    </row>
    <row r="86" spans="1:8" x14ac:dyDescent="0.25">
      <c r="A86" s="608" t="s">
        <v>275</v>
      </c>
      <c r="B86" s="609"/>
      <c r="C86" s="614">
        <v>517076.16600000003</v>
      </c>
      <c r="D86" s="610">
        <v>193560.28232179995</v>
      </c>
      <c r="E86" s="611"/>
      <c r="F86" s="612"/>
    </row>
    <row r="87" spans="1:8" ht="15.75" thickBot="1" x14ac:dyDescent="0.3">
      <c r="A87" s="608" t="s">
        <v>314</v>
      </c>
      <c r="B87" s="615"/>
      <c r="C87" s="616">
        <v>370943.57299999997</v>
      </c>
      <c r="D87" s="617">
        <v>323197.11600000004</v>
      </c>
      <c r="E87" s="611"/>
      <c r="F87" s="612"/>
    </row>
    <row r="88" spans="1:8" ht="29.25" customHeight="1" thickTop="1" thickBot="1" x14ac:dyDescent="0.3">
      <c r="A88" s="809" t="s">
        <v>276</v>
      </c>
      <c r="B88" s="810"/>
      <c r="C88" s="618">
        <f>SUM(C83:C87)</f>
        <v>6460962.7512383191</v>
      </c>
      <c r="D88" s="618">
        <f>SUM(D83:D87)</f>
        <v>4925006.6415494587</v>
      </c>
      <c r="E88" s="619">
        <f>C88-D88</f>
        <v>1535956.1096888604</v>
      </c>
      <c r="F88" s="620">
        <f>IF(D88=0,0,IF(F79="net",0,E88/D88))</f>
        <v>0</v>
      </c>
    </row>
    <row r="89" spans="1:8" ht="13.5" customHeight="1" x14ac:dyDescent="0.25">
      <c r="A89" s="621"/>
      <c r="B89" s="621"/>
      <c r="C89" s="622"/>
      <c r="D89" s="622"/>
      <c r="E89" s="552"/>
      <c r="F89" s="623"/>
    </row>
    <row r="90" spans="1:8" ht="29.25" customHeight="1" x14ac:dyDescent="0.25">
      <c r="A90" s="797" t="s">
        <v>277</v>
      </c>
      <c r="B90" s="797"/>
      <c r="C90" s="797"/>
      <c r="D90" s="797"/>
      <c r="E90" s="797"/>
      <c r="F90" s="797"/>
      <c r="G90" s="797"/>
      <c r="H90" s="797"/>
    </row>
    <row r="91" spans="1:8" ht="12" customHeight="1" x14ac:dyDescent="0.25">
      <c r="A91" s="624"/>
      <c r="B91" s="624"/>
      <c r="C91" s="624"/>
      <c r="D91" s="624"/>
      <c r="E91" s="624"/>
      <c r="F91" s="624"/>
      <c r="G91" s="624"/>
      <c r="H91" s="624"/>
    </row>
    <row r="92" spans="1:8" ht="32.25" customHeight="1" x14ac:dyDescent="0.25">
      <c r="A92" s="797" t="s">
        <v>278</v>
      </c>
      <c r="B92" s="797"/>
      <c r="C92" s="797"/>
      <c r="D92" s="797"/>
      <c r="E92" s="797"/>
      <c r="F92" s="797"/>
      <c r="G92" s="797"/>
      <c r="H92" s="797"/>
    </row>
    <row r="93" spans="1:8" ht="12" customHeight="1" x14ac:dyDescent="0.25">
      <c r="A93" s="621"/>
      <c r="B93" s="625"/>
      <c r="C93" s="622"/>
      <c r="D93" s="622"/>
      <c r="E93" s="622"/>
      <c r="F93" s="623"/>
    </row>
    <row r="94" spans="1:8" ht="15.75" customHeight="1" thickBot="1" x14ac:dyDescent="0.3">
      <c r="A94" s="814" t="s">
        <v>279</v>
      </c>
      <c r="B94" s="814"/>
      <c r="C94" s="814"/>
      <c r="D94" s="814"/>
      <c r="E94" s="814"/>
      <c r="F94" s="814"/>
      <c r="G94" s="626"/>
    </row>
    <row r="95" spans="1:8" ht="16.5" customHeight="1" x14ac:dyDescent="0.25">
      <c r="A95" s="627"/>
      <c r="B95" s="628">
        <v>2011</v>
      </c>
      <c r="C95" s="628">
        <v>2012</v>
      </c>
      <c r="D95" s="628">
        <v>2013</v>
      </c>
      <c r="E95" s="628">
        <v>2014</v>
      </c>
      <c r="F95" s="629">
        <v>2015</v>
      </c>
      <c r="G95" s="630"/>
      <c r="H95" s="629">
        <v>2016</v>
      </c>
    </row>
    <row r="96" spans="1:8" ht="62.25" customHeight="1" x14ac:dyDescent="0.25">
      <c r="A96" s="631" t="s">
        <v>280</v>
      </c>
      <c r="B96" s="632">
        <v>0</v>
      </c>
      <c r="C96" s="632">
        <v>0</v>
      </c>
      <c r="D96" s="632">
        <v>0</v>
      </c>
      <c r="E96" s="632">
        <v>0.5</v>
      </c>
      <c r="F96" s="632">
        <v>1</v>
      </c>
      <c r="G96" s="633" t="s">
        <v>281</v>
      </c>
      <c r="H96" s="632">
        <v>0.5</v>
      </c>
    </row>
    <row r="97" spans="1:8" ht="288.75" customHeight="1" thickBot="1" x14ac:dyDescent="0.3">
      <c r="A97" s="634" t="s">
        <v>282</v>
      </c>
      <c r="B97" s="635" t="s">
        <v>283</v>
      </c>
      <c r="C97" s="635" t="s">
        <v>284</v>
      </c>
      <c r="D97" s="636" t="s">
        <v>285</v>
      </c>
      <c r="E97" s="635" t="s">
        <v>286</v>
      </c>
      <c r="F97" s="635" t="s">
        <v>287</v>
      </c>
      <c r="G97" s="637"/>
    </row>
    <row r="98" spans="1:8" ht="12" customHeight="1" x14ac:dyDescent="0.25">
      <c r="A98" s="638"/>
      <c r="B98" s="639"/>
      <c r="C98" s="639"/>
      <c r="D98" s="639"/>
      <c r="E98" s="639"/>
      <c r="F98" s="639"/>
      <c r="G98" s="623"/>
    </row>
    <row r="99" spans="1:8" ht="19.5" customHeight="1" x14ac:dyDescent="0.25">
      <c r="A99" s="815" t="s">
        <v>288</v>
      </c>
      <c r="B99" s="815"/>
      <c r="C99" s="815"/>
      <c r="D99" s="815"/>
      <c r="E99" s="815"/>
      <c r="F99" s="815"/>
      <c r="G99" s="815"/>
      <c r="H99" s="815"/>
    </row>
    <row r="100" spans="1:8" ht="13.5" customHeight="1" x14ac:dyDescent="0.25">
      <c r="A100" s="640"/>
      <c r="B100" s="640"/>
      <c r="C100" s="640"/>
      <c r="D100" s="640"/>
      <c r="E100" s="640"/>
      <c r="F100" s="640"/>
      <c r="G100" s="640"/>
      <c r="H100" s="640"/>
    </row>
    <row r="101" spans="1:8" ht="75.75" customHeight="1" x14ac:dyDescent="0.25">
      <c r="A101" s="779" t="s">
        <v>289</v>
      </c>
      <c r="B101" s="779"/>
      <c r="C101" s="779"/>
      <c r="D101" s="779"/>
      <c r="E101" s="779"/>
      <c r="F101" s="779"/>
      <c r="G101" s="779"/>
      <c r="H101" s="779"/>
    </row>
    <row r="102" spans="1:8" ht="12" customHeight="1" x14ac:dyDescent="0.25">
      <c r="A102" s="621"/>
      <c r="B102" s="639"/>
      <c r="C102" s="639"/>
      <c r="D102" s="639"/>
      <c r="E102" s="639"/>
      <c r="F102" s="623"/>
    </row>
    <row r="103" spans="1:8" ht="57.75" customHeight="1" x14ac:dyDescent="0.25">
      <c r="A103" s="779" t="s">
        <v>290</v>
      </c>
      <c r="B103" s="779"/>
      <c r="C103" s="779"/>
      <c r="D103" s="779"/>
      <c r="E103" s="779"/>
      <c r="F103" s="779"/>
      <c r="G103" s="779"/>
      <c r="H103" s="779"/>
    </row>
    <row r="104" spans="1:8" ht="12" customHeight="1" x14ac:dyDescent="0.25">
      <c r="A104" s="538"/>
      <c r="B104" s="538"/>
      <c r="C104" s="538"/>
      <c r="D104" s="538"/>
      <c r="E104" s="538"/>
      <c r="F104" s="538"/>
    </row>
    <row r="105" spans="1:8" x14ac:dyDescent="0.25">
      <c r="A105" s="816" t="s">
        <v>291</v>
      </c>
      <c r="B105" s="816"/>
      <c r="C105" s="816"/>
      <c r="D105" s="816"/>
      <c r="E105" s="816"/>
      <c r="F105" s="816"/>
      <c r="G105" s="816"/>
      <c r="H105" s="816"/>
    </row>
    <row r="106" spans="1:8" x14ac:dyDescent="0.25">
      <c r="A106" s="538"/>
      <c r="B106" s="538"/>
      <c r="C106" s="538"/>
      <c r="D106" s="538"/>
      <c r="E106" s="538"/>
      <c r="F106" s="538"/>
    </row>
    <row r="107" spans="1:8" ht="47.25" customHeight="1" x14ac:dyDescent="0.25">
      <c r="A107" s="779" t="s">
        <v>292</v>
      </c>
      <c r="B107" s="779"/>
      <c r="C107" s="779"/>
      <c r="D107" s="779"/>
      <c r="E107" s="779"/>
      <c r="F107" s="779"/>
      <c r="G107" s="779"/>
      <c r="H107" s="779"/>
    </row>
    <row r="108" spans="1:8" ht="12" customHeight="1" x14ac:dyDescent="0.25">
      <c r="A108" s="538"/>
      <c r="B108" s="538"/>
      <c r="C108" s="538"/>
      <c r="D108" s="538"/>
      <c r="E108" s="538"/>
      <c r="F108" s="538"/>
    </row>
    <row r="109" spans="1:8" ht="46.5" customHeight="1" x14ac:dyDescent="0.25">
      <c r="A109" s="779" t="s">
        <v>293</v>
      </c>
      <c r="B109" s="779"/>
      <c r="C109" s="779"/>
      <c r="D109" s="779"/>
      <c r="E109" s="779"/>
      <c r="F109" s="779"/>
      <c r="G109" s="779"/>
      <c r="H109" s="779"/>
    </row>
    <row r="110" spans="1:8" ht="12" customHeight="1" x14ac:dyDescent="0.25">
      <c r="A110" s="538"/>
      <c r="B110" s="538"/>
      <c r="C110" s="538"/>
      <c r="D110" s="538"/>
      <c r="E110" s="538"/>
      <c r="F110" s="538"/>
    </row>
    <row r="111" spans="1:8" ht="30" customHeight="1" x14ac:dyDescent="0.25">
      <c r="A111" s="779" t="s">
        <v>294</v>
      </c>
      <c r="B111" s="779"/>
      <c r="C111" s="779"/>
      <c r="D111" s="779"/>
      <c r="E111" s="779"/>
      <c r="F111" s="779"/>
      <c r="G111" s="779"/>
      <c r="H111" s="779"/>
    </row>
    <row r="112" spans="1:8" ht="13.5" customHeight="1" thickBot="1" x14ac:dyDescent="0.3">
      <c r="A112" s="621"/>
      <c r="B112" s="625"/>
      <c r="C112" s="622"/>
      <c r="D112" s="622"/>
      <c r="E112" s="622"/>
      <c r="F112" s="623"/>
    </row>
    <row r="113" spans="1:8" x14ac:dyDescent="0.25">
      <c r="A113" s="641"/>
      <c r="B113" s="642">
        <v>2011</v>
      </c>
      <c r="C113" s="642">
        <v>2012</v>
      </c>
      <c r="D113" s="642">
        <v>2013</v>
      </c>
      <c r="E113" s="642">
        <v>2014</v>
      </c>
      <c r="F113" s="643">
        <v>2015</v>
      </c>
      <c r="G113" s="643" t="s">
        <v>82</v>
      </c>
      <c r="H113" s="644" t="s">
        <v>83</v>
      </c>
    </row>
    <row r="114" spans="1:8" x14ac:dyDescent="0.25">
      <c r="A114" s="645"/>
      <c r="B114" s="811" t="s">
        <v>54</v>
      </c>
      <c r="C114" s="811"/>
      <c r="D114" s="811"/>
      <c r="E114" s="811"/>
      <c r="F114" s="811"/>
      <c r="G114" s="811"/>
      <c r="H114" s="812"/>
    </row>
    <row r="115" spans="1:8" ht="45" x14ac:dyDescent="0.25">
      <c r="A115" s="646" t="s">
        <v>295</v>
      </c>
      <c r="B115" s="647"/>
      <c r="C115" s="647"/>
      <c r="D115" s="647"/>
      <c r="E115" s="647">
        <v>323197.11600000004</v>
      </c>
      <c r="F115" s="648"/>
      <c r="G115" s="649">
        <f>SUM(B115:F115)</f>
        <v>323197.11600000004</v>
      </c>
      <c r="H115" s="650"/>
    </row>
    <row r="116" spans="1:8" ht="12" customHeight="1" x14ac:dyDescent="0.25">
      <c r="A116" s="651"/>
      <c r="B116" s="647"/>
      <c r="C116" s="647"/>
      <c r="D116" s="647"/>
      <c r="E116" s="647"/>
      <c r="F116" s="652"/>
      <c r="G116" s="653"/>
      <c r="H116" s="650"/>
    </row>
    <row r="117" spans="1:8" ht="75" x14ac:dyDescent="0.25">
      <c r="A117" s="654" t="s">
        <v>296</v>
      </c>
      <c r="B117" s="655">
        <v>0</v>
      </c>
      <c r="C117" s="656">
        <v>-904000</v>
      </c>
      <c r="D117" s="656">
        <v>-904000</v>
      </c>
      <c r="E117" s="656">
        <v>-904000</v>
      </c>
      <c r="F117" s="657"/>
      <c r="G117" s="658">
        <f>SUM(B117:E118)</f>
        <v>-2712000</v>
      </c>
      <c r="H117" s="659"/>
    </row>
    <row r="118" spans="1:8" ht="12" customHeight="1" x14ac:dyDescent="0.25">
      <c r="A118" s="660"/>
      <c r="B118" s="661"/>
      <c r="C118" s="661"/>
      <c r="D118" s="661"/>
      <c r="E118" s="661"/>
      <c r="F118" s="661"/>
      <c r="G118" s="661"/>
      <c r="H118" s="662"/>
    </row>
    <row r="119" spans="1:8" ht="45.75" thickBot="1" x14ac:dyDescent="0.3">
      <c r="A119" s="663" t="s">
        <v>211</v>
      </c>
      <c r="B119" s="664">
        <f>B115</f>
        <v>0</v>
      </c>
      <c r="C119" s="664">
        <f t="shared" ref="C119:D119" si="1">C115</f>
        <v>0</v>
      </c>
      <c r="D119" s="664">
        <f t="shared" si="1"/>
        <v>0</v>
      </c>
      <c r="E119" s="664">
        <f>E44</f>
        <v>323197.11600000004</v>
      </c>
      <c r="F119" s="664">
        <f>B63*F96</f>
        <v>983333.33333333326</v>
      </c>
      <c r="G119" s="665">
        <f>C64</f>
        <v>983333.33333333326</v>
      </c>
      <c r="H119" s="666">
        <f>SUM(B119:G119)</f>
        <v>2289863.7826666664</v>
      </c>
    </row>
    <row r="120" spans="1:8" ht="64.5" customHeight="1" thickTop="1" thickBot="1" x14ac:dyDescent="0.3">
      <c r="A120" s="667" t="s">
        <v>297</v>
      </c>
      <c r="B120" s="647"/>
      <c r="C120" s="647"/>
      <c r="D120" s="647"/>
      <c r="E120" s="647">
        <f>E119*E96</f>
        <v>161598.55800000002</v>
      </c>
      <c r="F120" s="647">
        <f>F119*E96</f>
        <v>491666.66666666663</v>
      </c>
      <c r="G120" s="668">
        <f>SUM(E120:F120)</f>
        <v>653265.22466666671</v>
      </c>
      <c r="H120" s="650"/>
    </row>
    <row r="121" spans="1:8" ht="12" customHeight="1" thickTop="1" thickBot="1" x14ac:dyDescent="0.3">
      <c r="A121" s="669"/>
      <c r="B121" s="670"/>
      <c r="C121" s="670"/>
      <c r="D121" s="670"/>
      <c r="E121" s="670"/>
      <c r="F121" s="670"/>
      <c r="G121" s="671"/>
      <c r="H121" s="672"/>
    </row>
    <row r="122" spans="1:8" ht="46.5" thickTop="1" thickBot="1" x14ac:dyDescent="0.3">
      <c r="A122" s="654" t="s">
        <v>84</v>
      </c>
      <c r="B122" s="647">
        <f>B115*(1+F88)*B96</f>
        <v>0</v>
      </c>
      <c r="C122" s="647">
        <f>C115*(1+F88)*C96</f>
        <v>0</v>
      </c>
      <c r="D122" s="647">
        <f>D115*(1+F88)*D96</f>
        <v>0</v>
      </c>
      <c r="E122" s="647">
        <f>E115*(1+F88)*E96</f>
        <v>161598.55800000002</v>
      </c>
      <c r="F122" s="647">
        <f>F119*(1+G88)*F96</f>
        <v>983333.33333333326</v>
      </c>
      <c r="G122" s="673">
        <f>C64*H96</f>
        <v>491666.66666666663</v>
      </c>
      <c r="H122" s="674">
        <f>SUM(B122:G122)</f>
        <v>1636598.5579999997</v>
      </c>
    </row>
    <row r="123" spans="1:8" ht="12" customHeight="1" thickTop="1" x14ac:dyDescent="0.25">
      <c r="A123" s="660"/>
      <c r="B123" s="675"/>
      <c r="C123" s="675"/>
      <c r="D123" s="675"/>
      <c r="E123" s="675"/>
      <c r="F123" s="675"/>
      <c r="G123" s="675"/>
      <c r="H123" s="676"/>
    </row>
    <row r="124" spans="1:8" ht="15.75" thickBot="1" x14ac:dyDescent="0.3">
      <c r="A124" s="646" t="s">
        <v>298</v>
      </c>
      <c r="B124" s="677">
        <v>6.5602066610913612E-2</v>
      </c>
      <c r="C124" s="678" t="s">
        <v>85</v>
      </c>
      <c r="D124" s="679"/>
      <c r="E124" s="678"/>
      <c r="F124" s="680"/>
      <c r="G124" s="681"/>
      <c r="H124" s="682"/>
    </row>
    <row r="125" spans="1:8" ht="46.5" thickTop="1" thickBot="1" x14ac:dyDescent="0.3">
      <c r="A125" s="683" t="s">
        <v>86</v>
      </c>
      <c r="B125" s="684">
        <f t="shared" ref="B125:F125" si="2">B122*(1+$B124)</f>
        <v>0</v>
      </c>
      <c r="C125" s="684">
        <f t="shared" si="2"/>
        <v>0</v>
      </c>
      <c r="D125" s="684">
        <f t="shared" si="2"/>
        <v>0</v>
      </c>
      <c r="E125" s="684">
        <f>E122*(1+$B124)</f>
        <v>172199.7573661436</v>
      </c>
      <c r="F125" s="685">
        <f t="shared" si="2"/>
        <v>1047842.0321673983</v>
      </c>
      <c r="G125" s="685">
        <f>G122*(1+$B124)</f>
        <v>523921.01608369913</v>
      </c>
      <c r="H125" s="686">
        <f>H122*(1+$B124)</f>
        <v>1743962.805617241</v>
      </c>
    </row>
    <row r="126" spans="1:8" ht="12" customHeight="1" x14ac:dyDescent="0.25">
      <c r="A126" s="687"/>
      <c r="B126" s="678"/>
      <c r="C126" s="678"/>
      <c r="D126" s="678"/>
      <c r="E126" s="678"/>
      <c r="F126" s="678"/>
      <c r="G126" s="678"/>
      <c r="H126" s="678"/>
    </row>
    <row r="127" spans="1:8" ht="31.5" customHeight="1" x14ac:dyDescent="0.25">
      <c r="A127" s="813" t="s">
        <v>299</v>
      </c>
      <c r="B127" s="813"/>
      <c r="C127" s="813"/>
      <c r="D127" s="813"/>
      <c r="E127" s="813"/>
      <c r="F127" s="813"/>
      <c r="G127" s="813"/>
      <c r="H127" s="813"/>
    </row>
    <row r="128" spans="1:8" x14ac:dyDescent="0.25">
      <c r="A128" s="538"/>
      <c r="B128" s="538"/>
      <c r="C128" s="538"/>
      <c r="D128" s="538"/>
      <c r="E128" s="538"/>
      <c r="F128" s="538"/>
    </row>
    <row r="129" spans="1:6" x14ac:dyDescent="0.25">
      <c r="A129" s="688"/>
      <c r="B129" s="538"/>
      <c r="C129" s="538"/>
      <c r="D129" s="538"/>
      <c r="E129" s="538"/>
      <c r="F129" s="538"/>
    </row>
    <row r="130" spans="1:6" x14ac:dyDescent="0.25">
      <c r="A130" s="538"/>
      <c r="B130" s="538"/>
      <c r="C130" s="538"/>
      <c r="D130" s="538"/>
      <c r="E130" s="538"/>
      <c r="F130" s="538"/>
    </row>
    <row r="131" spans="1:6" x14ac:dyDescent="0.25">
      <c r="A131" s="538"/>
      <c r="B131" s="538"/>
      <c r="C131" s="538"/>
      <c r="D131" s="538"/>
      <c r="E131" s="538"/>
      <c r="F131" s="538"/>
    </row>
    <row r="132" spans="1:6" x14ac:dyDescent="0.25">
      <c r="A132" s="538"/>
      <c r="B132" s="538"/>
      <c r="C132" s="538"/>
      <c r="D132" s="538"/>
      <c r="E132" s="538"/>
      <c r="F132" s="538"/>
    </row>
    <row r="133" spans="1:6" x14ac:dyDescent="0.25">
      <c r="A133" s="538"/>
      <c r="B133" s="538"/>
      <c r="C133" s="538"/>
      <c r="D133" s="538"/>
      <c r="E133" s="538"/>
      <c r="F133" s="538"/>
    </row>
    <row r="134" spans="1:6" x14ac:dyDescent="0.25">
      <c r="A134" s="538"/>
      <c r="B134" s="538"/>
      <c r="C134" s="538"/>
      <c r="D134" s="538"/>
      <c r="E134" s="538"/>
      <c r="F134" s="538"/>
    </row>
    <row r="135" spans="1:6" x14ac:dyDescent="0.25">
      <c r="A135" s="538"/>
      <c r="B135" s="538"/>
      <c r="C135" s="538"/>
      <c r="D135" s="538"/>
      <c r="E135" s="538"/>
      <c r="F135" s="538"/>
    </row>
    <row r="136" spans="1:6" x14ac:dyDescent="0.25">
      <c r="A136" s="538"/>
      <c r="B136" s="538"/>
      <c r="C136" s="538"/>
      <c r="D136" s="538"/>
      <c r="E136" s="538"/>
      <c r="F136" s="538"/>
    </row>
    <row r="137" spans="1:6" x14ac:dyDescent="0.25">
      <c r="A137" s="538"/>
      <c r="B137" s="538"/>
      <c r="C137" s="538"/>
      <c r="D137" s="538"/>
      <c r="E137" s="538"/>
      <c r="F137" s="538"/>
    </row>
    <row r="138" spans="1:6" x14ac:dyDescent="0.25">
      <c r="A138" s="538"/>
      <c r="B138" s="538"/>
      <c r="C138" s="538"/>
      <c r="D138" s="538"/>
      <c r="E138" s="538"/>
      <c r="F138" s="538"/>
    </row>
    <row r="139" spans="1:6" x14ac:dyDescent="0.25">
      <c r="A139" s="538"/>
      <c r="B139" s="538"/>
      <c r="C139" s="538"/>
      <c r="D139" s="538"/>
      <c r="E139" s="538"/>
      <c r="F139" s="538"/>
    </row>
    <row r="140" spans="1:6" x14ac:dyDescent="0.25">
      <c r="A140" s="538"/>
      <c r="B140" s="538"/>
      <c r="C140" s="538"/>
      <c r="D140" s="538"/>
      <c r="E140" s="538"/>
      <c r="F140" s="538"/>
    </row>
    <row r="141" spans="1:6" x14ac:dyDescent="0.25">
      <c r="A141" s="538"/>
      <c r="B141" s="538"/>
      <c r="C141" s="538"/>
      <c r="D141" s="538"/>
      <c r="E141" s="538"/>
      <c r="F141" s="538"/>
    </row>
  </sheetData>
  <mergeCells count="40">
    <mergeCell ref="A109:H109"/>
    <mergeCell ref="A111:H111"/>
    <mergeCell ref="B114:H114"/>
    <mergeCell ref="A127:H127"/>
    <mergeCell ref="A94:F94"/>
    <mergeCell ref="A99:H99"/>
    <mergeCell ref="A101:H101"/>
    <mergeCell ref="A103:H103"/>
    <mergeCell ref="A105:H105"/>
    <mergeCell ref="A107:H107"/>
    <mergeCell ref="A92:H92"/>
    <mergeCell ref="A52:H52"/>
    <mergeCell ref="A54:H54"/>
    <mergeCell ref="A62:H62"/>
    <mergeCell ref="A71:H71"/>
    <mergeCell ref="A73:H73"/>
    <mergeCell ref="A75:H75"/>
    <mergeCell ref="A77:F77"/>
    <mergeCell ref="A79:E79"/>
    <mergeCell ref="A82:B82"/>
    <mergeCell ref="A88:B88"/>
    <mergeCell ref="A90:H90"/>
    <mergeCell ref="A51:H51"/>
    <mergeCell ref="A20:H20"/>
    <mergeCell ref="A22:H22"/>
    <mergeCell ref="A24:H24"/>
    <mergeCell ref="A26:H26"/>
    <mergeCell ref="A28:H28"/>
    <mergeCell ref="A30:H30"/>
    <mergeCell ref="A32:F32"/>
    <mergeCell ref="A33:F33"/>
    <mergeCell ref="A40:F40"/>
    <mergeCell ref="A47:F47"/>
    <mergeCell ref="A49:H49"/>
    <mergeCell ref="A18:H18"/>
    <mergeCell ref="A9:H9"/>
    <mergeCell ref="A10:H10"/>
    <mergeCell ref="A12:H12"/>
    <mergeCell ref="A14:H14"/>
    <mergeCell ref="A16:H16"/>
  </mergeCells>
  <dataValidations count="2">
    <dataValidation type="list" allowBlank="1" showInputMessage="1" showErrorMessage="1" sqref="F79">
      <formula1>"net,gross"</formula1>
    </dataValidation>
    <dataValidation type="list" allowBlank="1" showInputMessage="1" showErrorMessage="1" sqref="B96:F96 H96">
      <formula1>"0, 0.5, 1"</formula1>
    </dataValidation>
  </dataValidations>
  <pageMargins left="0.70866141732283472" right="0.70866141732283472" top="0.74803149606299213" bottom="0.74803149606299213" header="0.31496062992125984" footer="0.31496062992125984"/>
  <pageSetup scale="70" fitToHeight="0" orientation="portrait" r:id="rId1"/>
  <rowBreaks count="3" manualBreakCount="3">
    <brk id="46" max="16383" man="1"/>
    <brk id="88" max="16383" man="1"/>
    <brk id="98"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B89"/>
  <sheetViews>
    <sheetView zoomScale="80" zoomScaleNormal="80" workbookViewId="0">
      <selection activeCell="B6" sqref="B6"/>
    </sheetView>
  </sheetViews>
  <sheetFormatPr defaultRowHeight="12.75" x14ac:dyDescent="0.2"/>
  <cols>
    <col min="1" max="1" width="25.7109375" customWidth="1"/>
    <col min="2" max="2" width="36.28515625" bestFit="1" customWidth="1"/>
    <col min="3" max="3" width="22.42578125" bestFit="1" customWidth="1"/>
    <col min="4" max="4" width="22.7109375" customWidth="1"/>
    <col min="5" max="5" width="9.7109375" customWidth="1"/>
    <col min="20" max="20" width="11" bestFit="1" customWidth="1"/>
  </cols>
  <sheetData>
    <row r="2" spans="1:28" x14ac:dyDescent="0.2">
      <c r="A2" s="130" t="s">
        <v>158</v>
      </c>
    </row>
    <row r="3" spans="1:28" x14ac:dyDescent="0.2">
      <c r="A3" s="152" t="s">
        <v>144</v>
      </c>
    </row>
    <row r="4" spans="1:28" x14ac:dyDescent="0.2">
      <c r="A4" s="210" t="s">
        <v>111</v>
      </c>
      <c r="B4" s="211" t="s">
        <v>139</v>
      </c>
      <c r="C4" s="208" t="s">
        <v>116</v>
      </c>
      <c r="D4" s="211" t="s">
        <v>140</v>
      </c>
      <c r="E4" s="211" t="s">
        <v>119</v>
      </c>
      <c r="F4" s="212" t="s">
        <v>141</v>
      </c>
    </row>
    <row r="5" spans="1:28" x14ac:dyDescent="0.2">
      <c r="A5" s="213" t="s">
        <v>113</v>
      </c>
      <c r="B5" s="214" t="s">
        <v>114</v>
      </c>
      <c r="C5" s="209" t="s">
        <v>118</v>
      </c>
      <c r="D5" s="207" t="s">
        <v>142</v>
      </c>
      <c r="E5" s="206"/>
      <c r="F5" s="215"/>
    </row>
    <row r="6" spans="1:28" ht="15" x14ac:dyDescent="0.2">
      <c r="A6" s="216" t="s">
        <v>115</v>
      </c>
      <c r="B6" s="745" t="s">
        <v>143</v>
      </c>
      <c r="C6" s="217"/>
      <c r="D6" s="217"/>
      <c r="E6" s="217"/>
      <c r="F6" s="218"/>
    </row>
    <row r="9" spans="1:28" x14ac:dyDescent="0.2">
      <c r="A9" s="130" t="s">
        <v>130</v>
      </c>
    </row>
    <row r="10" spans="1:28" x14ac:dyDescent="0.2">
      <c r="A10" s="152" t="s">
        <v>145</v>
      </c>
      <c r="R10" s="123"/>
      <c r="S10" s="123"/>
      <c r="T10" s="123"/>
      <c r="U10" s="123"/>
      <c r="V10" s="123"/>
      <c r="W10" s="123"/>
      <c r="X10" s="123"/>
      <c r="Y10" s="123"/>
      <c r="Z10" s="123"/>
      <c r="AA10" s="123"/>
      <c r="AB10" s="123"/>
    </row>
    <row r="11" spans="1:28" x14ac:dyDescent="0.2">
      <c r="R11" s="123"/>
      <c r="S11" s="123"/>
      <c r="Z11" s="123"/>
      <c r="AA11" s="123"/>
      <c r="AB11" s="123"/>
    </row>
    <row r="12" spans="1:28" x14ac:dyDescent="0.2">
      <c r="A12" s="19" t="s">
        <v>115</v>
      </c>
      <c r="R12" s="123"/>
      <c r="S12" s="123"/>
      <c r="Z12" s="123"/>
      <c r="AA12" s="123"/>
      <c r="AB12" s="123"/>
    </row>
    <row r="13" spans="1:28" ht="15" x14ac:dyDescent="0.25">
      <c r="A13" s="122" t="s">
        <v>137</v>
      </c>
      <c r="R13" s="123"/>
      <c r="S13" s="123"/>
      <c r="T13" s="123"/>
      <c r="U13" s="123"/>
      <c r="V13" s="123"/>
      <c r="W13" s="123"/>
      <c r="X13" s="123"/>
      <c r="Y13" s="123"/>
      <c r="Z13" s="123"/>
      <c r="AA13" s="123"/>
      <c r="AB13" s="123"/>
    </row>
    <row r="14" spans="1:28" x14ac:dyDescent="0.2">
      <c r="A14" s="46"/>
      <c r="R14" s="123"/>
      <c r="S14" s="123"/>
      <c r="T14" s="123"/>
      <c r="U14" s="123"/>
      <c r="V14" s="123"/>
      <c r="W14" s="123"/>
      <c r="X14" s="123"/>
      <c r="Y14" s="123"/>
      <c r="Z14" s="123"/>
      <c r="AA14" s="123"/>
      <c r="AB14" s="123"/>
    </row>
    <row r="15" spans="1:28" ht="15" x14ac:dyDescent="0.25">
      <c r="A15" s="122" t="s">
        <v>138</v>
      </c>
      <c r="R15" s="123"/>
      <c r="S15" s="123"/>
      <c r="T15" s="123"/>
      <c r="U15" s="123"/>
      <c r="V15" s="123"/>
      <c r="W15" s="123"/>
      <c r="X15" s="123"/>
      <c r="Y15" s="123"/>
      <c r="Z15" s="123"/>
      <c r="AA15" s="123"/>
      <c r="AB15" s="123"/>
    </row>
    <row r="16" spans="1:28" x14ac:dyDescent="0.2">
      <c r="R16" s="123"/>
      <c r="S16" s="123"/>
      <c r="T16" s="123"/>
      <c r="U16" s="123"/>
      <c r="V16" s="123"/>
      <c r="W16" s="123"/>
      <c r="X16" s="123"/>
      <c r="Y16" s="123"/>
      <c r="Z16" s="123"/>
      <c r="AA16" s="123"/>
      <c r="AB16" s="123"/>
    </row>
    <row r="19" spans="1:17" x14ac:dyDescent="0.2">
      <c r="A19" s="130" t="s">
        <v>131</v>
      </c>
    </row>
    <row r="21" spans="1:17" x14ac:dyDescent="0.2">
      <c r="A21" s="152" t="s">
        <v>146</v>
      </c>
    </row>
    <row r="23" spans="1:17" x14ac:dyDescent="0.2">
      <c r="A23" t="s">
        <v>147</v>
      </c>
    </row>
    <row r="24" spans="1:17" x14ac:dyDescent="0.2">
      <c r="A24" t="s">
        <v>148</v>
      </c>
      <c r="D24" s="128"/>
      <c r="E24" s="128"/>
      <c r="F24" s="128"/>
      <c r="G24" s="128"/>
      <c r="H24" s="128"/>
      <c r="I24" s="128"/>
      <c r="J24" s="128"/>
      <c r="K24" s="128"/>
      <c r="L24" s="128"/>
      <c r="M24" s="128"/>
      <c r="N24" s="128"/>
      <c r="O24" s="128"/>
      <c r="P24" s="128"/>
      <c r="Q24" s="127"/>
    </row>
    <row r="25" spans="1:17" x14ac:dyDescent="0.2">
      <c r="A25" t="s">
        <v>149</v>
      </c>
      <c r="D25" s="128"/>
      <c r="E25" s="128"/>
      <c r="F25" s="128"/>
      <c r="G25" s="128"/>
      <c r="H25" s="128"/>
      <c r="I25" s="128"/>
      <c r="J25" s="128"/>
      <c r="K25" s="128"/>
      <c r="L25" s="128"/>
      <c r="M25" s="128"/>
      <c r="N25" s="128"/>
      <c r="O25" s="128"/>
      <c r="P25" s="128"/>
      <c r="Q25" s="127"/>
    </row>
    <row r="26" spans="1:17" x14ac:dyDescent="0.2">
      <c r="D26" s="128"/>
      <c r="E26" s="128"/>
      <c r="F26" s="128"/>
      <c r="G26" s="128"/>
      <c r="H26" s="128"/>
      <c r="I26" s="128"/>
      <c r="J26" s="128"/>
      <c r="K26" s="128"/>
      <c r="L26" s="128"/>
      <c r="M26" s="128"/>
      <c r="N26" s="128"/>
      <c r="O26" s="128"/>
      <c r="P26" s="128"/>
      <c r="Q26" s="127"/>
    </row>
    <row r="27" spans="1:17" x14ac:dyDescent="0.2">
      <c r="D27" s="128"/>
      <c r="E27" s="128"/>
      <c r="F27" s="128"/>
      <c r="G27" s="128"/>
      <c r="H27" s="128"/>
      <c r="I27" s="128"/>
      <c r="J27" s="128"/>
      <c r="K27" s="128"/>
      <c r="L27" s="128"/>
      <c r="M27" s="128"/>
      <c r="N27" s="128"/>
      <c r="O27" s="128"/>
      <c r="P27" s="128"/>
      <c r="Q27" s="127"/>
    </row>
    <row r="28" spans="1:17" x14ac:dyDescent="0.2">
      <c r="D28" s="128"/>
      <c r="E28" s="128"/>
      <c r="F28" s="128"/>
      <c r="G28" s="128"/>
      <c r="H28" s="128"/>
      <c r="I28" s="128"/>
      <c r="J28" s="128"/>
      <c r="K28" s="128"/>
      <c r="L28" s="128"/>
      <c r="M28" s="128"/>
      <c r="N28" s="128"/>
      <c r="O28" s="128"/>
      <c r="P28" s="128"/>
      <c r="Q28" s="127"/>
    </row>
    <row r="29" spans="1:17" x14ac:dyDescent="0.2">
      <c r="A29" s="203" t="s">
        <v>134</v>
      </c>
      <c r="E29" s="128"/>
      <c r="F29" s="128"/>
      <c r="G29" s="128"/>
      <c r="H29" s="128"/>
      <c r="I29" s="128"/>
      <c r="J29" s="128"/>
      <c r="K29" s="128"/>
      <c r="L29" s="128"/>
      <c r="M29" s="128"/>
      <c r="N29" s="128"/>
      <c r="O29" s="128"/>
      <c r="P29" s="128"/>
      <c r="Q29" s="127"/>
    </row>
    <row r="30" spans="1:17" x14ac:dyDescent="0.2">
      <c r="E30" s="128"/>
      <c r="F30" s="128"/>
      <c r="G30" s="128"/>
      <c r="H30" s="128"/>
      <c r="I30" s="128"/>
      <c r="J30" s="128"/>
      <c r="K30" s="128"/>
      <c r="L30" s="128"/>
      <c r="M30" s="128"/>
      <c r="N30" s="128"/>
      <c r="O30" s="128"/>
      <c r="P30" s="128"/>
      <c r="Q30" s="127"/>
    </row>
    <row r="31" spans="1:17" x14ac:dyDescent="0.2">
      <c r="A31" s="34" t="s">
        <v>150</v>
      </c>
      <c r="E31" s="128"/>
      <c r="F31" s="128"/>
      <c r="G31" s="128"/>
      <c r="H31" s="128"/>
      <c r="I31" s="128"/>
      <c r="J31" s="128"/>
      <c r="K31" s="128"/>
      <c r="L31" s="128"/>
      <c r="M31" s="128"/>
      <c r="N31" s="128"/>
      <c r="O31" s="128"/>
      <c r="P31" s="128"/>
      <c r="Q31" s="127"/>
    </row>
    <row r="32" spans="1:17" x14ac:dyDescent="0.2">
      <c r="A32" s="129" t="s">
        <v>135</v>
      </c>
      <c r="E32" s="128"/>
      <c r="F32" s="128"/>
      <c r="G32" s="128"/>
      <c r="H32" s="128"/>
      <c r="I32" s="128"/>
      <c r="J32" s="128"/>
      <c r="K32" s="128"/>
      <c r="L32" s="128"/>
      <c r="M32" s="128"/>
      <c r="N32" s="128"/>
      <c r="O32" s="128"/>
      <c r="P32" s="128"/>
      <c r="Q32" s="127"/>
    </row>
    <row r="33" spans="1:18" x14ac:dyDescent="0.2">
      <c r="E33" s="128"/>
      <c r="F33" s="128"/>
      <c r="G33" s="128"/>
      <c r="H33" s="128"/>
      <c r="I33" s="128"/>
      <c r="J33" s="128"/>
      <c r="K33" s="128"/>
      <c r="L33" s="128"/>
      <c r="M33" s="128"/>
      <c r="N33" s="128"/>
      <c r="O33" s="128"/>
      <c r="P33" s="128"/>
      <c r="Q33" s="127"/>
    </row>
    <row r="34" spans="1:18" x14ac:dyDescent="0.2">
      <c r="A34" s="128" t="s">
        <v>115</v>
      </c>
      <c r="D34" s="128"/>
      <c r="E34" s="128"/>
      <c r="F34" s="128"/>
      <c r="G34" s="128"/>
      <c r="H34" s="128"/>
      <c r="I34" s="128"/>
      <c r="J34" s="128"/>
      <c r="K34" s="128"/>
      <c r="L34" s="128"/>
      <c r="M34" s="128"/>
      <c r="N34" s="128"/>
      <c r="O34" s="128"/>
      <c r="P34" s="128"/>
      <c r="Q34" s="127"/>
    </row>
    <row r="35" spans="1:18" x14ac:dyDescent="0.2">
      <c r="A35" s="132" t="s">
        <v>133</v>
      </c>
      <c r="D35" s="128"/>
      <c r="E35" s="128"/>
      <c r="F35" s="128"/>
      <c r="G35" s="128"/>
      <c r="H35" s="128"/>
      <c r="I35" s="128"/>
      <c r="J35" s="128"/>
      <c r="K35" s="128"/>
      <c r="L35" s="128"/>
      <c r="M35" s="128"/>
      <c r="N35" s="128"/>
      <c r="O35" s="128"/>
      <c r="P35" s="128"/>
      <c r="Q35" s="127"/>
    </row>
    <row r="36" spans="1:18" x14ac:dyDescent="0.2">
      <c r="A36" s="132" t="s">
        <v>136</v>
      </c>
      <c r="D36" s="128"/>
      <c r="E36" s="128"/>
      <c r="F36" s="128"/>
      <c r="G36" s="128"/>
      <c r="H36" s="128"/>
      <c r="I36" s="128"/>
      <c r="J36" s="128"/>
      <c r="K36" s="128"/>
      <c r="L36" s="128"/>
      <c r="M36" s="128"/>
      <c r="N36" s="128"/>
      <c r="O36" s="128"/>
      <c r="P36" s="128"/>
      <c r="Q36" s="127"/>
    </row>
    <row r="37" spans="1:18" x14ac:dyDescent="0.2">
      <c r="D37" s="128"/>
      <c r="E37" s="128"/>
      <c r="F37" s="128"/>
      <c r="G37" s="128"/>
      <c r="H37" s="128"/>
      <c r="I37" s="128"/>
      <c r="J37" s="128"/>
      <c r="K37" s="128"/>
      <c r="L37" s="128"/>
      <c r="M37" s="128"/>
      <c r="N37" s="128"/>
      <c r="O37" s="128"/>
      <c r="P37" s="128"/>
      <c r="Q37" s="127"/>
    </row>
    <row r="38" spans="1:18" x14ac:dyDescent="0.2">
      <c r="D38" s="128"/>
      <c r="E38" s="128"/>
      <c r="F38" s="128"/>
      <c r="G38" s="128"/>
      <c r="H38" s="128"/>
      <c r="I38" s="128"/>
      <c r="J38" s="128"/>
      <c r="K38" s="128"/>
      <c r="L38" s="128"/>
      <c r="M38" s="128"/>
      <c r="N38" s="128"/>
      <c r="O38" s="128"/>
      <c r="P38" s="128"/>
      <c r="Q38" s="127"/>
    </row>
    <row r="39" spans="1:18" x14ac:dyDescent="0.2">
      <c r="A39" s="203" t="s">
        <v>151</v>
      </c>
      <c r="B39" s="128"/>
      <c r="C39" s="128"/>
      <c r="D39" s="128"/>
      <c r="E39" s="128"/>
      <c r="F39" s="128"/>
      <c r="G39" s="128"/>
      <c r="H39" s="128"/>
      <c r="I39" s="128"/>
      <c r="J39" s="128"/>
      <c r="K39" s="128"/>
      <c r="L39" s="128"/>
      <c r="M39" s="128"/>
      <c r="N39" s="128"/>
      <c r="O39" s="128"/>
      <c r="P39" s="128"/>
      <c r="Q39" s="127"/>
      <c r="R39" s="152"/>
    </row>
    <row r="40" spans="1:18" x14ac:dyDescent="0.2">
      <c r="B40" s="128"/>
      <c r="C40" s="128"/>
      <c r="D40" s="128"/>
      <c r="E40" s="128"/>
      <c r="F40" s="128"/>
      <c r="G40" s="128"/>
      <c r="H40" s="128"/>
      <c r="I40" s="128"/>
      <c r="J40" s="128"/>
      <c r="K40" s="128"/>
      <c r="L40" s="128"/>
      <c r="M40" s="128"/>
      <c r="N40" s="128"/>
      <c r="O40" s="128"/>
      <c r="P40" s="128"/>
      <c r="Q40" s="127"/>
    </row>
    <row r="41" spans="1:18" x14ac:dyDescent="0.2">
      <c r="A41" s="172" t="s">
        <v>152</v>
      </c>
      <c r="B41" s="128"/>
      <c r="C41" s="128"/>
      <c r="D41" s="128"/>
      <c r="E41" s="128"/>
      <c r="F41" s="128"/>
      <c r="G41" s="128"/>
      <c r="H41" s="128"/>
      <c r="I41" s="128"/>
      <c r="J41" s="128"/>
      <c r="K41" s="128"/>
      <c r="L41" s="128"/>
      <c r="M41" s="128"/>
      <c r="N41" s="128"/>
      <c r="O41" s="128"/>
      <c r="P41" s="128"/>
      <c r="Q41" s="127"/>
    </row>
    <row r="42" spans="1:18" x14ac:dyDescent="0.2">
      <c r="A42" s="187" t="s">
        <v>115</v>
      </c>
      <c r="B42" s="128"/>
      <c r="C42" s="128"/>
      <c r="D42" s="128"/>
      <c r="E42" s="128"/>
      <c r="F42" s="128"/>
      <c r="G42" s="128"/>
      <c r="H42" s="128"/>
      <c r="I42" s="128"/>
      <c r="J42" s="128"/>
      <c r="K42" s="128"/>
      <c r="L42" s="128"/>
      <c r="M42" s="128"/>
      <c r="N42" s="128"/>
      <c r="O42" s="128"/>
      <c r="P42" s="128"/>
      <c r="Q42" s="127"/>
    </row>
    <row r="43" spans="1:18" x14ac:dyDescent="0.2">
      <c r="A43" s="187" t="s">
        <v>153</v>
      </c>
      <c r="B43" s="128"/>
      <c r="C43" s="128"/>
      <c r="D43" s="128"/>
      <c r="E43" s="128"/>
      <c r="F43" s="128"/>
      <c r="G43" s="128"/>
      <c r="H43" s="128"/>
      <c r="I43" s="128"/>
      <c r="J43" s="128"/>
      <c r="K43" s="128"/>
      <c r="L43" s="128"/>
      <c r="M43" s="128"/>
      <c r="N43" s="128"/>
      <c r="O43" s="128"/>
      <c r="P43" s="128"/>
      <c r="Q43" s="127"/>
    </row>
    <row r="44" spans="1:18" x14ac:dyDescent="0.2">
      <c r="A44" s="187" t="s">
        <v>154</v>
      </c>
      <c r="B44" s="128"/>
      <c r="C44" s="128"/>
      <c r="G44" s="128"/>
      <c r="H44" s="128"/>
      <c r="I44" s="128"/>
      <c r="J44" s="128"/>
      <c r="K44" s="128"/>
      <c r="L44" s="128"/>
      <c r="M44" s="128"/>
      <c r="N44" s="128"/>
      <c r="O44" s="128"/>
      <c r="P44" s="128"/>
      <c r="Q44" s="127"/>
    </row>
    <row r="45" spans="1:18" x14ac:dyDescent="0.2">
      <c r="A45" s="170" t="s">
        <v>115</v>
      </c>
      <c r="B45" s="128"/>
      <c r="C45" s="128"/>
      <c r="G45" s="128"/>
      <c r="H45" s="128"/>
      <c r="I45" s="128"/>
      <c r="J45" s="128"/>
      <c r="K45" s="128"/>
      <c r="L45" s="128"/>
      <c r="M45" s="128"/>
      <c r="N45" s="128"/>
      <c r="O45" s="128"/>
      <c r="P45" s="128"/>
      <c r="Q45" s="127"/>
    </row>
    <row r="46" spans="1:18" x14ac:dyDescent="0.2">
      <c r="B46" s="128"/>
      <c r="C46" s="128"/>
      <c r="G46" s="128"/>
      <c r="H46" s="128"/>
      <c r="I46" s="128"/>
      <c r="J46" s="128"/>
      <c r="K46" s="128"/>
      <c r="L46" s="128"/>
      <c r="M46" s="128"/>
      <c r="N46" s="128"/>
      <c r="O46" s="128"/>
      <c r="P46" s="128"/>
      <c r="Q46" s="127"/>
    </row>
    <row r="47" spans="1:18" x14ac:dyDescent="0.2">
      <c r="A47" s="184" t="s">
        <v>156</v>
      </c>
      <c r="B47" s="128"/>
      <c r="C47" s="128"/>
      <c r="G47" s="128"/>
      <c r="H47" s="128"/>
      <c r="I47" s="128"/>
      <c r="J47" s="128"/>
      <c r="K47" s="128"/>
      <c r="L47" s="128"/>
      <c r="M47" s="128"/>
      <c r="N47" s="128"/>
      <c r="O47" s="128"/>
      <c r="P47" s="128"/>
      <c r="Q47" s="127"/>
    </row>
    <row r="48" spans="1:18" x14ac:dyDescent="0.2">
      <c r="B48" s="128"/>
      <c r="C48" s="128"/>
      <c r="G48" s="128"/>
      <c r="H48" s="128"/>
      <c r="I48" s="128"/>
      <c r="J48" s="128"/>
      <c r="K48" s="128"/>
      <c r="L48" s="128"/>
      <c r="M48" s="128"/>
      <c r="N48" s="128"/>
      <c r="O48" s="128"/>
      <c r="P48" s="128"/>
      <c r="Q48" s="127"/>
    </row>
    <row r="49" spans="1:17" ht="20.25" customHeight="1" x14ac:dyDescent="0.2">
      <c r="A49" s="817" t="s">
        <v>155</v>
      </c>
      <c r="B49" s="817"/>
      <c r="C49" s="817"/>
      <c r="D49" s="817"/>
      <c r="E49" s="817"/>
      <c r="F49" s="817"/>
      <c r="G49" s="128"/>
      <c r="H49" s="128"/>
      <c r="I49" s="128"/>
      <c r="J49" s="128"/>
      <c r="K49" s="128"/>
      <c r="L49" s="128"/>
      <c r="M49" s="128"/>
      <c r="N49" s="128"/>
      <c r="O49" s="128"/>
      <c r="P49" s="128"/>
      <c r="Q49" s="127"/>
    </row>
    <row r="50" spans="1:17" x14ac:dyDescent="0.2">
      <c r="G50" s="128"/>
      <c r="H50" s="128"/>
      <c r="I50" s="128"/>
      <c r="J50" s="128"/>
      <c r="K50" s="128"/>
      <c r="L50" s="128"/>
      <c r="M50" s="128"/>
      <c r="N50" s="128"/>
      <c r="O50" s="128"/>
      <c r="P50" s="128"/>
      <c r="Q50" s="127"/>
    </row>
    <row r="51" spans="1:17" x14ac:dyDescent="0.2">
      <c r="D51" s="128"/>
      <c r="E51" s="128"/>
      <c r="F51" s="128"/>
      <c r="G51" s="128"/>
      <c r="H51" s="128"/>
      <c r="I51" s="128"/>
      <c r="J51" s="128"/>
      <c r="K51" s="128"/>
      <c r="L51" s="128"/>
      <c r="M51" s="128"/>
      <c r="N51" s="128"/>
      <c r="O51" s="128"/>
      <c r="P51" s="128"/>
      <c r="Q51" s="127"/>
    </row>
    <row r="52" spans="1:17" x14ac:dyDescent="0.2">
      <c r="D52" s="128"/>
      <c r="E52" s="128"/>
      <c r="F52" s="128"/>
      <c r="G52" s="128"/>
      <c r="H52" s="128"/>
      <c r="I52" s="128"/>
      <c r="J52" s="128"/>
      <c r="K52" s="128"/>
      <c r="L52" s="128"/>
      <c r="M52" s="128"/>
      <c r="N52" s="128"/>
      <c r="O52" s="128"/>
      <c r="P52" s="128"/>
      <c r="Q52" s="127"/>
    </row>
    <row r="53" spans="1:17" ht="25.5" x14ac:dyDescent="0.2">
      <c r="A53" s="198" t="s">
        <v>212</v>
      </c>
      <c r="D53" s="128"/>
      <c r="E53" s="128"/>
      <c r="F53" s="128"/>
      <c r="G53" s="128"/>
      <c r="H53" s="128"/>
      <c r="I53" s="128"/>
      <c r="J53" s="128"/>
      <c r="K53" s="128"/>
      <c r="L53" s="128"/>
      <c r="M53" s="128"/>
      <c r="N53" s="128"/>
      <c r="O53" s="128"/>
      <c r="P53" s="128"/>
      <c r="Q53" s="127"/>
    </row>
    <row r="54" spans="1:17" x14ac:dyDescent="0.2">
      <c r="A54" s="34" t="s">
        <v>218</v>
      </c>
      <c r="D54" s="128"/>
      <c r="E54" s="128"/>
      <c r="F54" s="128"/>
      <c r="G54" s="128"/>
      <c r="H54" s="128"/>
      <c r="I54" s="128"/>
      <c r="J54" s="128"/>
      <c r="K54" s="128"/>
      <c r="L54" s="128"/>
      <c r="M54" s="128"/>
      <c r="N54" s="128"/>
      <c r="O54" s="128"/>
      <c r="P54" s="128"/>
      <c r="Q54" s="127"/>
    </row>
    <row r="55" spans="1:17" x14ac:dyDescent="0.2">
      <c r="A55" s="34" t="s">
        <v>213</v>
      </c>
      <c r="D55" s="128"/>
      <c r="E55" s="128"/>
      <c r="F55" s="128"/>
      <c r="G55" s="128"/>
      <c r="H55" s="128"/>
      <c r="I55" s="128"/>
      <c r="J55" s="128"/>
      <c r="K55" s="128"/>
      <c r="L55" s="128"/>
      <c r="M55" s="128"/>
      <c r="N55" s="128"/>
      <c r="O55" s="128"/>
      <c r="P55" s="128"/>
      <c r="Q55" s="127"/>
    </row>
    <row r="56" spans="1:17" x14ac:dyDescent="0.2">
      <c r="A56" s="313" t="s">
        <v>214</v>
      </c>
      <c r="D56" s="128"/>
      <c r="E56" s="128"/>
      <c r="F56" s="128"/>
      <c r="G56" s="128"/>
      <c r="H56" s="128"/>
      <c r="I56" s="128"/>
      <c r="J56" s="128"/>
      <c r="K56" s="128"/>
      <c r="L56" s="128"/>
      <c r="M56" s="128"/>
      <c r="N56" s="128"/>
      <c r="O56" s="128"/>
      <c r="P56" s="128"/>
      <c r="Q56" s="127"/>
    </row>
    <row r="57" spans="1:17" x14ac:dyDescent="0.2">
      <c r="D57" s="128"/>
      <c r="E57" s="128"/>
      <c r="F57" s="128"/>
      <c r="G57" s="128"/>
      <c r="H57" s="128"/>
      <c r="I57" s="128"/>
      <c r="J57" s="128"/>
      <c r="K57" s="128"/>
      <c r="L57" s="128"/>
      <c r="M57" s="128"/>
      <c r="N57" s="128"/>
      <c r="O57" s="128"/>
      <c r="P57" s="128"/>
      <c r="Q57" s="127"/>
    </row>
    <row r="58" spans="1:17" x14ac:dyDescent="0.2">
      <c r="D58" s="128"/>
      <c r="E58" s="128"/>
      <c r="F58" s="128"/>
      <c r="G58" s="128"/>
      <c r="H58" s="128"/>
      <c r="I58" s="128"/>
      <c r="J58" s="128"/>
      <c r="K58" s="128"/>
      <c r="L58" s="128"/>
      <c r="M58" s="128"/>
      <c r="N58" s="128"/>
      <c r="O58" s="128"/>
      <c r="P58" s="128"/>
      <c r="Q58" s="127"/>
    </row>
    <row r="59" spans="1:17" x14ac:dyDescent="0.2">
      <c r="D59" s="128"/>
      <c r="E59" s="128"/>
      <c r="F59" s="128"/>
      <c r="G59" s="128"/>
      <c r="H59" s="128"/>
      <c r="I59" s="128"/>
      <c r="J59" s="128"/>
      <c r="K59" s="128"/>
      <c r="L59" s="128"/>
      <c r="M59" s="128"/>
      <c r="N59" s="128"/>
      <c r="O59" s="128"/>
      <c r="P59" s="128"/>
      <c r="Q59" s="127"/>
    </row>
    <row r="60" spans="1:17" x14ac:dyDescent="0.2">
      <c r="D60" s="128"/>
      <c r="E60" s="128"/>
      <c r="F60" s="128"/>
      <c r="G60" s="128"/>
      <c r="H60" s="128"/>
      <c r="I60" s="128"/>
      <c r="J60" s="128"/>
      <c r="K60" s="128"/>
      <c r="L60" s="128"/>
      <c r="M60" s="128"/>
      <c r="N60" s="128"/>
      <c r="O60" s="128"/>
      <c r="P60" s="128"/>
      <c r="Q60" s="127"/>
    </row>
    <row r="61" spans="1:17" x14ac:dyDescent="0.2">
      <c r="D61" s="128"/>
      <c r="E61" s="128"/>
      <c r="F61" s="128"/>
      <c r="G61" s="128"/>
      <c r="H61" s="128"/>
      <c r="I61" s="128"/>
      <c r="J61" s="128"/>
      <c r="K61" s="128"/>
      <c r="L61" s="128"/>
      <c r="M61" s="128"/>
      <c r="N61" s="128"/>
      <c r="O61" s="128"/>
      <c r="P61" s="128"/>
      <c r="Q61" s="127"/>
    </row>
    <row r="62" spans="1:17" x14ac:dyDescent="0.2">
      <c r="D62" s="128"/>
      <c r="E62" s="128"/>
      <c r="F62" s="128"/>
      <c r="G62" s="128"/>
      <c r="H62" s="128"/>
      <c r="I62" s="128"/>
      <c r="J62" s="128"/>
      <c r="K62" s="128"/>
      <c r="L62" s="128"/>
      <c r="M62" s="128"/>
      <c r="N62" s="128"/>
      <c r="O62" s="128"/>
      <c r="P62" s="128"/>
      <c r="Q62" s="127"/>
    </row>
    <row r="63" spans="1:17" x14ac:dyDescent="0.2">
      <c r="D63" s="128"/>
      <c r="E63" s="128"/>
      <c r="F63" s="128"/>
      <c r="G63" s="128"/>
      <c r="H63" s="128"/>
      <c r="I63" s="128"/>
      <c r="J63" s="128"/>
      <c r="K63" s="128"/>
      <c r="L63" s="128"/>
      <c r="M63" s="128"/>
      <c r="N63" s="128"/>
      <c r="O63" s="128"/>
      <c r="P63" s="128"/>
      <c r="Q63" s="127"/>
    </row>
    <row r="64" spans="1:17" x14ac:dyDescent="0.2">
      <c r="D64" s="128"/>
      <c r="E64" s="128"/>
      <c r="F64" s="128"/>
      <c r="G64" s="128"/>
      <c r="H64" s="128"/>
      <c r="I64" s="128"/>
      <c r="J64" s="128"/>
      <c r="K64" s="128"/>
      <c r="L64" s="128"/>
      <c r="M64" s="128"/>
      <c r="N64" s="128"/>
      <c r="O64" s="128"/>
      <c r="P64" s="128"/>
      <c r="Q64" s="127"/>
    </row>
    <row r="65" spans="4:17" x14ac:dyDescent="0.2">
      <c r="D65" s="128"/>
      <c r="E65" s="128"/>
      <c r="F65" s="128"/>
      <c r="G65" s="128"/>
      <c r="H65" s="128"/>
      <c r="I65" s="128"/>
      <c r="J65" s="128"/>
      <c r="K65" s="128"/>
      <c r="L65" s="128"/>
      <c r="M65" s="128"/>
      <c r="N65" s="128"/>
      <c r="O65" s="128"/>
      <c r="P65" s="128"/>
      <c r="Q65" s="127"/>
    </row>
    <row r="66" spans="4:17" x14ac:dyDescent="0.2">
      <c r="D66" s="128"/>
      <c r="E66" s="128"/>
      <c r="F66" s="128"/>
      <c r="G66" s="128"/>
      <c r="H66" s="128"/>
      <c r="I66" s="128"/>
      <c r="J66" s="128"/>
      <c r="K66" s="128"/>
      <c r="L66" s="128"/>
      <c r="M66" s="128"/>
      <c r="N66" s="128"/>
      <c r="O66" s="128"/>
      <c r="P66" s="128"/>
      <c r="Q66" s="127"/>
    </row>
    <row r="67" spans="4:17" x14ac:dyDescent="0.2">
      <c r="D67" s="128"/>
      <c r="E67" s="128"/>
      <c r="F67" s="128"/>
      <c r="G67" s="128"/>
      <c r="H67" s="128"/>
      <c r="I67" s="128"/>
      <c r="J67" s="128"/>
      <c r="K67" s="128"/>
      <c r="L67" s="128"/>
      <c r="M67" s="128"/>
      <c r="N67" s="128"/>
      <c r="O67" s="128"/>
      <c r="P67" s="128"/>
      <c r="Q67" s="127"/>
    </row>
    <row r="68" spans="4:17" x14ac:dyDescent="0.2">
      <c r="D68" s="128"/>
      <c r="E68" s="128"/>
      <c r="F68" s="128"/>
      <c r="G68" s="128"/>
      <c r="H68" s="128"/>
      <c r="I68" s="128"/>
      <c r="J68" s="128"/>
      <c r="K68" s="128"/>
      <c r="L68" s="128"/>
      <c r="M68" s="128"/>
      <c r="N68" s="128"/>
      <c r="O68" s="128"/>
      <c r="P68" s="128"/>
      <c r="Q68" s="127"/>
    </row>
    <row r="69" spans="4:17" x14ac:dyDescent="0.2">
      <c r="D69" s="128"/>
      <c r="E69" s="128"/>
      <c r="F69" s="128"/>
      <c r="G69" s="128"/>
      <c r="H69" s="128"/>
      <c r="I69" s="128"/>
      <c r="J69" s="128"/>
      <c r="K69" s="128"/>
      <c r="L69" s="128"/>
      <c r="M69" s="128"/>
      <c r="N69" s="128"/>
      <c r="O69" s="128"/>
      <c r="P69" s="128"/>
      <c r="Q69" s="127"/>
    </row>
    <row r="70" spans="4:17" x14ac:dyDescent="0.2">
      <c r="D70" s="128"/>
      <c r="E70" s="128"/>
      <c r="F70" s="128"/>
      <c r="G70" s="128"/>
      <c r="H70" s="128"/>
      <c r="I70" s="128"/>
      <c r="J70" s="128"/>
      <c r="K70" s="128"/>
      <c r="L70" s="128"/>
      <c r="M70" s="128"/>
      <c r="N70" s="128"/>
      <c r="O70" s="128"/>
      <c r="P70" s="128"/>
      <c r="Q70" s="127"/>
    </row>
    <row r="71" spans="4:17" x14ac:dyDescent="0.2">
      <c r="D71" s="128"/>
      <c r="E71" s="128"/>
      <c r="F71" s="128"/>
      <c r="G71" s="128"/>
      <c r="H71" s="128"/>
      <c r="I71" s="128"/>
      <c r="J71" s="128"/>
      <c r="K71" s="128"/>
      <c r="L71" s="128"/>
      <c r="M71" s="128"/>
      <c r="N71" s="128"/>
      <c r="O71" s="128"/>
      <c r="P71" s="128"/>
      <c r="Q71" s="127"/>
    </row>
    <row r="72" spans="4:17" x14ac:dyDescent="0.2">
      <c r="D72" s="128"/>
      <c r="E72" s="128"/>
      <c r="F72" s="128"/>
      <c r="G72" s="128"/>
      <c r="H72" s="128"/>
      <c r="I72" s="128"/>
      <c r="J72" s="128"/>
      <c r="K72" s="128"/>
      <c r="L72" s="128"/>
      <c r="M72" s="128"/>
      <c r="N72" s="128"/>
      <c r="O72" s="128"/>
      <c r="P72" s="128"/>
      <c r="Q72" s="127"/>
    </row>
    <row r="73" spans="4:17" x14ac:dyDescent="0.2">
      <c r="D73" s="128"/>
      <c r="E73" s="128"/>
      <c r="F73" s="128"/>
      <c r="G73" s="128"/>
      <c r="H73" s="128"/>
      <c r="I73" s="128"/>
      <c r="J73" s="128"/>
      <c r="K73" s="128"/>
      <c r="L73" s="128"/>
      <c r="M73" s="128"/>
      <c r="N73" s="128"/>
      <c r="O73" s="128"/>
      <c r="P73" s="128"/>
      <c r="Q73" s="127"/>
    </row>
    <row r="74" spans="4:17" x14ac:dyDescent="0.2">
      <c r="I74" s="128"/>
      <c r="J74" s="128"/>
      <c r="K74" s="128"/>
      <c r="L74" s="128"/>
      <c r="M74" s="128"/>
      <c r="N74" s="128"/>
      <c r="O74" s="128"/>
      <c r="P74" s="128"/>
      <c r="Q74" s="127"/>
    </row>
    <row r="75" spans="4:17" x14ac:dyDescent="0.2">
      <c r="I75" s="128"/>
      <c r="J75" s="128"/>
      <c r="K75" s="128"/>
      <c r="L75" s="128"/>
      <c r="M75" s="128"/>
      <c r="N75" s="128"/>
      <c r="O75" s="128"/>
      <c r="P75" s="128"/>
      <c r="Q75" s="127"/>
    </row>
    <row r="76" spans="4:17" x14ac:dyDescent="0.2">
      <c r="I76" s="128"/>
      <c r="J76" s="128"/>
      <c r="K76" s="128"/>
      <c r="L76" s="128"/>
      <c r="M76" s="128"/>
      <c r="N76" s="128"/>
      <c r="O76" s="128"/>
      <c r="P76" s="128"/>
      <c r="Q76" s="127"/>
    </row>
    <row r="77" spans="4:17" x14ac:dyDescent="0.2">
      <c r="I77" s="128"/>
      <c r="J77" s="128"/>
      <c r="K77" s="128"/>
      <c r="L77" s="128"/>
      <c r="M77" s="128"/>
      <c r="N77" s="128"/>
      <c r="O77" s="128"/>
      <c r="P77" s="128"/>
      <c r="Q77" s="127"/>
    </row>
    <row r="78" spans="4:17" x14ac:dyDescent="0.2">
      <c r="I78" s="128"/>
      <c r="J78" s="128"/>
      <c r="K78" s="128"/>
      <c r="L78" s="128"/>
      <c r="M78" s="128"/>
      <c r="N78" s="128"/>
      <c r="O78" s="128"/>
      <c r="P78" s="128"/>
      <c r="Q78" s="127"/>
    </row>
    <row r="79" spans="4:17" x14ac:dyDescent="0.2">
      <c r="M79" s="128"/>
      <c r="N79" s="128"/>
      <c r="O79" s="128"/>
      <c r="P79" s="128"/>
      <c r="Q79" s="127"/>
    </row>
    <row r="80" spans="4:17" x14ac:dyDescent="0.2">
      <c r="M80" s="128"/>
      <c r="N80" s="128"/>
      <c r="O80" s="128"/>
      <c r="P80" s="128"/>
      <c r="Q80" s="124"/>
    </row>
    <row r="81" spans="4:24" x14ac:dyDescent="0.2">
      <c r="M81" s="128"/>
      <c r="N81" s="128"/>
      <c r="O81" s="128"/>
      <c r="P81" s="128"/>
      <c r="Q81" s="124"/>
      <c r="S81" s="128"/>
      <c r="T81" s="128"/>
      <c r="U81" s="128"/>
      <c r="W81" s="128"/>
      <c r="X81" s="128"/>
    </row>
    <row r="82" spans="4:24" x14ac:dyDescent="0.2">
      <c r="M82" s="128"/>
      <c r="N82" s="128"/>
      <c r="O82" s="128"/>
      <c r="P82" s="128"/>
      <c r="Q82" s="124"/>
      <c r="S82" s="128"/>
      <c r="T82" s="128"/>
      <c r="W82" s="128"/>
      <c r="X82" s="128"/>
    </row>
    <row r="83" spans="4:24" ht="16.5" customHeight="1" x14ac:dyDescent="0.2">
      <c r="M83" s="128"/>
      <c r="N83" s="128"/>
      <c r="O83" s="128"/>
      <c r="P83" s="128"/>
      <c r="Q83" s="124"/>
    </row>
    <row r="84" spans="4:24" ht="21" customHeight="1" x14ac:dyDescent="0.2">
      <c r="M84" s="128"/>
      <c r="N84" s="128"/>
      <c r="O84" s="128"/>
      <c r="P84" s="128"/>
      <c r="Q84" s="124"/>
    </row>
    <row r="85" spans="4:24" x14ac:dyDescent="0.2">
      <c r="M85" s="128"/>
      <c r="N85" s="128"/>
      <c r="O85" s="128"/>
      <c r="P85" s="128"/>
      <c r="Q85" s="124"/>
    </row>
    <row r="86" spans="4:24" x14ac:dyDescent="0.2">
      <c r="M86" s="128"/>
      <c r="N86" s="128"/>
      <c r="O86" s="128"/>
      <c r="P86" s="128"/>
      <c r="Q86" s="124"/>
    </row>
    <row r="87" spans="4:24" x14ac:dyDescent="0.2">
      <c r="D87" s="128"/>
      <c r="E87" s="128"/>
      <c r="M87" s="128"/>
      <c r="N87" s="128"/>
      <c r="O87" s="128"/>
      <c r="P87" s="128"/>
      <c r="Q87" s="124"/>
    </row>
    <row r="88" spans="4:24" x14ac:dyDescent="0.2">
      <c r="D88" s="128"/>
      <c r="E88" s="128"/>
      <c r="M88" s="128"/>
      <c r="N88" s="128"/>
      <c r="O88" s="128"/>
      <c r="P88" s="128"/>
      <c r="Q88" s="124"/>
    </row>
    <row r="89" spans="4:24" x14ac:dyDescent="0.2">
      <c r="D89" s="128"/>
      <c r="E89" s="128"/>
      <c r="M89" s="128"/>
      <c r="N89" s="128"/>
      <c r="O89" s="128"/>
      <c r="P89" s="128"/>
      <c r="Q89" s="124"/>
    </row>
  </sheetData>
  <mergeCells count="1">
    <mergeCell ref="A49:F49"/>
  </mergeCells>
  <hyperlinks>
    <hyperlink ref="A36" r:id="rId1"/>
    <hyperlink ref="A35" r:id="rId2"/>
    <hyperlink ref="A13" r:id="rId3"/>
    <hyperlink ref="A15" r:id="rId4"/>
    <hyperlink ref="B6" r:id="rId5"/>
    <hyperlink ref="A49" r:id="rId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O162"/>
  <sheetViews>
    <sheetView zoomScale="80" zoomScaleNormal="80" workbookViewId="0">
      <pane xSplit="1" ySplit="14" topLeftCell="B129" activePane="bottomRight" state="frozen"/>
      <selection pane="topRight" activeCell="B1" sqref="B1"/>
      <selection pane="bottomLeft" activeCell="A15" sqref="A15"/>
      <selection pane="bottomRight" activeCell="B136" sqref="B136"/>
    </sheetView>
  </sheetViews>
  <sheetFormatPr defaultRowHeight="12.75" x14ac:dyDescent="0.2"/>
  <cols>
    <col min="1" max="1" width="27" customWidth="1"/>
    <col min="2" max="2" width="18.85546875" customWidth="1"/>
    <col min="3" max="3" width="16.28515625" customWidth="1"/>
    <col min="4" max="4" width="19.7109375" customWidth="1"/>
    <col min="5" max="5" width="14.28515625" customWidth="1"/>
    <col min="6" max="6" width="14.5703125" customWidth="1"/>
    <col min="7" max="7" width="18.140625" customWidth="1"/>
    <col min="8" max="8" width="13.5703125" bestFit="1" customWidth="1"/>
    <col min="10" max="10" width="12.5703125" customWidth="1"/>
    <col min="11" max="11" width="16.5703125" customWidth="1"/>
    <col min="12" max="12" width="18.7109375" customWidth="1"/>
    <col min="14" max="14" width="14.85546875" customWidth="1"/>
    <col min="16" max="16" width="12" style="48" bestFit="1" customWidth="1"/>
    <col min="17" max="17" width="22.7109375" customWidth="1"/>
    <col min="18" max="18" width="9.7109375" customWidth="1"/>
    <col min="33" max="33" width="11" bestFit="1" customWidth="1"/>
  </cols>
  <sheetData>
    <row r="1" spans="1:41" x14ac:dyDescent="0.2">
      <c r="A1" s="167" t="s">
        <v>192</v>
      </c>
    </row>
    <row r="2" spans="1:41" x14ac:dyDescent="0.2">
      <c r="A2" s="34" t="str">
        <f>B14</f>
        <v>Heating Degree Day</v>
      </c>
    </row>
    <row r="3" spans="1:41" x14ac:dyDescent="0.2">
      <c r="A3" t="str">
        <f>C14</f>
        <v>Cooling Degree Day</v>
      </c>
    </row>
    <row r="4" spans="1:41" x14ac:dyDescent="0.2">
      <c r="A4" t="str">
        <f>D14</f>
        <v>All-items CPI (2002=100)</v>
      </c>
    </row>
    <row r="5" spans="1:41" x14ac:dyDescent="0.2">
      <c r="A5" t="str">
        <f>E14</f>
        <v>Spring Fall Flag</v>
      </c>
    </row>
    <row r="6" spans="1:41" x14ac:dyDescent="0.2">
      <c r="A6" t="str">
        <f>F14</f>
        <v>Number of Peak Hours</v>
      </c>
    </row>
    <row r="7" spans="1:41" x14ac:dyDescent="0.2">
      <c r="A7" t="str">
        <f>G14</f>
        <v>Number of Days in Month</v>
      </c>
    </row>
    <row r="8" spans="1:41" x14ac:dyDescent="0.2">
      <c r="A8" t="str">
        <f>H14</f>
        <v>Regional Employment</v>
      </c>
    </row>
    <row r="9" spans="1:41" x14ac:dyDescent="0.2">
      <c r="A9" t="str">
        <f>I14</f>
        <v>GDP</v>
      </c>
    </row>
    <row r="10" spans="1:41" x14ac:dyDescent="0.2">
      <c r="A10" t="str">
        <f>J14</f>
        <v>CDM</v>
      </c>
    </row>
    <row r="11" spans="1:41" x14ac:dyDescent="0.2">
      <c r="A11" t="str">
        <f>K14</f>
        <v>Sensitive Customers (Purchased kWh)</v>
      </c>
    </row>
    <row r="12" spans="1:41" x14ac:dyDescent="0.2">
      <c r="A12" t="str">
        <f>L14</f>
        <v>Customer / Connection Count</v>
      </c>
    </row>
    <row r="14" spans="1:41" s="135" customFormat="1" ht="38.25" x14ac:dyDescent="0.2">
      <c r="A14" s="86" t="s">
        <v>60</v>
      </c>
      <c r="B14" s="144" t="s">
        <v>158</v>
      </c>
      <c r="C14" s="144" t="s">
        <v>159</v>
      </c>
      <c r="D14" s="144" t="s">
        <v>130</v>
      </c>
      <c r="E14" s="198" t="s">
        <v>203</v>
      </c>
      <c r="F14" s="144" t="s">
        <v>132</v>
      </c>
      <c r="G14" s="198" t="s">
        <v>2</v>
      </c>
      <c r="H14" s="198" t="s">
        <v>210</v>
      </c>
      <c r="I14" s="198" t="s">
        <v>151</v>
      </c>
      <c r="J14" s="198" t="s">
        <v>56</v>
      </c>
      <c r="K14" s="198" t="s">
        <v>212</v>
      </c>
      <c r="L14" s="198" t="s">
        <v>157</v>
      </c>
      <c r="M14"/>
      <c r="N14" s="198" t="s">
        <v>202</v>
      </c>
      <c r="O14" s="198" t="s">
        <v>203</v>
      </c>
      <c r="P14" s="144" t="s">
        <v>131</v>
      </c>
      <c r="Q14" s="201"/>
      <c r="R14" s="201"/>
      <c r="S14" s="201"/>
      <c r="T14" s="201"/>
      <c r="U14" s="201"/>
      <c r="V14" s="201"/>
      <c r="W14" s="201"/>
      <c r="X14" s="201"/>
      <c r="Y14" s="201"/>
      <c r="Z14" s="201"/>
      <c r="AA14" s="201"/>
      <c r="AB14" s="201"/>
      <c r="AD14"/>
      <c r="AE14"/>
      <c r="AF14"/>
      <c r="AG14"/>
      <c r="AH14"/>
      <c r="AI14"/>
      <c r="AJ14"/>
      <c r="AK14"/>
      <c r="AL14"/>
      <c r="AM14"/>
    </row>
    <row r="15" spans="1:41" s="101" customFormat="1" x14ac:dyDescent="0.2">
      <c r="A15" s="75">
        <v>38353</v>
      </c>
      <c r="B15" s="265">
        <f>[17]Summary!$B$14</f>
        <v>829.3</v>
      </c>
      <c r="C15" s="265">
        <f>[17]Summary!$B$40</f>
        <v>0</v>
      </c>
      <c r="D15" s="265">
        <f>'[19]Ontario All Items'!$J$11</f>
        <v>105.1</v>
      </c>
      <c r="E15" s="293">
        <v>0</v>
      </c>
      <c r="F15" s="718">
        <v>320</v>
      </c>
      <c r="G15" s="267">
        <v>31</v>
      </c>
      <c r="H15" s="268">
        <f>[20]Summary!$J$3</f>
        <v>629.79999999999995</v>
      </c>
      <c r="I15" s="268">
        <f>[21]GDP!$B$32</f>
        <v>130.74370215685079</v>
      </c>
      <c r="J15" s="274">
        <v>0</v>
      </c>
      <c r="K15" s="274">
        <f>'[16]Interval Customers Summary'!G38</f>
        <v>2182079.51437</v>
      </c>
      <c r="L15" s="269">
        <f>'[14]Customer Count'!$AC$62</f>
        <v>4323</v>
      </c>
      <c r="N15" s="274">
        <v>0</v>
      </c>
      <c r="O15" s="293">
        <v>0</v>
      </c>
      <c r="P15" s="266">
        <f>[22]Sheet1!$B$3</f>
        <v>1</v>
      </c>
      <c r="Q15" s="270"/>
      <c r="R15" s="270"/>
      <c r="S15" s="270"/>
      <c r="T15" s="270"/>
      <c r="U15" s="270"/>
      <c r="V15" s="270"/>
      <c r="W15" s="270"/>
      <c r="X15" s="270"/>
      <c r="Y15" s="270"/>
      <c r="Z15" s="270"/>
      <c r="AA15" s="270"/>
      <c r="AB15" s="270"/>
      <c r="AE15" s="271"/>
      <c r="AF15" s="271"/>
      <c r="AG15" s="271"/>
      <c r="AH15" s="271"/>
      <c r="AI15" s="271"/>
      <c r="AJ15" s="271"/>
      <c r="AK15" s="271"/>
      <c r="AL15" s="271"/>
      <c r="AM15" s="271"/>
      <c r="AN15" s="271"/>
      <c r="AO15" s="272"/>
    </row>
    <row r="16" spans="1:41" x14ac:dyDescent="0.2">
      <c r="A16" s="75">
        <v>38384</v>
      </c>
      <c r="B16" s="205">
        <f>[17]Summary!$C$14</f>
        <v>691</v>
      </c>
      <c r="C16" s="205">
        <f>[17]Summary!$C$40</f>
        <v>0</v>
      </c>
      <c r="D16" s="205">
        <f>'[19]Ontario All Items'!$K$11</f>
        <v>105.8</v>
      </c>
      <c r="E16" s="298">
        <v>0</v>
      </c>
      <c r="F16" s="519">
        <v>320</v>
      </c>
      <c r="G16" s="219">
        <v>28</v>
      </c>
      <c r="H16" s="220">
        <f>[20]Summary!$K$3</f>
        <v>631.29999999999995</v>
      </c>
      <c r="I16" s="204">
        <f>[21]GDP!$C$32</f>
        <v>131.0342966778299</v>
      </c>
      <c r="J16" s="273">
        <v>0</v>
      </c>
      <c r="K16" s="273">
        <f>'[16]Interval Customers Summary'!G39</f>
        <v>1993852.2174900002</v>
      </c>
      <c r="L16" s="202">
        <f>'[14]Customer Count'!$AC$63</f>
        <v>4323</v>
      </c>
      <c r="N16" s="273">
        <v>0</v>
      </c>
      <c r="O16" s="298">
        <v>0</v>
      </c>
      <c r="P16" s="151">
        <f>[22]Sheet1!$C$3</f>
        <v>1</v>
      </c>
      <c r="Q16" s="201"/>
      <c r="R16" s="201"/>
      <c r="S16" s="201"/>
      <c r="T16" s="201"/>
      <c r="U16" s="201"/>
      <c r="V16" s="201"/>
      <c r="W16" s="201"/>
      <c r="X16" s="201"/>
      <c r="Y16" s="201"/>
      <c r="Z16" s="201"/>
      <c r="AA16" s="201"/>
      <c r="AB16" s="201"/>
      <c r="AN16" s="123"/>
      <c r="AO16" s="123"/>
    </row>
    <row r="17" spans="1:41" x14ac:dyDescent="0.2">
      <c r="A17" s="75">
        <v>38412</v>
      </c>
      <c r="B17" s="205">
        <f>[17]Summary!$D$14</f>
        <v>708.0999999999998</v>
      </c>
      <c r="C17" s="205">
        <f>[17]Summary!$D$40</f>
        <v>0</v>
      </c>
      <c r="D17" s="205">
        <f>'[19]Ontario All Items'!$L$11</f>
        <v>106.4</v>
      </c>
      <c r="E17" s="298">
        <v>1</v>
      </c>
      <c r="F17" s="519">
        <v>352</v>
      </c>
      <c r="G17" s="219">
        <v>31</v>
      </c>
      <c r="H17" s="220">
        <f>[20]Summary!$L$3</f>
        <v>628.70000000000005</v>
      </c>
      <c r="I17" s="204">
        <f>[21]GDP!$D$32</f>
        <v>131.32553708212293</v>
      </c>
      <c r="J17" s="273">
        <v>0</v>
      </c>
      <c r="K17" s="273">
        <f>'[16]Interval Customers Summary'!G40</f>
        <v>2205155.0261300001</v>
      </c>
      <c r="L17" s="202">
        <f>'[14]Customer Count'!$AC$64</f>
        <v>4334</v>
      </c>
      <c r="N17" s="273">
        <v>0</v>
      </c>
      <c r="O17" s="298">
        <v>1</v>
      </c>
      <c r="P17" s="151">
        <f>[22]Sheet1!$D$3</f>
        <v>1</v>
      </c>
      <c r="Q17" s="201"/>
      <c r="R17" s="201"/>
      <c r="S17" s="201"/>
      <c r="T17" s="201"/>
      <c r="U17" s="201"/>
      <c r="V17" s="201"/>
      <c r="W17" s="201"/>
      <c r="X17" s="201"/>
      <c r="Y17" s="201"/>
      <c r="Z17" s="201"/>
      <c r="AA17" s="201"/>
      <c r="AB17" s="201"/>
      <c r="AN17" s="123"/>
      <c r="AO17" s="123"/>
    </row>
    <row r="18" spans="1:41" x14ac:dyDescent="0.2">
      <c r="A18" s="75">
        <v>38443</v>
      </c>
      <c r="B18" s="205">
        <f>[17]Summary!$E$14</f>
        <v>357.59999999999991</v>
      </c>
      <c r="C18" s="205">
        <f>[17]Summary!$E$40</f>
        <v>0.2</v>
      </c>
      <c r="D18" s="205">
        <f>'[19]Ontario All Items'!$M$11</f>
        <v>106.5</v>
      </c>
      <c r="E18" s="298">
        <v>1</v>
      </c>
      <c r="F18" s="519">
        <v>336</v>
      </c>
      <c r="G18" s="219">
        <v>30</v>
      </c>
      <c r="H18" s="220">
        <f>[20]Summary!$M$3</f>
        <v>631.70000000000005</v>
      </c>
      <c r="I18" s="204">
        <f>[21]GDP!$E$32</f>
        <v>131.61742480528775</v>
      </c>
      <c r="J18" s="273">
        <v>0</v>
      </c>
      <c r="K18" s="273">
        <f>'[16]Interval Customers Summary'!G41</f>
        <v>2114231.8562400001</v>
      </c>
      <c r="L18" s="202">
        <f>'[14]Customer Count'!$AC$65</f>
        <v>4338</v>
      </c>
      <c r="N18" s="273">
        <v>0</v>
      </c>
      <c r="O18" s="298">
        <v>1</v>
      </c>
      <c r="P18" s="151">
        <f>[22]Sheet1!$E$3</f>
        <v>1</v>
      </c>
      <c r="Q18" s="201"/>
      <c r="R18" s="201"/>
      <c r="S18" s="201"/>
      <c r="T18" s="201"/>
      <c r="U18" s="201"/>
      <c r="V18" s="201"/>
      <c r="W18" s="201"/>
      <c r="X18" s="201"/>
      <c r="Y18" s="201"/>
      <c r="Z18" s="201"/>
      <c r="AA18" s="201"/>
      <c r="AB18" s="201"/>
      <c r="AN18" s="123"/>
      <c r="AO18" s="123"/>
    </row>
    <row r="19" spans="1:41" x14ac:dyDescent="0.2">
      <c r="A19" s="75">
        <v>38473</v>
      </c>
      <c r="B19" s="205">
        <f>[17]Summary!$F$14</f>
        <v>244.49999999999997</v>
      </c>
      <c r="C19" s="205">
        <f>[17]Summary!$F$40</f>
        <v>0.6</v>
      </c>
      <c r="D19" s="205">
        <f>'[19]Ontario All Items'!$N$11</f>
        <v>106.6</v>
      </c>
      <c r="E19" s="298">
        <v>1</v>
      </c>
      <c r="F19" s="519">
        <v>336</v>
      </c>
      <c r="G19" s="219">
        <v>31</v>
      </c>
      <c r="H19" s="220">
        <f>[20]Summary!$N$3</f>
        <v>639.29999999999995</v>
      </c>
      <c r="I19" s="204">
        <f>[21]GDP!$F$32</f>
        <v>131.90996128607298</v>
      </c>
      <c r="J19" s="273">
        <v>0</v>
      </c>
      <c r="K19" s="273">
        <f>'[16]Interval Customers Summary'!G42</f>
        <v>2253270.2460800004</v>
      </c>
      <c r="L19" s="202">
        <f>'[14]Customer Count'!$AC$66</f>
        <v>4353</v>
      </c>
      <c r="N19" s="273">
        <v>0</v>
      </c>
      <c r="O19" s="298">
        <v>1</v>
      </c>
      <c r="P19" s="151">
        <f>[22]Sheet1!$F$3</f>
        <v>1</v>
      </c>
      <c r="Q19" s="201"/>
      <c r="R19" s="201"/>
      <c r="S19" s="201"/>
      <c r="T19" s="201"/>
      <c r="U19" s="201"/>
      <c r="V19" s="201"/>
      <c r="W19" s="201"/>
      <c r="X19" s="201"/>
      <c r="Y19" s="201"/>
      <c r="Z19" s="201"/>
      <c r="AA19" s="201"/>
      <c r="AB19" s="201"/>
      <c r="AN19" s="123"/>
      <c r="AO19" s="123"/>
    </row>
    <row r="20" spans="1:41" x14ac:dyDescent="0.2">
      <c r="A20" s="75">
        <v>38504</v>
      </c>
      <c r="B20" s="205">
        <f>[17]Summary!$G$14</f>
        <v>26.900000000000002</v>
      </c>
      <c r="C20" s="205">
        <f>[17]Summary!$G$40</f>
        <v>98.500000000000014</v>
      </c>
      <c r="D20" s="205">
        <f>'[19]Ontario All Items'!$O$11</f>
        <v>106.8</v>
      </c>
      <c r="E20" s="298">
        <v>0</v>
      </c>
      <c r="F20" s="519">
        <v>352</v>
      </c>
      <c r="G20" s="219">
        <v>30</v>
      </c>
      <c r="H20" s="220">
        <f>[20]Summary!$O$3</f>
        <v>648.6</v>
      </c>
      <c r="I20" s="204">
        <f>[21]GDP!$G$32</f>
        <v>132.20314796642501</v>
      </c>
      <c r="J20" s="273">
        <v>0</v>
      </c>
      <c r="K20" s="273">
        <f>'[16]Interval Customers Summary'!G43</f>
        <v>2281683.61057</v>
      </c>
      <c r="L20" s="202">
        <f>'[14]Customer Count'!$AC$67</f>
        <v>4353</v>
      </c>
      <c r="N20" s="273">
        <v>0</v>
      </c>
      <c r="O20" s="298">
        <v>0</v>
      </c>
      <c r="P20" s="151">
        <f>[22]Sheet1!$G$3</f>
        <v>1</v>
      </c>
      <c r="Q20" s="201"/>
      <c r="R20" s="201"/>
      <c r="S20" s="201"/>
      <c r="T20" s="201"/>
      <c r="U20" s="201"/>
      <c r="V20" s="201"/>
      <c r="W20" s="201"/>
      <c r="X20" s="201"/>
      <c r="Y20" s="201"/>
      <c r="Z20" s="201"/>
      <c r="AA20" s="201"/>
      <c r="AB20" s="201"/>
      <c r="AN20" s="123"/>
      <c r="AO20" s="123"/>
    </row>
    <row r="21" spans="1:41" x14ac:dyDescent="0.2">
      <c r="A21" s="75">
        <v>38534</v>
      </c>
      <c r="B21" s="205">
        <f>[17]Summary!$H$14</f>
        <v>13.600000000000001</v>
      </c>
      <c r="C21" s="205">
        <f>[17]Summary!$H$40</f>
        <v>85.299999999999955</v>
      </c>
      <c r="D21" s="205">
        <f>'[19]Ontario All Items'!$P$11</f>
        <v>106.9</v>
      </c>
      <c r="E21" s="298">
        <v>0</v>
      </c>
      <c r="F21" s="519">
        <v>320</v>
      </c>
      <c r="G21" s="219">
        <v>31</v>
      </c>
      <c r="H21" s="220">
        <f>[20]Summary!$P$3</f>
        <v>653.6</v>
      </c>
      <c r="I21" s="204">
        <f>[21]GDP!$H$32</f>
        <v>132.49698629149512</v>
      </c>
      <c r="J21" s="273">
        <v>0</v>
      </c>
      <c r="K21" s="273">
        <f>'[16]Interval Customers Summary'!G44</f>
        <v>2007717.0210300002</v>
      </c>
      <c r="L21" s="202">
        <f>'[14]Customer Count'!$AC$68</f>
        <v>4349</v>
      </c>
      <c r="N21" s="273">
        <v>0</v>
      </c>
      <c r="O21" s="298">
        <v>0</v>
      </c>
      <c r="P21" s="151">
        <f>[22]Sheet1!$H$3</f>
        <v>1</v>
      </c>
      <c r="Q21" s="201"/>
      <c r="R21" s="201"/>
      <c r="S21" s="201"/>
      <c r="T21" s="201"/>
      <c r="U21" s="201"/>
      <c r="V21" s="201"/>
      <c r="W21" s="201"/>
      <c r="X21" s="201"/>
      <c r="Y21" s="201"/>
      <c r="Z21" s="201"/>
      <c r="AA21" s="201"/>
      <c r="AB21" s="201"/>
      <c r="AN21" s="123"/>
      <c r="AO21" s="123"/>
    </row>
    <row r="22" spans="1:41" x14ac:dyDescent="0.2">
      <c r="A22" s="75">
        <v>38565</v>
      </c>
      <c r="B22" s="205">
        <f>[17]Summary!$I$14</f>
        <v>11.8</v>
      </c>
      <c r="C22" s="205">
        <f>[17]Summary!$I$40</f>
        <v>62.1</v>
      </c>
      <c r="D22" s="205">
        <f>'[19]Ontario All Items'!$Q$11</f>
        <v>107.5</v>
      </c>
      <c r="E22" s="298">
        <v>0</v>
      </c>
      <c r="F22" s="519">
        <v>352</v>
      </c>
      <c r="G22" s="219">
        <v>31</v>
      </c>
      <c r="H22" s="220">
        <f>[20]Summary!$Q$3</f>
        <v>655.8</v>
      </c>
      <c r="I22" s="204">
        <f>[21]GDP!$I$32</f>
        <v>132.79147770964664</v>
      </c>
      <c r="J22" s="273">
        <v>0</v>
      </c>
      <c r="K22" s="273">
        <f>'[16]Interval Customers Summary'!G45</f>
        <v>2642121.67282</v>
      </c>
      <c r="L22" s="202">
        <f>'[14]Customer Count'!$AC$69</f>
        <v>4350</v>
      </c>
      <c r="N22" s="273">
        <v>0</v>
      </c>
      <c r="O22" s="298">
        <v>0</v>
      </c>
      <c r="P22" s="151">
        <f>[22]Sheet1!$I$3</f>
        <v>1</v>
      </c>
      <c r="Q22" s="201"/>
      <c r="R22" s="201"/>
      <c r="S22" s="201"/>
      <c r="T22" s="201"/>
      <c r="U22" s="201"/>
      <c r="V22" s="201"/>
      <c r="W22" s="201"/>
      <c r="X22" s="201"/>
      <c r="Y22" s="201"/>
      <c r="Z22" s="201"/>
      <c r="AA22" s="201"/>
      <c r="AB22" s="201"/>
      <c r="AN22" s="123"/>
      <c r="AO22" s="123"/>
    </row>
    <row r="23" spans="1:41" x14ac:dyDescent="0.2">
      <c r="A23" s="75">
        <v>38596</v>
      </c>
      <c r="B23" s="205">
        <f>[17]Summary!$J$14</f>
        <v>68.2</v>
      </c>
      <c r="C23" s="205">
        <f>[17]Summary!$J$40</f>
        <v>22.6</v>
      </c>
      <c r="D23" s="205">
        <f>'[19]Ontario All Items'!$R$11</f>
        <v>108.2</v>
      </c>
      <c r="E23" s="298">
        <v>1</v>
      </c>
      <c r="F23" s="519">
        <v>336</v>
      </c>
      <c r="G23" s="219">
        <v>30</v>
      </c>
      <c r="H23" s="220">
        <f>[20]Summary!$R$3</f>
        <v>652.29999999999995</v>
      </c>
      <c r="I23" s="204">
        <f>[21]GDP!$J$32</f>
        <v>133.08662367246211</v>
      </c>
      <c r="J23" s="273">
        <v>0</v>
      </c>
      <c r="K23" s="273">
        <f>'[16]Interval Customers Summary'!G46</f>
        <v>2443235.0237400001</v>
      </c>
      <c r="L23" s="202">
        <f>'[14]Customer Count'!$AC$70</f>
        <v>4363</v>
      </c>
      <c r="N23" s="273">
        <v>0</v>
      </c>
      <c r="O23" s="298">
        <v>1</v>
      </c>
      <c r="P23" s="151">
        <f>[22]Sheet1!$J$3</f>
        <v>1</v>
      </c>
      <c r="Q23" s="201"/>
      <c r="R23" s="201"/>
      <c r="S23" s="201"/>
      <c r="T23" s="201"/>
      <c r="U23" s="201"/>
      <c r="V23" s="201"/>
      <c r="W23" s="201"/>
      <c r="X23" s="201"/>
      <c r="Y23" s="201"/>
      <c r="Z23" s="201"/>
      <c r="AA23" s="201"/>
      <c r="AB23" s="201"/>
      <c r="AE23" s="123"/>
      <c r="AF23" s="123"/>
      <c r="AG23" s="123"/>
      <c r="AH23" s="123"/>
      <c r="AI23" s="123"/>
      <c r="AJ23" s="123"/>
      <c r="AK23" s="123"/>
      <c r="AL23" s="123"/>
      <c r="AM23" s="123"/>
      <c r="AN23" s="123"/>
      <c r="AO23" s="123"/>
    </row>
    <row r="24" spans="1:41" x14ac:dyDescent="0.2">
      <c r="A24" s="75">
        <v>38626</v>
      </c>
      <c r="B24" s="205">
        <f>[17]Summary!$K$14</f>
        <v>273.59999999999997</v>
      </c>
      <c r="C24" s="205">
        <f>[17]Summary!$K$40</f>
        <v>9.4</v>
      </c>
      <c r="D24" s="205">
        <f>'[19]Ontario All Items'!$S$11</f>
        <v>107.7</v>
      </c>
      <c r="E24" s="298">
        <v>1</v>
      </c>
      <c r="F24" s="519">
        <v>320</v>
      </c>
      <c r="G24" s="219">
        <v>31</v>
      </c>
      <c r="H24" s="220">
        <f>[20]Summary!$S$3</f>
        <v>649.70000000000005</v>
      </c>
      <c r="I24" s="204">
        <f>[21]GDP!$K$32</f>
        <v>133.38242563475035</v>
      </c>
      <c r="J24" s="273">
        <v>0</v>
      </c>
      <c r="K24" s="273">
        <f>'[16]Interval Customers Summary'!G47</f>
        <v>2551306.6043500002</v>
      </c>
      <c r="L24" s="202">
        <f>'[14]Customer Count'!$AC$71</f>
        <v>4385</v>
      </c>
      <c r="N24" s="273">
        <v>0</v>
      </c>
      <c r="O24" s="298">
        <v>1</v>
      </c>
      <c r="P24" s="151">
        <f>[22]Sheet1!$K$3</f>
        <v>1</v>
      </c>
      <c r="Q24" s="201"/>
      <c r="R24" s="201"/>
      <c r="S24" s="201"/>
      <c r="T24" s="201"/>
      <c r="U24" s="201"/>
      <c r="V24" s="201"/>
      <c r="W24" s="201"/>
      <c r="X24" s="201"/>
      <c r="Y24" s="201"/>
      <c r="Z24" s="201"/>
      <c r="AA24" s="201"/>
      <c r="AB24" s="201"/>
      <c r="AE24" s="123"/>
      <c r="AF24" s="123"/>
      <c r="AG24" s="123"/>
      <c r="AH24" s="123"/>
      <c r="AI24" s="123"/>
      <c r="AJ24" s="123"/>
      <c r="AK24" s="123"/>
      <c r="AL24" s="123"/>
      <c r="AM24" s="123"/>
      <c r="AN24" s="123"/>
      <c r="AO24" s="123"/>
    </row>
    <row r="25" spans="1:41" x14ac:dyDescent="0.2">
      <c r="A25" s="75">
        <v>38657</v>
      </c>
      <c r="B25" s="205">
        <f>[17]Summary!$L$14</f>
        <v>445.50000000000006</v>
      </c>
      <c r="C25" s="205">
        <f>[17]Summary!$L$40</f>
        <v>0</v>
      </c>
      <c r="D25" s="205">
        <f>'[19]Ontario All Items'!$T$11</f>
        <v>107.5</v>
      </c>
      <c r="E25" s="298">
        <v>1</v>
      </c>
      <c r="F25" s="519">
        <v>352</v>
      </c>
      <c r="G25" s="219">
        <v>30</v>
      </c>
      <c r="H25" s="220">
        <f>[20]Summary!$T$3</f>
        <v>643.79999999999995</v>
      </c>
      <c r="I25" s="204">
        <f>[21]GDP!$L$32</f>
        <v>133.67888505455369</v>
      </c>
      <c r="J25" s="273">
        <v>0</v>
      </c>
      <c r="K25" s="273">
        <f>'[16]Interval Customers Summary'!G48</f>
        <v>2348014.9816899998</v>
      </c>
      <c r="L25" s="202">
        <f>'[14]Customer Count'!$AC$72</f>
        <v>4383</v>
      </c>
      <c r="N25" s="273">
        <v>0</v>
      </c>
      <c r="O25" s="298">
        <v>1</v>
      </c>
      <c r="P25" s="151">
        <f>[22]Sheet1!$L$3</f>
        <v>1</v>
      </c>
      <c r="Q25" s="201"/>
      <c r="R25" s="201"/>
      <c r="S25" s="201"/>
      <c r="T25" s="201"/>
      <c r="U25" s="201"/>
      <c r="V25" s="201"/>
      <c r="W25" s="201"/>
      <c r="X25" s="201"/>
      <c r="Y25" s="201"/>
      <c r="Z25" s="201"/>
      <c r="AA25" s="201"/>
      <c r="AB25" s="201"/>
      <c r="AE25" s="123"/>
      <c r="AF25" s="123"/>
      <c r="AG25" s="123"/>
      <c r="AH25" s="123"/>
      <c r="AI25" s="123"/>
      <c r="AJ25" s="123"/>
      <c r="AK25" s="123"/>
      <c r="AL25" s="123"/>
      <c r="AM25" s="123"/>
      <c r="AN25" s="123"/>
      <c r="AO25" s="126" t="s">
        <v>128</v>
      </c>
    </row>
    <row r="26" spans="1:41" x14ac:dyDescent="0.2">
      <c r="A26" s="75">
        <v>38687</v>
      </c>
      <c r="B26" s="205">
        <f>[17]Summary!$M$14</f>
        <v>721.80000000000018</v>
      </c>
      <c r="C26" s="205">
        <f>[17]Summary!$M$40</f>
        <v>0</v>
      </c>
      <c r="D26" s="205">
        <f>'[19]Ontario All Items'!$U$11</f>
        <v>107.6</v>
      </c>
      <c r="E26" s="298">
        <v>0</v>
      </c>
      <c r="F26" s="519">
        <v>320</v>
      </c>
      <c r="G26" s="219">
        <v>31</v>
      </c>
      <c r="H26" s="220">
        <f>[20]Summary!$U$3</f>
        <v>644.5</v>
      </c>
      <c r="I26" s="204">
        <f>[21]GDP!$M$32</f>
        <v>133.97600339315525</v>
      </c>
      <c r="J26" s="273">
        <v>0</v>
      </c>
      <c r="K26" s="273">
        <f>'[16]Interval Customers Summary'!G49</f>
        <v>1979573.8039000002</v>
      </c>
      <c r="L26" s="202">
        <f>'[14]Customer Count'!$AC$73</f>
        <v>4388</v>
      </c>
      <c r="N26" s="273">
        <v>0</v>
      </c>
      <c r="O26" s="298">
        <v>0</v>
      </c>
      <c r="P26" s="151">
        <f>[22]Sheet1!$M$3</f>
        <v>1</v>
      </c>
      <c r="Q26" s="201"/>
      <c r="R26" s="201"/>
      <c r="S26" s="201"/>
      <c r="T26" s="201"/>
      <c r="U26" s="201"/>
      <c r="V26" s="201"/>
      <c r="W26" s="201"/>
      <c r="X26" s="201"/>
      <c r="Y26" s="201"/>
      <c r="Z26" s="201"/>
      <c r="AA26" s="201"/>
      <c r="AB26" s="201"/>
      <c r="AE26" s="123"/>
      <c r="AF26" s="123"/>
      <c r="AG26" s="123"/>
      <c r="AH26" s="123"/>
      <c r="AI26" s="123"/>
      <c r="AJ26" s="123"/>
      <c r="AK26" s="123"/>
      <c r="AL26" s="123"/>
      <c r="AM26" s="123"/>
      <c r="AN26" s="123"/>
      <c r="AO26" s="126" t="s">
        <v>129</v>
      </c>
    </row>
    <row r="27" spans="1:41" s="101" customFormat="1" x14ac:dyDescent="0.2">
      <c r="A27" s="75">
        <v>38718</v>
      </c>
      <c r="B27" s="265">
        <f>[17]Summary!$B$15</f>
        <v>626.30000000000007</v>
      </c>
      <c r="C27" s="265">
        <f>[17]Summary!$B$41</f>
        <v>0</v>
      </c>
      <c r="D27" s="265">
        <f>'[19]Ontario All Items'!$J$12</f>
        <v>108.2</v>
      </c>
      <c r="E27" s="293">
        <v>0</v>
      </c>
      <c r="F27" s="718">
        <v>336</v>
      </c>
      <c r="G27" s="267">
        <v>31</v>
      </c>
      <c r="H27" s="268">
        <f>[20]Summary!$J$4</f>
        <v>643.20000000000005</v>
      </c>
      <c r="I27" s="268">
        <f>[21]GDP!$B$33</f>
        <v>134.25197202423305</v>
      </c>
      <c r="J27" s="274">
        <f>'[18]E. CDM Variable for Rate App'!$B18</f>
        <v>1534.0432822760918</v>
      </c>
      <c r="K27" s="274">
        <f>'[16]Interval Customers Summary'!G50</f>
        <v>2472593.7978000003</v>
      </c>
      <c r="L27" s="269">
        <f>'[14]Customer Count'!$AC$91</f>
        <v>4388</v>
      </c>
      <c r="N27" s="274">
        <v>0</v>
      </c>
      <c r="O27" s="293">
        <v>0</v>
      </c>
      <c r="P27" s="266">
        <f>[22]Sheet1!$B$4</f>
        <v>1</v>
      </c>
      <c r="Q27" s="270"/>
      <c r="R27" s="270"/>
      <c r="S27" s="270"/>
      <c r="T27" s="270"/>
      <c r="U27" s="270"/>
      <c r="V27" s="270"/>
      <c r="W27" s="270"/>
      <c r="X27" s="270"/>
      <c r="Y27" s="270"/>
      <c r="Z27" s="270"/>
      <c r="AA27" s="270"/>
      <c r="AB27" s="270"/>
      <c r="AE27" s="271"/>
      <c r="AF27" s="271"/>
      <c r="AG27" s="271"/>
      <c r="AH27" s="271"/>
      <c r="AI27" s="271"/>
      <c r="AJ27" s="271"/>
      <c r="AK27" s="271"/>
      <c r="AL27" s="271"/>
      <c r="AM27" s="271"/>
      <c r="AN27" s="271"/>
      <c r="AO27" s="272" t="s">
        <v>130</v>
      </c>
    </row>
    <row r="28" spans="1:41" x14ac:dyDescent="0.2">
      <c r="A28" s="75">
        <v>38749</v>
      </c>
      <c r="B28" s="205">
        <f>[17]Summary!$C$15</f>
        <v>693.69999999999993</v>
      </c>
      <c r="C28" s="205">
        <f>[17]Summary!$C$41</f>
        <v>0</v>
      </c>
      <c r="D28" s="205">
        <f>'[19]Ontario All Items'!$K$12</f>
        <v>107.9</v>
      </c>
      <c r="E28" s="298">
        <v>0</v>
      </c>
      <c r="F28" s="519">
        <v>320</v>
      </c>
      <c r="G28" s="219">
        <v>28</v>
      </c>
      <c r="H28" s="220">
        <f>[20]Summary!$K$4</f>
        <v>642.4</v>
      </c>
      <c r="I28" s="204">
        <f>[21]GDP!$C$33</f>
        <v>134.52850910550649</v>
      </c>
      <c r="J28" s="273">
        <f>'[18]E. CDM Variable for Rate App'!$B19</f>
        <v>3068.0865645521835</v>
      </c>
      <c r="K28" s="273">
        <f>'[16]Interval Customers Summary'!G51</f>
        <v>2310390.5904100006</v>
      </c>
      <c r="L28" s="202">
        <f>'[14]Customer Count'!$AC$92</f>
        <v>4380</v>
      </c>
      <c r="N28" s="273">
        <v>0</v>
      </c>
      <c r="O28" s="298">
        <v>0</v>
      </c>
      <c r="P28" s="151">
        <f>[22]Sheet1!$C$4</f>
        <v>1</v>
      </c>
      <c r="Q28" s="201"/>
      <c r="R28" s="201"/>
      <c r="S28" s="201"/>
      <c r="T28" s="201"/>
      <c r="U28" s="201"/>
      <c r="V28" s="201"/>
      <c r="W28" s="201"/>
      <c r="X28" s="201"/>
      <c r="Y28" s="201"/>
      <c r="Z28" s="201"/>
      <c r="AA28" s="201"/>
      <c r="AB28" s="201"/>
      <c r="AE28" s="123"/>
      <c r="AF28" s="123"/>
      <c r="AG28" s="123"/>
      <c r="AH28" s="123"/>
      <c r="AI28" s="123"/>
      <c r="AJ28" s="123"/>
      <c r="AK28" s="123"/>
      <c r="AL28" s="123"/>
      <c r="AM28" s="123"/>
      <c r="AN28" s="123"/>
      <c r="AO28" s="126" t="s">
        <v>131</v>
      </c>
    </row>
    <row r="29" spans="1:41" x14ac:dyDescent="0.2">
      <c r="A29" s="75">
        <v>38777</v>
      </c>
      <c r="B29" s="205">
        <f>[17]Summary!$D$15</f>
        <v>613.6</v>
      </c>
      <c r="C29" s="205">
        <f>[17]Summary!$D$41</f>
        <v>0</v>
      </c>
      <c r="D29" s="205">
        <f>'[19]Ontario All Items'!$L$12</f>
        <v>108.8</v>
      </c>
      <c r="E29" s="298">
        <v>1</v>
      </c>
      <c r="F29" s="519">
        <v>368</v>
      </c>
      <c r="G29" s="219">
        <v>31</v>
      </c>
      <c r="H29" s="220">
        <f>[20]Summary!$L$4</f>
        <v>640.79999999999995</v>
      </c>
      <c r="I29" s="204">
        <f>[21]GDP!$D$33</f>
        <v>134.80561580788986</v>
      </c>
      <c r="J29" s="273">
        <f>'[18]E. CDM Variable for Rate App'!$B20</f>
        <v>4602.1298468282748</v>
      </c>
      <c r="K29" s="273">
        <f>'[16]Interval Customers Summary'!G52</f>
        <v>1992557.3366300003</v>
      </c>
      <c r="L29" s="202">
        <f>'[14]Customer Count'!$AC$93</f>
        <v>4390</v>
      </c>
      <c r="N29" s="273">
        <v>0</v>
      </c>
      <c r="O29" s="298">
        <v>1</v>
      </c>
      <c r="P29" s="151">
        <f>[22]Sheet1!$D$4</f>
        <v>1</v>
      </c>
      <c r="Q29" s="201"/>
      <c r="R29" s="201"/>
      <c r="S29" s="201"/>
      <c r="T29" s="201"/>
      <c r="U29" s="201"/>
      <c r="V29" s="201"/>
      <c r="W29" s="201"/>
      <c r="X29" s="201"/>
      <c r="Y29" s="201"/>
      <c r="Z29" s="201"/>
      <c r="AA29" s="201"/>
      <c r="AB29" s="201"/>
      <c r="AE29" s="123"/>
      <c r="AF29" s="123"/>
      <c r="AG29" s="123"/>
      <c r="AH29" s="123"/>
      <c r="AI29" s="123"/>
      <c r="AJ29" s="123"/>
      <c r="AK29" s="123"/>
      <c r="AL29" s="123"/>
      <c r="AM29" s="123"/>
      <c r="AN29" s="123"/>
      <c r="AO29" s="126" t="s">
        <v>132</v>
      </c>
    </row>
    <row r="30" spans="1:41" x14ac:dyDescent="0.2">
      <c r="A30" s="75">
        <v>38808</v>
      </c>
      <c r="B30" s="205">
        <f>[17]Summary!$E$15</f>
        <v>328.40000000000009</v>
      </c>
      <c r="C30" s="205">
        <f>[17]Summary!$E$41</f>
        <v>0</v>
      </c>
      <c r="D30" s="205">
        <f>'[19]Ontario All Items'!$M$12</f>
        <v>109.1</v>
      </c>
      <c r="E30" s="298">
        <v>1</v>
      </c>
      <c r="F30" s="519">
        <v>304</v>
      </c>
      <c r="G30" s="219">
        <v>30</v>
      </c>
      <c r="H30" s="220">
        <f>[20]Summary!$M$4</f>
        <v>643.5</v>
      </c>
      <c r="I30" s="204">
        <f>[21]GDP!$E$33</f>
        <v>135.08329330470943</v>
      </c>
      <c r="J30" s="273">
        <f>'[18]E. CDM Variable for Rate App'!$B21</f>
        <v>6136.173129104367</v>
      </c>
      <c r="K30" s="273">
        <f>'[16]Interval Customers Summary'!G53</f>
        <v>2226305.73795</v>
      </c>
      <c r="L30" s="202">
        <f>'[14]Customer Count'!$AC$94</f>
        <v>4393</v>
      </c>
      <c r="N30" s="273">
        <v>0</v>
      </c>
      <c r="O30" s="298">
        <v>1</v>
      </c>
      <c r="P30" s="151">
        <f>[22]Sheet1!$E$4</f>
        <v>1</v>
      </c>
      <c r="Q30" s="201"/>
      <c r="R30" s="201"/>
      <c r="S30" s="201"/>
      <c r="T30" s="201"/>
      <c r="U30" s="201"/>
      <c r="V30" s="201"/>
      <c r="W30" s="201"/>
      <c r="X30" s="201"/>
      <c r="Y30" s="201"/>
      <c r="Z30" s="201"/>
      <c r="AA30" s="201"/>
      <c r="AB30" s="201"/>
      <c r="AE30" s="123"/>
      <c r="AF30" s="123"/>
      <c r="AG30" s="123"/>
      <c r="AH30" s="123"/>
      <c r="AI30" s="123"/>
      <c r="AJ30" s="123"/>
      <c r="AK30" s="123"/>
      <c r="AL30" s="123"/>
      <c r="AM30" s="123"/>
      <c r="AN30" s="123"/>
      <c r="AO30" s="123"/>
    </row>
    <row r="31" spans="1:41" x14ac:dyDescent="0.2">
      <c r="A31" s="75">
        <v>38838</v>
      </c>
      <c r="B31" s="205">
        <f>[17]Summary!$F$15</f>
        <v>176.50000000000006</v>
      </c>
      <c r="C31" s="205">
        <f>[17]Summary!$F$41</f>
        <v>21.200000000000003</v>
      </c>
      <c r="D31" s="205">
        <f>'[19]Ontario All Items'!$N$12</f>
        <v>109.5</v>
      </c>
      <c r="E31" s="298">
        <v>1</v>
      </c>
      <c r="F31" s="519">
        <v>352</v>
      </c>
      <c r="G31" s="219">
        <v>31</v>
      </c>
      <c r="H31" s="220">
        <f>[20]Summary!$N$4</f>
        <v>652.4</v>
      </c>
      <c r="I31" s="204">
        <f>[21]GDP!$F$33</f>
        <v>135.36154277170829</v>
      </c>
      <c r="J31" s="273">
        <f>'[18]E. CDM Variable for Rate App'!$B22</f>
        <v>7670.2164113804592</v>
      </c>
      <c r="K31" s="273">
        <f>'[16]Interval Customers Summary'!G54</f>
        <v>2485845.0355199999</v>
      </c>
      <c r="L31" s="202">
        <f>'[14]Customer Count'!$AC$95</f>
        <v>4408</v>
      </c>
      <c r="N31" s="273">
        <v>0</v>
      </c>
      <c r="O31" s="298">
        <v>1</v>
      </c>
      <c r="P31" s="151">
        <f>[22]Sheet1!$F$4</f>
        <v>1</v>
      </c>
      <c r="Q31" s="201"/>
      <c r="R31" s="201"/>
      <c r="S31" s="201"/>
      <c r="T31" s="201"/>
      <c r="U31" s="201"/>
      <c r="V31" s="201"/>
      <c r="W31" s="201"/>
      <c r="X31" s="201"/>
      <c r="Y31" s="201"/>
      <c r="Z31" s="201"/>
      <c r="AA31" s="201"/>
      <c r="AB31" s="201"/>
    </row>
    <row r="32" spans="1:41" x14ac:dyDescent="0.2">
      <c r="A32" s="75">
        <v>38869</v>
      </c>
      <c r="B32" s="205">
        <f>[17]Summary!$G$15</f>
        <v>59.7</v>
      </c>
      <c r="C32" s="205">
        <f>[17]Summary!$G$41</f>
        <v>29.299999999999997</v>
      </c>
      <c r="D32" s="205">
        <f>'[19]Ontario All Items'!$O$12</f>
        <v>109.3</v>
      </c>
      <c r="E32" s="298">
        <v>0</v>
      </c>
      <c r="F32" s="519">
        <v>352</v>
      </c>
      <c r="G32" s="219">
        <v>30</v>
      </c>
      <c r="H32" s="220">
        <f>[20]Summary!$O$4</f>
        <v>659.9</v>
      </c>
      <c r="I32" s="204">
        <f>[21]GDP!$G$33</f>
        <v>135.64036538705133</v>
      </c>
      <c r="J32" s="273">
        <f>'[18]E. CDM Variable for Rate App'!$B23</f>
        <v>9204.2596936565515</v>
      </c>
      <c r="K32" s="273">
        <f>'[16]Interval Customers Summary'!G55</f>
        <v>2396645.8602800001</v>
      </c>
      <c r="L32" s="202">
        <f>'[14]Customer Count'!$AC$96</f>
        <v>4409</v>
      </c>
      <c r="N32" s="273">
        <v>0</v>
      </c>
      <c r="O32" s="298">
        <v>0</v>
      </c>
      <c r="P32" s="151">
        <f>[22]Sheet1!$G$4</f>
        <v>1</v>
      </c>
      <c r="Q32" s="201"/>
      <c r="R32" s="201"/>
      <c r="S32" s="201"/>
      <c r="T32" s="201"/>
      <c r="U32" s="201"/>
      <c r="V32" s="201"/>
      <c r="W32" s="201"/>
      <c r="X32" s="201"/>
      <c r="Y32" s="201"/>
      <c r="Z32" s="201"/>
      <c r="AA32" s="201"/>
      <c r="AB32" s="201"/>
    </row>
    <row r="33" spans="1:41" x14ac:dyDescent="0.2">
      <c r="A33" s="75">
        <v>38899</v>
      </c>
      <c r="B33" s="205">
        <f>[17]Summary!$H$15</f>
        <v>8.6</v>
      </c>
      <c r="C33" s="205">
        <f>[17]Summary!$H$41</f>
        <v>96.499999999999986</v>
      </c>
      <c r="D33" s="205">
        <f>'[19]Ontario All Items'!$P$12</f>
        <v>109</v>
      </c>
      <c r="E33" s="298">
        <v>0</v>
      </c>
      <c r="F33" s="519">
        <v>320</v>
      </c>
      <c r="G33" s="219">
        <v>31</v>
      </c>
      <c r="H33" s="220">
        <f>[20]Summary!$P$4</f>
        <v>664.5</v>
      </c>
      <c r="I33" s="204">
        <f>[21]GDP!$H$33</f>
        <v>135.9197623313303</v>
      </c>
      <c r="J33" s="273">
        <f>'[18]E. CDM Variable for Rate App'!$B24</f>
        <v>10738.302975932644</v>
      </c>
      <c r="K33" s="273">
        <f>'[16]Interval Customers Summary'!G56</f>
        <v>1843098.6282800001</v>
      </c>
      <c r="L33" s="202">
        <f>'[14]Customer Count'!$AC$97</f>
        <v>4401</v>
      </c>
      <c r="N33" s="273">
        <v>0</v>
      </c>
      <c r="O33" s="298">
        <v>0</v>
      </c>
      <c r="P33" s="151">
        <f>[22]Sheet1!$H$4</f>
        <v>1</v>
      </c>
      <c r="Q33" s="201"/>
      <c r="R33" s="201"/>
      <c r="S33" s="201"/>
      <c r="T33" s="201"/>
      <c r="U33" s="201"/>
      <c r="V33" s="201"/>
      <c r="W33" s="201"/>
      <c r="X33" s="201"/>
      <c r="Y33" s="201"/>
      <c r="Z33" s="201"/>
      <c r="AA33" s="201"/>
      <c r="AB33" s="201"/>
    </row>
    <row r="34" spans="1:41" x14ac:dyDescent="0.2">
      <c r="A34" s="75">
        <v>38930</v>
      </c>
      <c r="B34" s="205">
        <f>[17]Summary!$I$15</f>
        <v>39.900000000000006</v>
      </c>
      <c r="C34" s="205">
        <f>[17]Summary!$I$41</f>
        <v>35.299999999999997</v>
      </c>
      <c r="D34" s="205">
        <f>'[19]Ontario All Items'!$Q$12</f>
        <v>109.1</v>
      </c>
      <c r="E34" s="298">
        <v>0</v>
      </c>
      <c r="F34" s="519">
        <v>350</v>
      </c>
      <c r="G34" s="219">
        <v>31</v>
      </c>
      <c r="H34" s="220">
        <f>[20]Summary!$Q$4</f>
        <v>666.4</v>
      </c>
      <c r="I34" s="204">
        <f>[21]GDP!$I$33</f>
        <v>136.19973478756879</v>
      </c>
      <c r="J34" s="273">
        <f>'[18]E. CDM Variable for Rate App'!$B25</f>
        <v>12272.346258208736</v>
      </c>
      <c r="K34" s="273">
        <f>'[16]Interval Customers Summary'!G57</f>
        <v>2395514.7244000002</v>
      </c>
      <c r="L34" s="202">
        <f>'[14]Customer Count'!$AC$98</f>
        <v>4407</v>
      </c>
      <c r="N34" s="273">
        <v>0</v>
      </c>
      <c r="O34" s="298">
        <v>0</v>
      </c>
      <c r="P34" s="151">
        <f>[22]Sheet1!$I$4</f>
        <v>1</v>
      </c>
      <c r="Q34" s="201"/>
      <c r="R34" s="201"/>
      <c r="S34" s="201"/>
      <c r="T34" s="201"/>
      <c r="U34" s="201"/>
      <c r="V34" s="201"/>
      <c r="W34" s="201"/>
      <c r="X34" s="201"/>
      <c r="Y34" s="201"/>
      <c r="Z34" s="201"/>
      <c r="AA34" s="201"/>
      <c r="AB34" s="201"/>
    </row>
    <row r="35" spans="1:41" x14ac:dyDescent="0.2">
      <c r="A35" s="75">
        <v>38961</v>
      </c>
      <c r="B35" s="205">
        <f>[17]Summary!$J$15</f>
        <v>145</v>
      </c>
      <c r="C35" s="205">
        <f>[17]Summary!$J$41</f>
        <v>2.8</v>
      </c>
      <c r="D35" s="205">
        <f>'[19]Ontario All Items'!$R$12</f>
        <v>108.5</v>
      </c>
      <c r="E35" s="298">
        <v>1</v>
      </c>
      <c r="F35" s="519">
        <v>320</v>
      </c>
      <c r="G35" s="219">
        <v>30</v>
      </c>
      <c r="H35" s="220">
        <f>[20]Summary!$R$4</f>
        <v>663.9</v>
      </c>
      <c r="I35" s="204">
        <f>[21]GDP!$J$33</f>
        <v>136.48028394122719</v>
      </c>
      <c r="J35" s="273">
        <f>'[18]E. CDM Variable for Rate App'!$B26</f>
        <v>13806.389540484828</v>
      </c>
      <c r="K35" s="273">
        <f>'[16]Interval Customers Summary'!G58</f>
        <v>2221638.2626900002</v>
      </c>
      <c r="L35" s="202">
        <f>'[14]Customer Count'!$AC$99</f>
        <v>4403</v>
      </c>
      <c r="N35" s="273">
        <v>0</v>
      </c>
      <c r="O35" s="298">
        <v>1</v>
      </c>
      <c r="P35" s="151">
        <f>[22]Sheet1!$J$4</f>
        <v>1</v>
      </c>
      <c r="Q35" s="201"/>
      <c r="R35" s="201"/>
      <c r="S35" s="201"/>
      <c r="T35" s="201"/>
      <c r="U35" s="201"/>
      <c r="V35" s="201"/>
      <c r="W35" s="201"/>
      <c r="X35" s="201"/>
      <c r="Y35" s="201"/>
      <c r="Z35" s="201"/>
      <c r="AA35" s="201"/>
      <c r="AB35" s="201"/>
      <c r="AC35" s="128"/>
      <c r="AD35" s="127"/>
    </row>
    <row r="36" spans="1:41" x14ac:dyDescent="0.2">
      <c r="A36" s="75">
        <v>38991</v>
      </c>
      <c r="B36" s="205">
        <f>[17]Summary!$K$15</f>
        <v>351.8</v>
      </c>
      <c r="C36" s="205">
        <f>[17]Summary!K$41</f>
        <v>0</v>
      </c>
      <c r="D36" s="205">
        <f>'[19]Ontario All Items'!$S$12</f>
        <v>108.4</v>
      </c>
      <c r="E36" s="298">
        <v>1</v>
      </c>
      <c r="F36" s="519">
        <v>336</v>
      </c>
      <c r="G36" s="219">
        <v>31</v>
      </c>
      <c r="H36" s="220">
        <f>[20]Summary!$S$4</f>
        <v>666.2</v>
      </c>
      <c r="I36" s="204">
        <f>[21]GDP!$K$33</f>
        <v>136.76141098020776</v>
      </c>
      <c r="J36" s="273">
        <f>'[18]E. CDM Variable for Rate App'!$B27</f>
        <v>15340.43282276092</v>
      </c>
      <c r="K36" s="273">
        <f>'[16]Interval Customers Summary'!G59</f>
        <v>2363022.3896300006</v>
      </c>
      <c r="L36" s="202">
        <f>'[14]Customer Count'!$AC$100</f>
        <v>4398</v>
      </c>
      <c r="N36" s="273">
        <v>0</v>
      </c>
      <c r="O36" s="298">
        <v>1</v>
      </c>
      <c r="P36" s="151">
        <f>[22]Sheet1!$K$4</f>
        <v>1</v>
      </c>
      <c r="Q36" s="201"/>
      <c r="R36" s="201"/>
      <c r="S36" s="201"/>
      <c r="T36" s="201"/>
      <c r="U36" s="201"/>
      <c r="V36" s="201"/>
      <c r="W36" s="201"/>
      <c r="X36" s="201"/>
      <c r="Y36" s="201"/>
      <c r="Z36" s="201"/>
      <c r="AA36" s="201"/>
      <c r="AB36" s="201"/>
      <c r="AD36" s="127"/>
    </row>
    <row r="37" spans="1:41" x14ac:dyDescent="0.2">
      <c r="A37" s="75">
        <v>39022</v>
      </c>
      <c r="B37" s="205">
        <f>[17]Summary!$L$15</f>
        <v>420.90000000000003</v>
      </c>
      <c r="C37" s="205">
        <f>[17]Summary!$L$41</f>
        <v>0</v>
      </c>
      <c r="D37" s="205">
        <f>'[19]Ontario All Items'!$T$12</f>
        <v>108.6</v>
      </c>
      <c r="E37" s="298">
        <v>1</v>
      </c>
      <c r="F37" s="519">
        <v>352</v>
      </c>
      <c r="G37" s="219">
        <v>30</v>
      </c>
      <c r="H37" s="220">
        <f>[20]Summary!$T$4</f>
        <v>665.4</v>
      </c>
      <c r="I37" s="204">
        <f>[21]GDP!$L$33</f>
        <v>137.04311709485967</v>
      </c>
      <c r="J37" s="273">
        <f>'[18]E. CDM Variable for Rate App'!$B28</f>
        <v>16874.476105037011</v>
      </c>
      <c r="K37" s="273">
        <f>'[16]Interval Customers Summary'!G60</f>
        <v>2449494.2871000003</v>
      </c>
      <c r="L37" s="202">
        <f>'[14]Customer Count'!$AC$101</f>
        <v>4407</v>
      </c>
      <c r="N37" s="273">
        <v>0</v>
      </c>
      <c r="O37" s="298">
        <v>1</v>
      </c>
      <c r="P37" s="151">
        <f>[22]Sheet1!$L$4</f>
        <v>1</v>
      </c>
      <c r="Q37" s="201"/>
      <c r="R37" s="201"/>
      <c r="S37" s="201"/>
      <c r="T37" s="201"/>
      <c r="U37" s="201"/>
      <c r="V37" s="201"/>
      <c r="W37" s="201"/>
      <c r="X37" s="201"/>
      <c r="Y37" s="201"/>
      <c r="Z37" s="201"/>
      <c r="AA37" s="201"/>
      <c r="AB37" s="201"/>
      <c r="AD37" s="131"/>
    </row>
    <row r="38" spans="1:41" x14ac:dyDescent="0.2">
      <c r="A38" s="75">
        <v>39052</v>
      </c>
      <c r="B38" s="205">
        <f>[17]Summary!$M$15</f>
        <v>569.80000000000007</v>
      </c>
      <c r="C38" s="205">
        <f>[17]Summary!$M$41</f>
        <v>0</v>
      </c>
      <c r="D38" s="205">
        <f>'[19]Ontario All Items'!$U$12</f>
        <v>108.8</v>
      </c>
      <c r="E38" s="298">
        <v>0</v>
      </c>
      <c r="F38" s="519">
        <v>304</v>
      </c>
      <c r="G38" s="219">
        <v>31</v>
      </c>
      <c r="H38" s="220">
        <f>[20]Summary!$U$4</f>
        <v>666.5</v>
      </c>
      <c r="I38" s="204">
        <f>[21]GDP!$M$33</f>
        <v>137.32540347798411</v>
      </c>
      <c r="J38" s="273">
        <f>'[18]E. CDM Variable for Rate App'!$B29</f>
        <v>18408.519387313103</v>
      </c>
      <c r="K38" s="273">
        <f>'[16]Interval Customers Summary'!G61</f>
        <v>2072506.4283980001</v>
      </c>
      <c r="L38" s="202">
        <f>'[14]Customer Count'!$AC$102</f>
        <v>4413</v>
      </c>
      <c r="N38" s="273">
        <v>0</v>
      </c>
      <c r="O38" s="298">
        <v>0</v>
      </c>
      <c r="P38" s="151">
        <f>[22]Sheet1!$M$4</f>
        <v>1</v>
      </c>
      <c r="Q38" s="201"/>
      <c r="R38" s="201"/>
      <c r="S38" s="201"/>
      <c r="T38" s="201"/>
      <c r="U38" s="201"/>
      <c r="V38" s="201"/>
      <c r="W38" s="201"/>
      <c r="X38" s="201"/>
      <c r="Y38" s="201"/>
      <c r="Z38" s="201"/>
      <c r="AA38" s="201"/>
      <c r="AB38" s="201"/>
      <c r="AD38" s="131"/>
    </row>
    <row r="39" spans="1:41" s="101" customFormat="1" x14ac:dyDescent="0.2">
      <c r="A39" s="75">
        <v>39083</v>
      </c>
      <c r="B39" s="265">
        <f>[17]Summary!$B$16</f>
        <v>729.3</v>
      </c>
      <c r="C39" s="265">
        <f>[17]Summary!$B$42</f>
        <v>0</v>
      </c>
      <c r="D39" s="265">
        <f>'[19]Ontario All Items'!$J$13</f>
        <v>108.6</v>
      </c>
      <c r="E39" s="293">
        <v>0</v>
      </c>
      <c r="F39" s="718">
        <v>352</v>
      </c>
      <c r="G39" s="267">
        <v>31</v>
      </c>
      <c r="H39" s="268">
        <f>[20]Summary!$J$5</f>
        <v>660.7</v>
      </c>
      <c r="I39" s="268">
        <f>[21]GDP!$B$34</f>
        <v>137.552207546647</v>
      </c>
      <c r="J39" s="274">
        <f>'[18]E. CDM Variable for Rate App'!$B30</f>
        <v>19652.24778040027</v>
      </c>
      <c r="K39" s="274">
        <f>'[16]Interval Customers Summary'!G62</f>
        <v>2589945.4711760003</v>
      </c>
      <c r="L39" s="269">
        <f>'[14]Customer Count'!$AC$120</f>
        <v>4420</v>
      </c>
      <c r="N39" s="274">
        <v>0</v>
      </c>
      <c r="O39" s="293">
        <v>0</v>
      </c>
      <c r="P39" s="266">
        <f>[22]Sheet1!$B$5</f>
        <v>1</v>
      </c>
      <c r="Q39" s="270"/>
      <c r="R39" s="270"/>
      <c r="S39" s="270"/>
      <c r="T39" s="270"/>
      <c r="U39" s="270"/>
      <c r="V39" s="270"/>
      <c r="W39" s="270"/>
      <c r="X39" s="270"/>
      <c r="Y39" s="270"/>
      <c r="Z39" s="270"/>
      <c r="AA39" s="270"/>
      <c r="AB39" s="270"/>
      <c r="AE39" s="271"/>
      <c r="AF39" s="271"/>
      <c r="AG39" s="271"/>
      <c r="AH39" s="271"/>
      <c r="AI39" s="271"/>
      <c r="AJ39" s="271"/>
      <c r="AK39" s="271"/>
      <c r="AL39" s="271"/>
      <c r="AM39" s="271"/>
      <c r="AN39" s="271"/>
      <c r="AO39" s="272"/>
    </row>
    <row r="40" spans="1:41" x14ac:dyDescent="0.2">
      <c r="A40" s="75">
        <v>39114</v>
      </c>
      <c r="B40" s="205">
        <f>[17]Summary!$C$16</f>
        <v>793.80000000000007</v>
      </c>
      <c r="C40" s="205">
        <f>[17]Summary!$C$42</f>
        <v>0</v>
      </c>
      <c r="D40" s="205">
        <f>'[19]Ontario All Items'!$K$13</f>
        <v>109.7</v>
      </c>
      <c r="E40" s="298">
        <v>0</v>
      </c>
      <c r="F40" s="519">
        <v>320</v>
      </c>
      <c r="G40" s="219">
        <v>28</v>
      </c>
      <c r="H40" s="220">
        <f>[20]Summary!$K$5</f>
        <v>654.79999999999995</v>
      </c>
      <c r="I40" s="204">
        <f>[21]GDP!$C$34</f>
        <v>137.77938620066888</v>
      </c>
      <c r="J40" s="273">
        <f>'[18]E. CDM Variable for Rate App'!$B31</f>
        <v>20895.976173487437</v>
      </c>
      <c r="K40" s="273">
        <f>'[16]Interval Customers Summary'!G63</f>
        <v>2252054.4342939998</v>
      </c>
      <c r="L40" s="202">
        <f>'[14]Customer Count'!$AC$121</f>
        <v>4406</v>
      </c>
      <c r="N40" s="273">
        <v>0</v>
      </c>
      <c r="O40" s="298">
        <v>0</v>
      </c>
      <c r="P40" s="151">
        <f>[22]Sheet1!$C$5</f>
        <v>1</v>
      </c>
      <c r="Q40" s="201"/>
      <c r="R40" s="201"/>
      <c r="S40" s="201"/>
      <c r="T40" s="201"/>
      <c r="U40" s="201"/>
      <c r="V40" s="201"/>
      <c r="W40" s="201"/>
      <c r="X40" s="201"/>
      <c r="Y40" s="201"/>
      <c r="Z40" s="201"/>
      <c r="AA40" s="201"/>
      <c r="AB40" s="201"/>
      <c r="AD40" s="131"/>
    </row>
    <row r="41" spans="1:41" x14ac:dyDescent="0.2">
      <c r="A41" s="75">
        <v>39142</v>
      </c>
      <c r="B41" s="205">
        <f>[17]Summary!$D$16</f>
        <v>593.09999999999991</v>
      </c>
      <c r="C41" s="205">
        <f>[17]Summary!$D$42</f>
        <v>0</v>
      </c>
      <c r="D41" s="205">
        <f>'[19]Ontario All Items'!$L$13</f>
        <v>110.8</v>
      </c>
      <c r="E41" s="298">
        <v>1</v>
      </c>
      <c r="F41" s="519">
        <v>352</v>
      </c>
      <c r="G41" s="219">
        <v>31</v>
      </c>
      <c r="H41" s="220">
        <f>[20]Summary!$L$5</f>
        <v>650.20000000000005</v>
      </c>
      <c r="I41" s="204">
        <f>[21]GDP!$D$34</f>
        <v>138.00694005870795</v>
      </c>
      <c r="J41" s="273">
        <f>'[18]E. CDM Variable for Rate App'!$B32</f>
        <v>22139.704566574605</v>
      </c>
      <c r="K41" s="273">
        <f>'[16]Interval Customers Summary'!G64</f>
        <v>2516371.7827710002</v>
      </c>
      <c r="L41" s="202">
        <f>'[14]Customer Count'!$AC$122</f>
        <v>4418</v>
      </c>
      <c r="N41" s="273">
        <v>0</v>
      </c>
      <c r="O41" s="298">
        <v>1</v>
      </c>
      <c r="P41" s="151">
        <f>[22]Sheet1!$D$5</f>
        <v>1</v>
      </c>
      <c r="Q41" s="201"/>
      <c r="R41" s="201"/>
      <c r="S41" s="201"/>
      <c r="T41" s="201"/>
      <c r="U41" s="201"/>
      <c r="V41" s="201"/>
      <c r="W41" s="201"/>
      <c r="X41" s="201"/>
      <c r="Y41" s="201"/>
      <c r="Z41" s="201"/>
      <c r="AA41" s="201"/>
      <c r="AB41" s="201"/>
      <c r="AD41" s="131"/>
    </row>
    <row r="42" spans="1:41" x14ac:dyDescent="0.2">
      <c r="A42" s="75">
        <v>39173</v>
      </c>
      <c r="B42" s="205">
        <f>[17]Summary!$E$16</f>
        <v>424.2999999999999</v>
      </c>
      <c r="C42" s="205">
        <f>[17]Summary!$E$42</f>
        <v>0</v>
      </c>
      <c r="D42" s="205">
        <f>'[19]Ontario All Items'!$M$13</f>
        <v>111.1</v>
      </c>
      <c r="E42" s="298">
        <v>1</v>
      </c>
      <c r="F42" s="519">
        <v>320</v>
      </c>
      <c r="G42" s="219">
        <v>30</v>
      </c>
      <c r="H42" s="220">
        <f>[20]Summary!$M$5</f>
        <v>645.1</v>
      </c>
      <c r="I42" s="204">
        <f>[21]GDP!$E$34</f>
        <v>138.23486974044414</v>
      </c>
      <c r="J42" s="273">
        <f>'[18]E. CDM Variable for Rate App'!$B33</f>
        <v>23383.432959661772</v>
      </c>
      <c r="K42" s="273">
        <f>'[16]Interval Customers Summary'!G65</f>
        <v>2339264.044313</v>
      </c>
      <c r="L42" s="202">
        <f>'[14]Customer Count'!$AC$123</f>
        <v>4422</v>
      </c>
      <c r="N42" s="273">
        <v>0</v>
      </c>
      <c r="O42" s="298">
        <v>1</v>
      </c>
      <c r="P42" s="151">
        <f>[22]Sheet1!$E$5</f>
        <v>1</v>
      </c>
      <c r="Q42" s="201"/>
      <c r="R42" s="201"/>
      <c r="S42" s="201"/>
      <c r="T42" s="201"/>
      <c r="U42" s="201"/>
      <c r="V42" s="201"/>
      <c r="W42" s="201"/>
      <c r="X42" s="201"/>
      <c r="Y42" s="201"/>
      <c r="Z42" s="201"/>
      <c r="AA42" s="201"/>
      <c r="AB42" s="201"/>
      <c r="AD42" s="131"/>
    </row>
    <row r="43" spans="1:41" x14ac:dyDescent="0.2">
      <c r="A43" s="75">
        <v>39203</v>
      </c>
      <c r="B43" s="205">
        <f>[17]Summary!$F$16</f>
        <v>170.3</v>
      </c>
      <c r="C43" s="205">
        <f>[17]Summary!$F$42</f>
        <v>16.100000000000001</v>
      </c>
      <c r="D43" s="205">
        <f>'[19]Ontario All Items'!$N$13</f>
        <v>111.6</v>
      </c>
      <c r="E43" s="298">
        <v>1</v>
      </c>
      <c r="F43" s="519">
        <v>352</v>
      </c>
      <c r="G43" s="219">
        <v>31</v>
      </c>
      <c r="H43" s="220">
        <f>[20]Summary!$N$5</f>
        <v>644.4</v>
      </c>
      <c r="I43" s="204">
        <f>[21]GDP!$F$34</f>
        <v>138.46317586658083</v>
      </c>
      <c r="J43" s="273">
        <f>'[18]E. CDM Variable for Rate App'!$B34</f>
        <v>24627.161352748939</v>
      </c>
      <c r="K43" s="273">
        <f>'[16]Interval Customers Summary'!G66</f>
        <v>1984082.3299240002</v>
      </c>
      <c r="L43" s="202">
        <f>'[14]Customer Count'!$AC$124</f>
        <v>4419</v>
      </c>
      <c r="N43" s="273">
        <v>0</v>
      </c>
      <c r="O43" s="298">
        <v>1</v>
      </c>
      <c r="P43" s="151">
        <f>[22]Sheet1!$F$5</f>
        <v>1</v>
      </c>
      <c r="Q43" s="201"/>
      <c r="R43" s="201"/>
      <c r="S43" s="201"/>
      <c r="T43" s="201"/>
      <c r="U43" s="201"/>
      <c r="V43" s="201"/>
      <c r="W43" s="201"/>
      <c r="X43" s="201"/>
      <c r="Y43" s="201"/>
      <c r="Z43" s="201"/>
      <c r="AA43" s="201"/>
      <c r="AB43" s="201"/>
      <c r="AD43" s="131"/>
    </row>
    <row r="44" spans="1:41" x14ac:dyDescent="0.2">
      <c r="A44" s="75">
        <v>39234</v>
      </c>
      <c r="B44" s="205">
        <f>[17]Summary!$G$16</f>
        <v>55.500000000000007</v>
      </c>
      <c r="C44" s="205">
        <f>[17]Summary!$G$42</f>
        <v>46.3</v>
      </c>
      <c r="D44" s="205">
        <f>'[19]Ontario All Items'!$O$13</f>
        <v>111.1</v>
      </c>
      <c r="E44" s="298">
        <v>0</v>
      </c>
      <c r="F44" s="519">
        <v>336</v>
      </c>
      <c r="G44" s="219">
        <v>30</v>
      </c>
      <c r="H44" s="220">
        <f>[20]Summary!$O$5</f>
        <v>649.6</v>
      </c>
      <c r="I44" s="204">
        <f>[21]GDP!$G$34</f>
        <v>138.69185905884657</v>
      </c>
      <c r="J44" s="273">
        <f>'[18]E. CDM Variable for Rate App'!$B35</f>
        <v>25870.889745836106</v>
      </c>
      <c r="K44" s="273">
        <f>'[16]Interval Customers Summary'!G67</f>
        <v>2548909.5856599999</v>
      </c>
      <c r="L44" s="202">
        <f>'[14]Customer Count'!$AC$125</f>
        <v>4422</v>
      </c>
      <c r="N44" s="273">
        <v>0</v>
      </c>
      <c r="O44" s="298">
        <v>0</v>
      </c>
      <c r="P44" s="151">
        <f>[22]Sheet1!$G$5</f>
        <v>1</v>
      </c>
      <c r="Q44" s="201"/>
      <c r="R44" s="201"/>
      <c r="S44" s="201"/>
      <c r="T44" s="201"/>
      <c r="U44" s="201"/>
      <c r="V44" s="201"/>
      <c r="W44" s="201"/>
      <c r="X44" s="201"/>
      <c r="Y44" s="201"/>
      <c r="Z44" s="201"/>
      <c r="AA44" s="201"/>
      <c r="AB44" s="201"/>
      <c r="AD44" s="131"/>
    </row>
    <row r="45" spans="1:41" x14ac:dyDescent="0.2">
      <c r="A45" s="75">
        <v>39264</v>
      </c>
      <c r="B45" s="205">
        <f>[17]Summary!$H$16</f>
        <v>34.000000000000007</v>
      </c>
      <c r="C45" s="205">
        <f>[17]Summary!$H$42</f>
        <v>43.4</v>
      </c>
      <c r="D45" s="205">
        <f>'[19]Ontario All Items'!$P$13</f>
        <v>111.1</v>
      </c>
      <c r="E45" s="298">
        <v>0</v>
      </c>
      <c r="F45" s="519">
        <v>336</v>
      </c>
      <c r="G45" s="219">
        <v>31</v>
      </c>
      <c r="H45" s="220">
        <f>[20]Summary!$P$5</f>
        <v>657.2</v>
      </c>
      <c r="I45" s="204">
        <f>[21]GDP!$H$34</f>
        <v>138.92091993999671</v>
      </c>
      <c r="J45" s="273">
        <f>'[18]E. CDM Variable for Rate App'!$B36</f>
        <v>27114.618138923273</v>
      </c>
      <c r="K45" s="273">
        <f>'[16]Interval Customers Summary'!G68</f>
        <v>2218405.132342</v>
      </c>
      <c r="L45" s="202">
        <f>'[14]Customer Count'!$AC$126</f>
        <v>4427</v>
      </c>
      <c r="N45" s="273">
        <v>0</v>
      </c>
      <c r="O45" s="298">
        <v>0</v>
      </c>
      <c r="P45" s="151">
        <f>[22]Sheet1!$H$5</f>
        <v>1</v>
      </c>
      <c r="Q45" s="201"/>
      <c r="R45" s="201"/>
      <c r="S45" s="201"/>
      <c r="T45" s="201"/>
      <c r="U45" s="201"/>
      <c r="V45" s="201"/>
      <c r="W45" s="201"/>
      <c r="X45" s="201"/>
      <c r="Y45" s="201"/>
      <c r="Z45" s="201"/>
      <c r="AA45" s="201"/>
      <c r="AB45" s="201"/>
      <c r="AD45" s="131"/>
    </row>
    <row r="46" spans="1:41" x14ac:dyDescent="0.2">
      <c r="A46" s="75">
        <v>39295</v>
      </c>
      <c r="B46" s="205">
        <f>[17]Summary!$I$16</f>
        <v>26.3</v>
      </c>
      <c r="C46" s="205">
        <f>[17]Summary!$I$42</f>
        <v>57.199999999999996</v>
      </c>
      <c r="D46" s="205">
        <f>'[19]Ontario All Items'!$Q$13</f>
        <v>110.9</v>
      </c>
      <c r="E46" s="298">
        <v>0</v>
      </c>
      <c r="F46" s="519">
        <v>352</v>
      </c>
      <c r="G46" s="219">
        <v>31</v>
      </c>
      <c r="H46" s="220">
        <f>[20]Summary!$Q$5</f>
        <v>659.2</v>
      </c>
      <c r="I46" s="204">
        <f>[21]GDP!$I$34</f>
        <v>139.15035913381516</v>
      </c>
      <c r="J46" s="273">
        <f>'[18]E. CDM Variable for Rate App'!$B37</f>
        <v>28358.346532010441</v>
      </c>
      <c r="K46" s="273">
        <f>'[16]Interval Customers Summary'!G69</f>
        <v>2709923.6211240003</v>
      </c>
      <c r="L46" s="202">
        <f>'[14]Customer Count'!$AC$127</f>
        <v>4447</v>
      </c>
      <c r="N46" s="273">
        <v>0</v>
      </c>
      <c r="O46" s="298">
        <v>0</v>
      </c>
      <c r="P46" s="151">
        <f>[22]Sheet1!$I$5</f>
        <v>1</v>
      </c>
      <c r="Q46" s="201"/>
      <c r="R46" s="201"/>
      <c r="S46" s="201"/>
      <c r="T46" s="201"/>
      <c r="U46" s="201"/>
      <c r="V46" s="201"/>
      <c r="W46" s="201"/>
      <c r="X46" s="201"/>
      <c r="Y46" s="201"/>
      <c r="Z46" s="201"/>
      <c r="AA46" s="201"/>
      <c r="AB46" s="201"/>
      <c r="AD46" s="131"/>
    </row>
    <row r="47" spans="1:41" x14ac:dyDescent="0.2">
      <c r="A47" s="75">
        <v>39326</v>
      </c>
      <c r="B47" s="205">
        <f>[17]Summary!$J$16</f>
        <v>83.9</v>
      </c>
      <c r="C47" s="205">
        <f>[17]Summary!$J$42</f>
        <v>29.4</v>
      </c>
      <c r="D47" s="205">
        <f>'[19]Ontario All Items'!$R$13</f>
        <v>111</v>
      </c>
      <c r="E47" s="298">
        <v>1</v>
      </c>
      <c r="F47" s="519">
        <v>304</v>
      </c>
      <c r="G47" s="219">
        <v>30</v>
      </c>
      <c r="H47" s="220">
        <f>[20]Summary!$R$5</f>
        <v>657.8</v>
      </c>
      <c r="I47" s="204">
        <f>[21]GDP!$J$34</f>
        <v>139.38017726511606</v>
      </c>
      <c r="J47" s="273">
        <f>'[18]E. CDM Variable for Rate App'!$B38</f>
        <v>29602.074925097608</v>
      </c>
      <c r="K47" s="273">
        <f>'[16]Interval Customers Summary'!G70</f>
        <v>2380020.9929400003</v>
      </c>
      <c r="L47" s="202">
        <f>'[14]Customer Count'!$AC$128</f>
        <v>4441</v>
      </c>
      <c r="N47" s="273">
        <v>0</v>
      </c>
      <c r="O47" s="298">
        <v>1</v>
      </c>
      <c r="P47" s="151">
        <f>[22]Sheet1!$J$5</f>
        <v>1</v>
      </c>
      <c r="Q47" s="201"/>
      <c r="R47" s="201"/>
      <c r="S47" s="201"/>
      <c r="T47" s="201"/>
      <c r="U47" s="201"/>
      <c r="V47" s="201"/>
      <c r="W47" s="201"/>
      <c r="X47" s="201"/>
      <c r="Y47" s="201"/>
      <c r="AD47" s="131"/>
    </row>
    <row r="48" spans="1:41" x14ac:dyDescent="0.2">
      <c r="A48" s="75">
        <v>39356</v>
      </c>
      <c r="B48" s="205">
        <f>[17]Summary!$K$16</f>
        <v>189.2</v>
      </c>
      <c r="C48" s="205">
        <f>[17]Summary!$K$42</f>
        <v>15.2</v>
      </c>
      <c r="D48" s="205">
        <f>'[19]Ontario All Items'!$S$13</f>
        <v>110.9</v>
      </c>
      <c r="E48" s="298">
        <v>1</v>
      </c>
      <c r="F48" s="519">
        <v>352</v>
      </c>
      <c r="G48" s="219">
        <v>31</v>
      </c>
      <c r="H48" s="220">
        <f>[20]Summary!$S$5</f>
        <v>659.2</v>
      </c>
      <c r="I48" s="204">
        <f>[21]GDP!$K$34</f>
        <v>139.61037495974546</v>
      </c>
      <c r="J48" s="273">
        <f>'[18]E. CDM Variable for Rate App'!$B39</f>
        <v>30845.803318184775</v>
      </c>
      <c r="K48" s="273">
        <f>'[16]Interval Customers Summary'!G71</f>
        <v>2409926.872182</v>
      </c>
      <c r="L48" s="202">
        <f>'[14]Customer Count'!$AC$129</f>
        <v>4457</v>
      </c>
      <c r="N48" s="273">
        <v>0</v>
      </c>
      <c r="O48" s="298">
        <v>1</v>
      </c>
      <c r="P48" s="151">
        <f>[22]Sheet1!$K$5</f>
        <v>1</v>
      </c>
      <c r="Q48" s="201"/>
      <c r="R48" s="201"/>
      <c r="S48" s="201"/>
      <c r="T48" s="201"/>
      <c r="U48" s="201"/>
      <c r="V48" s="201"/>
      <c r="W48" s="201"/>
      <c r="X48" s="201"/>
      <c r="Y48" s="201"/>
      <c r="AD48" s="131"/>
    </row>
    <row r="49" spans="1:41" x14ac:dyDescent="0.2">
      <c r="A49" s="75">
        <v>39387</v>
      </c>
      <c r="B49" s="205">
        <f>[17]Summary!$L$16</f>
        <v>525.9</v>
      </c>
      <c r="C49" s="205">
        <f>[17]Summary!$L$42</f>
        <v>0</v>
      </c>
      <c r="D49" s="205">
        <f>'[19]Ontario All Items'!$T$13</f>
        <v>111.2</v>
      </c>
      <c r="E49" s="298">
        <v>1</v>
      </c>
      <c r="F49" s="519">
        <v>352</v>
      </c>
      <c r="G49" s="219">
        <v>30</v>
      </c>
      <c r="H49" s="220">
        <f>[20]Summary!$T$5</f>
        <v>662.8</v>
      </c>
      <c r="I49" s="204">
        <f>[21]GDP!$L$34</f>
        <v>139.84095284458306</v>
      </c>
      <c r="J49" s="273">
        <f>'[18]E. CDM Variable for Rate App'!$B40</f>
        <v>32089.531711271942</v>
      </c>
      <c r="K49" s="273">
        <f>'[16]Interval Customers Summary'!G72</f>
        <v>2296535.8262259997</v>
      </c>
      <c r="L49" s="202">
        <f>'[14]Customer Count'!$AC$130</f>
        <v>4458</v>
      </c>
      <c r="N49" s="273">
        <v>0</v>
      </c>
      <c r="O49" s="298">
        <v>1</v>
      </c>
      <c r="P49" s="151">
        <f>[22]Sheet1!$L$5</f>
        <v>1</v>
      </c>
      <c r="Q49" s="201"/>
      <c r="R49" s="201"/>
      <c r="S49" s="201"/>
      <c r="T49" s="201"/>
      <c r="U49" s="201"/>
      <c r="V49" s="201"/>
      <c r="W49" s="201"/>
      <c r="X49" s="201"/>
      <c r="Y49" s="201"/>
      <c r="AD49" s="131"/>
    </row>
    <row r="50" spans="1:41" x14ac:dyDescent="0.2">
      <c r="A50" s="75">
        <v>39417</v>
      </c>
      <c r="B50" s="205">
        <f>[17]Summary!$M$16</f>
        <v>696.19999999999993</v>
      </c>
      <c r="C50" s="205">
        <f>[17]Summary!$M$42</f>
        <v>0</v>
      </c>
      <c r="D50" s="205">
        <f>'[19]Ontario All Items'!$U$13</f>
        <v>111.1</v>
      </c>
      <c r="E50" s="298">
        <v>0</v>
      </c>
      <c r="F50" s="519">
        <v>304</v>
      </c>
      <c r="G50" s="219">
        <v>31</v>
      </c>
      <c r="H50" s="220">
        <f>[20]Summary!$U$5</f>
        <v>664</v>
      </c>
      <c r="I50" s="204">
        <f>[21]GDP!$M$34</f>
        <v>140.07191154754381</v>
      </c>
      <c r="J50" s="273">
        <f>'[18]E. CDM Variable for Rate App'!$B41</f>
        <v>33333.260104359106</v>
      </c>
      <c r="K50" s="273">
        <f>'[16]Interval Customers Summary'!G73</f>
        <v>1866637.6818700002</v>
      </c>
      <c r="L50" s="202">
        <f>'[14]Customer Count'!$AC$131</f>
        <v>4451</v>
      </c>
      <c r="N50" s="273">
        <v>0</v>
      </c>
      <c r="O50" s="298">
        <v>0</v>
      </c>
      <c r="P50" s="151">
        <f>[22]Sheet1!$M$5</f>
        <v>1</v>
      </c>
      <c r="Q50" s="201"/>
      <c r="R50" s="201"/>
      <c r="S50" s="201"/>
      <c r="T50" s="201"/>
      <c r="U50" s="201"/>
      <c r="V50" s="201"/>
      <c r="W50" s="201"/>
      <c r="X50" s="201"/>
      <c r="Y50" s="201"/>
      <c r="AD50" s="131"/>
    </row>
    <row r="51" spans="1:41" s="101" customFormat="1" x14ac:dyDescent="0.2">
      <c r="A51" s="75">
        <v>39448</v>
      </c>
      <c r="B51" s="265">
        <f>[17]Summary!$B$17</f>
        <v>693.80000000000007</v>
      </c>
      <c r="C51" s="265">
        <f>[17]Summary!$B$43</f>
        <v>0</v>
      </c>
      <c r="D51" s="265">
        <f>'[19]Ontario All Items'!$J$14</f>
        <v>110.9</v>
      </c>
      <c r="E51" s="293">
        <v>0</v>
      </c>
      <c r="F51" s="718">
        <v>352</v>
      </c>
      <c r="G51" s="267">
        <v>31</v>
      </c>
      <c r="H51" s="268">
        <f>[20]Summary!$J$6</f>
        <v>656.3</v>
      </c>
      <c r="I51" s="268">
        <f>[21]GDP!$B$35</f>
        <v>139.96642175819056</v>
      </c>
      <c r="J51" s="274">
        <f>'[18]E. CDM Variable for Rate App'!$B42</f>
        <v>35730.195907553978</v>
      </c>
      <c r="K51" s="274">
        <f>'[16]Interval Customers Summary'!G74</f>
        <v>2456376.3943860005</v>
      </c>
      <c r="L51" s="269">
        <f>'[14]Customer Count'!$AC$149</f>
        <v>4458</v>
      </c>
      <c r="N51" s="274">
        <v>0</v>
      </c>
      <c r="O51" s="293">
        <v>0</v>
      </c>
      <c r="P51" s="266">
        <f>[22]Sheet1!$B$6</f>
        <v>1</v>
      </c>
      <c r="Q51" s="270"/>
      <c r="R51" s="270"/>
      <c r="S51" s="270"/>
      <c r="T51" s="270"/>
      <c r="U51" s="270"/>
      <c r="V51" s="270"/>
      <c r="W51" s="270"/>
      <c r="X51" s="270"/>
      <c r="Y51" s="270"/>
      <c r="Z51" s="270"/>
      <c r="AA51" s="270"/>
      <c r="AB51" s="270"/>
      <c r="AE51" s="271"/>
      <c r="AF51" s="271"/>
      <c r="AG51" s="271"/>
      <c r="AH51" s="271"/>
      <c r="AI51" s="271"/>
      <c r="AJ51" s="271"/>
      <c r="AK51" s="271"/>
      <c r="AL51" s="271"/>
      <c r="AM51" s="271"/>
      <c r="AN51" s="271"/>
      <c r="AO51" s="272"/>
    </row>
    <row r="52" spans="1:41" x14ac:dyDescent="0.2">
      <c r="A52" s="75">
        <v>39479</v>
      </c>
      <c r="B52" s="205">
        <f>[17]Summary!$C$17</f>
        <v>736.00000000000011</v>
      </c>
      <c r="C52" s="205">
        <f>[17]Summary!$C$43</f>
        <v>0</v>
      </c>
      <c r="D52" s="205">
        <f>'[19]Ontario All Items'!$K$14</f>
        <v>111.4</v>
      </c>
      <c r="E52" s="298">
        <v>0</v>
      </c>
      <c r="F52" s="519">
        <v>320</v>
      </c>
      <c r="G52" s="219">
        <v>29</v>
      </c>
      <c r="H52" s="220">
        <f>[20]Summary!$K$6</f>
        <v>651.20000000000005</v>
      </c>
      <c r="I52" s="204">
        <f>[21]GDP!$C$35</f>
        <v>139.86101141442734</v>
      </c>
      <c r="J52" s="273">
        <f>'[18]E. CDM Variable for Rate App'!$B43</f>
        <v>38127.13171074885</v>
      </c>
      <c r="K52" s="273">
        <f>'[16]Interval Customers Summary'!G75</f>
        <v>2386869.039818</v>
      </c>
      <c r="L52" s="202">
        <f>'[14]Customer Count'!$AC$150</f>
        <v>4462</v>
      </c>
      <c r="N52" s="273">
        <v>0</v>
      </c>
      <c r="O52" s="298">
        <v>0</v>
      </c>
      <c r="P52" s="151">
        <f>[22]Sheet1!$C$6</f>
        <v>1</v>
      </c>
      <c r="Q52" s="201"/>
      <c r="R52" s="201"/>
      <c r="S52" s="201"/>
      <c r="T52" s="201"/>
      <c r="U52" s="201"/>
      <c r="V52" s="201"/>
      <c r="W52" s="201"/>
      <c r="X52" s="201"/>
      <c r="Y52" s="201"/>
      <c r="AD52" s="131"/>
    </row>
    <row r="53" spans="1:41" x14ac:dyDescent="0.2">
      <c r="A53" s="75">
        <v>39508</v>
      </c>
      <c r="B53" s="205">
        <f>[17]Summary!$D$17</f>
        <v>698</v>
      </c>
      <c r="C53" s="205">
        <f>[17]Summary!$D$43</f>
        <v>0</v>
      </c>
      <c r="D53" s="205">
        <f>'[19]Ontario All Items'!$L$14</f>
        <v>111.7</v>
      </c>
      <c r="E53" s="298">
        <v>1</v>
      </c>
      <c r="F53" s="519">
        <v>304</v>
      </c>
      <c r="G53" s="219">
        <v>31</v>
      </c>
      <c r="H53" s="220">
        <f>[20]Summary!$L$6</f>
        <v>642.29999999999995</v>
      </c>
      <c r="I53" s="204">
        <f>[21]GDP!$D$35</f>
        <v>139.75568045642274</v>
      </c>
      <c r="J53" s="273">
        <f>'[18]E. CDM Variable for Rate App'!$B44</f>
        <v>40524.067513943723</v>
      </c>
      <c r="K53" s="273">
        <f>'[16]Interval Customers Summary'!G76</f>
        <v>2419561.2335320003</v>
      </c>
      <c r="L53" s="202">
        <f>'[14]Customer Count'!$AC$151</f>
        <v>4473</v>
      </c>
      <c r="N53" s="273">
        <v>0</v>
      </c>
      <c r="O53" s="298">
        <v>1</v>
      </c>
      <c r="P53" s="151">
        <f>[22]Sheet1!$D$6</f>
        <v>1</v>
      </c>
      <c r="Q53" s="201"/>
      <c r="R53" s="201"/>
      <c r="S53" s="201"/>
      <c r="T53" s="201"/>
      <c r="U53" s="201"/>
      <c r="V53" s="201"/>
      <c r="W53" s="201"/>
      <c r="X53" s="201"/>
      <c r="Y53" s="201"/>
      <c r="AD53" s="131"/>
    </row>
    <row r="54" spans="1:41" x14ac:dyDescent="0.2">
      <c r="A54" s="75">
        <v>39539</v>
      </c>
      <c r="B54" s="205">
        <f>[17]Summary!$E$17</f>
        <v>299.09999999999997</v>
      </c>
      <c r="C54" s="205">
        <f>[17]Summary!$E$43</f>
        <v>1.4000000000000001</v>
      </c>
      <c r="D54" s="205">
        <f>'[19]Ontario All Items'!$M$14</f>
        <v>112.5</v>
      </c>
      <c r="E54" s="298">
        <v>1</v>
      </c>
      <c r="F54" s="519">
        <v>352</v>
      </c>
      <c r="G54" s="219">
        <v>30</v>
      </c>
      <c r="H54" s="220">
        <f>[20]Summary!$M$6</f>
        <v>642.29999999999995</v>
      </c>
      <c r="I54" s="204">
        <f>[21]GDP!$E$35</f>
        <v>139.65042882439042</v>
      </c>
      <c r="J54" s="273">
        <f>'[18]E. CDM Variable for Rate App'!$B45</f>
        <v>42921.003317138595</v>
      </c>
      <c r="K54" s="273">
        <f>'[16]Interval Customers Summary'!G77</f>
        <v>2444891.8087619999</v>
      </c>
      <c r="L54" s="202">
        <f>'[14]Customer Count'!$AC$152</f>
        <v>4479</v>
      </c>
      <c r="N54" s="273">
        <v>0</v>
      </c>
      <c r="O54" s="298">
        <v>1</v>
      </c>
      <c r="P54" s="151">
        <f>[22]Sheet1!$E$6</f>
        <v>1</v>
      </c>
      <c r="Q54" s="201"/>
      <c r="R54" s="201"/>
      <c r="S54" s="201"/>
      <c r="T54" s="201"/>
      <c r="U54" s="201"/>
      <c r="V54" s="201"/>
      <c r="W54" s="201"/>
      <c r="X54" s="201"/>
      <c r="Y54" s="201"/>
      <c r="AD54" s="131"/>
    </row>
    <row r="55" spans="1:41" x14ac:dyDescent="0.2">
      <c r="A55" s="75">
        <v>39569</v>
      </c>
      <c r="B55" s="205">
        <f>[17]Summary!$F$17</f>
        <v>263.09999999999997</v>
      </c>
      <c r="C55" s="205">
        <f>[17]Summary!$F$43</f>
        <v>0.3</v>
      </c>
      <c r="D55" s="205">
        <f>'[19]Ontario All Items'!$N$14</f>
        <v>113.6</v>
      </c>
      <c r="E55" s="298">
        <v>1</v>
      </c>
      <c r="F55" s="519">
        <v>336</v>
      </c>
      <c r="G55" s="219">
        <v>31</v>
      </c>
      <c r="H55" s="220">
        <f>[20]Summary!$N$6</f>
        <v>642.5</v>
      </c>
      <c r="I55" s="204">
        <f>[21]GDP!$F$35</f>
        <v>139.54525645858905</v>
      </c>
      <c r="J55" s="273">
        <f>'[18]E. CDM Variable for Rate App'!$B46</f>
        <v>45317.939120333467</v>
      </c>
      <c r="K55" s="273">
        <f>'[16]Interval Customers Summary'!G78</f>
        <v>2238850.9691860001</v>
      </c>
      <c r="L55" s="202">
        <f>'[14]Customer Count'!$AC$153</f>
        <v>4487</v>
      </c>
      <c r="N55" s="273">
        <v>0</v>
      </c>
      <c r="O55" s="298">
        <v>1</v>
      </c>
      <c r="P55" s="151">
        <f>[22]Sheet1!$F$6</f>
        <v>1</v>
      </c>
      <c r="Q55" s="201"/>
      <c r="R55" s="201"/>
      <c r="S55" s="201"/>
      <c r="T55" s="201"/>
      <c r="U55" s="201"/>
      <c r="V55" s="201"/>
      <c r="W55" s="201"/>
      <c r="X55" s="201"/>
      <c r="Y55" s="201"/>
      <c r="AD55" s="131"/>
    </row>
    <row r="56" spans="1:41" x14ac:dyDescent="0.2">
      <c r="A56" s="75">
        <v>39600</v>
      </c>
      <c r="B56" s="205">
        <f>[17]Summary!$G$17</f>
        <v>50.3</v>
      </c>
      <c r="C56" s="205">
        <f>[17]Summary!$G$43</f>
        <v>44.800000000000004</v>
      </c>
      <c r="D56" s="205">
        <f>'[19]Ontario All Items'!$O$14</f>
        <v>114.2</v>
      </c>
      <c r="E56" s="298">
        <v>0</v>
      </c>
      <c r="F56" s="519">
        <v>336</v>
      </c>
      <c r="G56" s="219">
        <v>30</v>
      </c>
      <c r="H56" s="220">
        <f>[20]Summary!$O$6</f>
        <v>648.20000000000005</v>
      </c>
      <c r="I56" s="204">
        <f>[21]GDP!$G$35</f>
        <v>139.44016329932234</v>
      </c>
      <c r="J56" s="273">
        <f>'[18]E. CDM Variable for Rate App'!$B47</f>
        <v>47714.874923528339</v>
      </c>
      <c r="K56" s="273">
        <f>'[16]Interval Customers Summary'!G79</f>
        <v>2213271.0680859997</v>
      </c>
      <c r="L56" s="202">
        <f>'[14]Customer Count'!$AC$154</f>
        <v>4496</v>
      </c>
      <c r="N56" s="273">
        <v>0</v>
      </c>
      <c r="O56" s="298">
        <v>0</v>
      </c>
      <c r="P56" s="151">
        <f>[22]Sheet1!$G$6</f>
        <v>1</v>
      </c>
      <c r="AD56" s="131"/>
    </row>
    <row r="57" spans="1:41" x14ac:dyDescent="0.2">
      <c r="A57" s="75">
        <v>39630</v>
      </c>
      <c r="B57" s="205">
        <f>[17]Summary!$H$17</f>
        <v>19.399999999999999</v>
      </c>
      <c r="C57" s="205">
        <f>[17]Summary!$H$43</f>
        <v>55.099999999999987</v>
      </c>
      <c r="D57" s="205">
        <f>'[19]Ontario All Items'!$P$14</f>
        <v>115.1</v>
      </c>
      <c r="E57" s="298">
        <v>0</v>
      </c>
      <c r="F57" s="519">
        <v>352</v>
      </c>
      <c r="G57" s="219">
        <v>31</v>
      </c>
      <c r="H57" s="220">
        <f>[20]Summary!$P$6</f>
        <v>653.5</v>
      </c>
      <c r="I57" s="204">
        <f>[21]GDP!$H$35</f>
        <v>139.3351492869389</v>
      </c>
      <c r="J57" s="273">
        <f>'[18]E. CDM Variable for Rate App'!$B48</f>
        <v>50111.810726723212</v>
      </c>
      <c r="K57" s="273">
        <f>'[16]Interval Customers Summary'!G80</f>
        <v>1931221.3197680002</v>
      </c>
      <c r="L57" s="202">
        <f>'[14]Customer Count'!$AC$155</f>
        <v>4498</v>
      </c>
      <c r="N57" s="273">
        <v>0</v>
      </c>
      <c r="O57" s="298">
        <v>0</v>
      </c>
      <c r="P57" s="151">
        <f>[22]Sheet1!$H$6</f>
        <v>1</v>
      </c>
      <c r="AD57" s="131"/>
    </row>
    <row r="58" spans="1:41" x14ac:dyDescent="0.2">
      <c r="A58" s="75">
        <v>39661</v>
      </c>
      <c r="B58" s="205">
        <f>[17]Summary!$I$17</f>
        <v>32.233333333333334</v>
      </c>
      <c r="C58" s="205">
        <f>[17]Summary!$I$43</f>
        <v>28.400000000000002</v>
      </c>
      <c r="D58" s="205">
        <f>'[19]Ontario All Items'!$Q$14</f>
        <v>114.8</v>
      </c>
      <c r="E58" s="298">
        <v>0</v>
      </c>
      <c r="F58" s="519">
        <v>320</v>
      </c>
      <c r="G58" s="219">
        <v>31</v>
      </c>
      <c r="H58" s="220">
        <f>[20]Summary!$Q$6</f>
        <v>656.2</v>
      </c>
      <c r="I58" s="204">
        <f>[21]GDP!$I$35</f>
        <v>139.23021436183228</v>
      </c>
      <c r="J58" s="273">
        <f>'[18]E. CDM Variable for Rate App'!$B49</f>
        <v>52508.746529918084</v>
      </c>
      <c r="K58" s="273">
        <f>'[16]Interval Customers Summary'!G81</f>
        <v>2204584.2308499999</v>
      </c>
      <c r="L58" s="202">
        <f>'[14]Customer Count'!$AC$156</f>
        <v>4502</v>
      </c>
      <c r="N58" s="273">
        <v>0</v>
      </c>
      <c r="O58" s="298">
        <v>0</v>
      </c>
      <c r="P58" s="151">
        <f>[22]Sheet1!$I$6</f>
        <v>1</v>
      </c>
      <c r="AD58" s="131"/>
    </row>
    <row r="59" spans="1:41" x14ac:dyDescent="0.2">
      <c r="A59" s="75">
        <v>39692</v>
      </c>
      <c r="B59" s="205">
        <f>[17]Summary!$J$17</f>
        <v>98.8</v>
      </c>
      <c r="C59" s="205">
        <f>[17]Summary!$J$43</f>
        <v>4.4999999999999991</v>
      </c>
      <c r="D59" s="205">
        <f>'[19]Ontario All Items'!$R$14</f>
        <v>115.1</v>
      </c>
      <c r="E59" s="298">
        <v>1</v>
      </c>
      <c r="F59" s="519">
        <v>336</v>
      </c>
      <c r="G59" s="219">
        <v>30</v>
      </c>
      <c r="H59" s="220">
        <f>[20]Summary!$R$6</f>
        <v>658.8</v>
      </c>
      <c r="I59" s="204">
        <f>[21]GDP!$J$35</f>
        <v>139.12535846444095</v>
      </c>
      <c r="J59" s="273">
        <f>'[18]E. CDM Variable for Rate App'!$B50</f>
        <v>54905.682333112956</v>
      </c>
      <c r="K59" s="273">
        <f>'[16]Interval Customers Summary'!G82</f>
        <v>1694540.209154</v>
      </c>
      <c r="L59" s="202">
        <f>'[14]Customer Count'!$AC$157</f>
        <v>4505</v>
      </c>
      <c r="N59" s="273">
        <v>0</v>
      </c>
      <c r="O59" s="298">
        <v>1</v>
      </c>
      <c r="P59" s="150">
        <f>[22]Sheet1!$J$6</f>
        <v>0.99570849711372034</v>
      </c>
      <c r="AD59" s="131"/>
    </row>
    <row r="60" spans="1:41" x14ac:dyDescent="0.2">
      <c r="A60" s="75">
        <v>39722</v>
      </c>
      <c r="B60" s="205">
        <f>[17]Summary!$K$17</f>
        <v>329.8</v>
      </c>
      <c r="C60" s="205">
        <f>[17]Summary!$K$43</f>
        <v>0</v>
      </c>
      <c r="D60" s="205">
        <f>'[19]Ontario All Items'!$S$14</f>
        <v>113.7</v>
      </c>
      <c r="E60" s="298">
        <v>1</v>
      </c>
      <c r="F60" s="519">
        <v>352</v>
      </c>
      <c r="G60" s="219">
        <v>31</v>
      </c>
      <c r="H60" s="220">
        <f>[20]Summary!$S$6</f>
        <v>661.5</v>
      </c>
      <c r="I60" s="204">
        <f>[21]GDP!$K$35</f>
        <v>139.02058153524823</v>
      </c>
      <c r="J60" s="273">
        <f>'[18]E. CDM Variable for Rate App'!$B51</f>
        <v>57302.618136307829</v>
      </c>
      <c r="K60" s="273">
        <f>'[16]Interval Customers Summary'!G83</f>
        <v>2236505.9072199999</v>
      </c>
      <c r="L60" s="202">
        <f>'[14]Customer Count'!$AC$158</f>
        <v>4510</v>
      </c>
      <c r="N60" s="273">
        <v>0</v>
      </c>
      <c r="O60" s="298">
        <v>1</v>
      </c>
      <c r="P60" s="150">
        <f>[22]Sheet1!$K$6</f>
        <v>0.98932849550229551</v>
      </c>
      <c r="AD60" s="131"/>
    </row>
    <row r="61" spans="1:41" x14ac:dyDescent="0.2">
      <c r="A61" s="75">
        <v>39753</v>
      </c>
      <c r="B61" s="205">
        <f>[17]Summary!$L$17</f>
        <v>516.6</v>
      </c>
      <c r="C61" s="205">
        <f>[17]Summary!$L$43</f>
        <v>0</v>
      </c>
      <c r="D61" s="205">
        <f>'[19]Ontario All Items'!$T$14</f>
        <v>113.5</v>
      </c>
      <c r="E61" s="298">
        <v>1</v>
      </c>
      <c r="F61" s="519">
        <v>304</v>
      </c>
      <c r="G61" s="219">
        <v>30</v>
      </c>
      <c r="H61" s="220">
        <f>[20]Summary!$T$6</f>
        <v>664.7</v>
      </c>
      <c r="I61" s="204">
        <f>[21]GDP!$L$35</f>
        <v>138.91588351478222</v>
      </c>
      <c r="J61" s="273">
        <f>'[18]E. CDM Variable for Rate App'!$B52</f>
        <v>59699.553939502701</v>
      </c>
      <c r="K61" s="273">
        <f>'[16]Interval Customers Summary'!G84</f>
        <v>1816145.524609</v>
      </c>
      <c r="L61" s="202">
        <f>'[14]Customer Count'!$AC$159</f>
        <v>4506</v>
      </c>
      <c r="N61" s="273">
        <v>0</v>
      </c>
      <c r="O61" s="298">
        <v>1</v>
      </c>
      <c r="P61" s="150">
        <f>[22]Sheet1!$L$6</f>
        <v>0.93402701780616326</v>
      </c>
      <c r="AD61" s="131"/>
    </row>
    <row r="62" spans="1:41" x14ac:dyDescent="0.2">
      <c r="A62" s="75">
        <v>39783</v>
      </c>
      <c r="B62" s="205">
        <f>[17]Summary!$M$17</f>
        <v>733.6</v>
      </c>
      <c r="C62" s="205">
        <f>[17]Summary!$M$43</f>
        <v>0</v>
      </c>
      <c r="D62" s="205">
        <f>'[19]Ontario All Items'!$U$14</f>
        <v>112.8</v>
      </c>
      <c r="E62" s="298">
        <v>0</v>
      </c>
      <c r="F62" s="519">
        <v>336</v>
      </c>
      <c r="G62" s="219">
        <v>31</v>
      </c>
      <c r="H62" s="220">
        <f>[20]Summary!$U$6</f>
        <v>662.1</v>
      </c>
      <c r="I62" s="204">
        <f>[21]GDP!$M$35</f>
        <v>138.8112643436159</v>
      </c>
      <c r="J62" s="273">
        <f>'[18]E. CDM Variable for Rate App'!$B53</f>
        <v>62096.489742697573</v>
      </c>
      <c r="K62" s="273">
        <f>'[16]Interval Customers Summary'!G85</f>
        <v>1318681.396929</v>
      </c>
      <c r="L62" s="202">
        <f>'[14]Customer Count'!$AC$160</f>
        <v>4506</v>
      </c>
      <c r="N62" s="273">
        <v>0</v>
      </c>
      <c r="O62" s="298">
        <v>0</v>
      </c>
      <c r="P62" s="150">
        <f>[22]Sheet1!$M$6</f>
        <v>0.96178909716916383</v>
      </c>
      <c r="AD62" s="131"/>
    </row>
    <row r="63" spans="1:41" x14ac:dyDescent="0.2">
      <c r="A63" s="75">
        <v>39814</v>
      </c>
      <c r="B63" s="265">
        <f>[17]Summary!$B$18</f>
        <v>901.4</v>
      </c>
      <c r="C63" s="265">
        <f>[17]Summary!$B$44</f>
        <v>0</v>
      </c>
      <c r="D63" s="265">
        <f>'[19]Ontario All Items'!$J$15</f>
        <v>112.4</v>
      </c>
      <c r="E63" s="293">
        <v>0</v>
      </c>
      <c r="F63" s="718">
        <v>336</v>
      </c>
      <c r="G63" s="267">
        <v>31</v>
      </c>
      <c r="H63" s="268">
        <f>[20]Summary!$J$7</f>
        <v>651.4</v>
      </c>
      <c r="I63" s="268">
        <f>[21]GDP!$B$36</f>
        <v>138.43555825854429</v>
      </c>
      <c r="J63" s="274">
        <f>'[18]E. CDM Variable for Rate App'!$B54</f>
        <v>67329.5604966596</v>
      </c>
      <c r="K63" s="274">
        <f>'[16]Interval Customers Summary'!G86</f>
        <v>1386993.4313300001</v>
      </c>
      <c r="L63" s="269">
        <f>'[14]Customer Count'!$AC$178</f>
        <v>4466</v>
      </c>
      <c r="N63" s="274">
        <v>0</v>
      </c>
      <c r="O63" s="293">
        <v>0</v>
      </c>
      <c r="P63" s="150">
        <f>[22]Sheet1!$B$7</f>
        <v>0.90270406723273511</v>
      </c>
      <c r="AD63" s="131"/>
    </row>
    <row r="64" spans="1:41" x14ac:dyDescent="0.2">
      <c r="A64" s="75">
        <v>39845</v>
      </c>
      <c r="B64" s="205">
        <f>[17]Summary!$C$18</f>
        <v>679.40000000000009</v>
      </c>
      <c r="C64" s="205">
        <f>[17]Summary!$C$44</f>
        <v>0</v>
      </c>
      <c r="D64" s="205">
        <f>'[19]Ontario All Items'!$K$15</f>
        <v>113.1</v>
      </c>
      <c r="E64" s="298">
        <v>0</v>
      </c>
      <c r="F64" s="519">
        <v>304</v>
      </c>
      <c r="G64" s="219">
        <v>28</v>
      </c>
      <c r="H64" s="220">
        <f>[20]Summary!$K$7</f>
        <v>639.4</v>
      </c>
      <c r="I64" s="204">
        <f>[21]GDP!$C$36</f>
        <v>138.06086905825526</v>
      </c>
      <c r="J64" s="273">
        <f>'[18]E. CDM Variable for Rate App'!$B55</f>
        <v>72562.631250621635</v>
      </c>
      <c r="K64" s="273">
        <f>'[16]Interval Customers Summary'!G87</f>
        <v>1278827.900103</v>
      </c>
      <c r="L64" s="202">
        <f>'[14]Customer Count'!$AC$179</f>
        <v>4468</v>
      </c>
      <c r="N64" s="273">
        <v>0</v>
      </c>
      <c r="O64" s="298">
        <v>0</v>
      </c>
      <c r="P64" s="150">
        <f>[22]Sheet1!$C$7</f>
        <v>0.82532939438577935</v>
      </c>
      <c r="AD64" s="131"/>
    </row>
    <row r="65" spans="1:41" x14ac:dyDescent="0.2">
      <c r="A65" s="75">
        <v>39873</v>
      </c>
      <c r="B65" s="205">
        <f>[17]Summary!$D$18</f>
        <v>597.00000000000011</v>
      </c>
      <c r="C65" s="205">
        <f>[17]Summary!$D$44</f>
        <v>0</v>
      </c>
      <c r="D65" s="205">
        <f>'[19]Ontario All Items'!$L$15</f>
        <v>113.7</v>
      </c>
      <c r="E65" s="298">
        <v>1</v>
      </c>
      <c r="F65" s="519">
        <v>352</v>
      </c>
      <c r="G65" s="219">
        <v>31</v>
      </c>
      <c r="H65" s="220">
        <f>[20]Summary!$L$7</f>
        <v>627.6</v>
      </c>
      <c r="I65" s="204">
        <f>[21]GDP!$D$36</f>
        <v>137.68719399045199</v>
      </c>
      <c r="J65" s="273">
        <f>'[18]E. CDM Variable for Rate App'!$B56</f>
        <v>77795.702004583669</v>
      </c>
      <c r="K65" s="273">
        <f>'[16]Interval Customers Summary'!G88</f>
        <v>1599507.1547780004</v>
      </c>
      <c r="L65" s="202">
        <f>'[14]Customer Count'!$AC$180</f>
        <v>4466</v>
      </c>
      <c r="N65" s="273">
        <v>0</v>
      </c>
      <c r="O65" s="298">
        <v>1</v>
      </c>
      <c r="P65" s="150">
        <f>[22]Sheet1!$D$7</f>
        <v>0.87722274801388511</v>
      </c>
      <c r="AD65" s="131"/>
    </row>
    <row r="66" spans="1:41" x14ac:dyDescent="0.2">
      <c r="A66" s="75">
        <v>39904</v>
      </c>
      <c r="B66" s="205">
        <f>[17]Summary!$E$18</f>
        <v>361.7</v>
      </c>
      <c r="C66" s="205">
        <f>[17]Summary!$E$44</f>
        <v>0</v>
      </c>
      <c r="D66" s="205">
        <f>'[19]Ontario All Items'!$M$15</f>
        <v>113.2</v>
      </c>
      <c r="E66" s="298">
        <v>1</v>
      </c>
      <c r="F66" s="519">
        <v>320</v>
      </c>
      <c r="G66" s="219">
        <v>30</v>
      </c>
      <c r="H66" s="220">
        <f>[20]Summary!$M$7</f>
        <v>623.9</v>
      </c>
      <c r="I66" s="204">
        <f>[21]GDP!$E$36</f>
        <v>137.31453031028698</v>
      </c>
      <c r="J66" s="273">
        <f>'[18]E. CDM Variable for Rate App'!$B57</f>
        <v>83028.772758545703</v>
      </c>
      <c r="K66" s="273">
        <f>'[16]Interval Customers Summary'!G89</f>
        <v>1681721.4055850001</v>
      </c>
      <c r="L66" s="202">
        <f>'[14]Customer Count'!$AC$181</f>
        <v>4479</v>
      </c>
      <c r="N66" s="273">
        <v>0</v>
      </c>
      <c r="O66" s="298">
        <v>1</v>
      </c>
      <c r="P66" s="150">
        <f>[22]Sheet1!$E$7</f>
        <v>0.89838986932962417</v>
      </c>
      <c r="AD66" s="131"/>
    </row>
    <row r="67" spans="1:41" x14ac:dyDescent="0.2">
      <c r="A67" s="75">
        <v>39934</v>
      </c>
      <c r="B67" s="205">
        <f>[17]Summary!$F$18</f>
        <v>219.60000000000002</v>
      </c>
      <c r="C67" s="205">
        <f>[17]Summary!$F$44</f>
        <v>2</v>
      </c>
      <c r="D67" s="205">
        <f>'[19]Ontario All Items'!$N$15</f>
        <v>114</v>
      </c>
      <c r="E67" s="298">
        <v>1</v>
      </c>
      <c r="F67" s="519">
        <v>320</v>
      </c>
      <c r="G67" s="219">
        <v>31</v>
      </c>
      <c r="H67" s="220">
        <f>[20]Summary!$N$7</f>
        <v>622.70000000000005</v>
      </c>
      <c r="I67" s="204">
        <f>[21]GDP!$F$36</f>
        <v>136.94287528034204</v>
      </c>
      <c r="J67" s="273">
        <f>'[18]E. CDM Variable for Rate App'!$B58</f>
        <v>88261.843512507738</v>
      </c>
      <c r="K67" s="273">
        <f>'[16]Interval Customers Summary'!G90</f>
        <v>1481788.7111300002</v>
      </c>
      <c r="L67" s="202">
        <f>'[14]Customer Count'!$AC$182</f>
        <v>4481</v>
      </c>
      <c r="N67" s="273">
        <v>0</v>
      </c>
      <c r="O67" s="298">
        <v>1</v>
      </c>
      <c r="P67" s="150">
        <f>[22]Sheet1!$F$7</f>
        <v>0.85132525350350696</v>
      </c>
      <c r="AD67" s="131"/>
    </row>
    <row r="68" spans="1:41" x14ac:dyDescent="0.2">
      <c r="A68" s="75">
        <v>39965</v>
      </c>
      <c r="B68" s="205">
        <f>[17]Summary!$G$18</f>
        <v>99.100000000000009</v>
      </c>
      <c r="C68" s="205">
        <f>[17]Summary!$G$44</f>
        <v>15.500000000000002</v>
      </c>
      <c r="D68" s="205">
        <f>'[19]Ontario All Items'!$O$15</f>
        <v>114.2</v>
      </c>
      <c r="E68" s="298">
        <v>0</v>
      </c>
      <c r="F68" s="519">
        <v>352</v>
      </c>
      <c r="G68" s="219">
        <v>30</v>
      </c>
      <c r="H68" s="220">
        <f>[20]Summary!$O$7</f>
        <v>632.1</v>
      </c>
      <c r="I68" s="204">
        <f>[21]GDP!$G$36</f>
        <v>136.57222617060793</v>
      </c>
      <c r="J68" s="273">
        <f>'[18]E. CDM Variable for Rate App'!$B59</f>
        <v>93494.914266469772</v>
      </c>
      <c r="K68" s="273">
        <f>'[16]Interval Customers Summary'!G91</f>
        <v>1480617.8874630001</v>
      </c>
      <c r="L68" s="202">
        <f>'[14]Customer Count'!$AC$183</f>
        <v>4482</v>
      </c>
      <c r="N68" s="273">
        <v>0</v>
      </c>
      <c r="O68" s="298">
        <v>0</v>
      </c>
      <c r="P68" s="150">
        <f>[22]Sheet1!$G$7</f>
        <v>0.87959470039647503</v>
      </c>
      <c r="AD68" s="131"/>
    </row>
    <row r="69" spans="1:41" x14ac:dyDescent="0.2">
      <c r="A69" s="75">
        <v>39995</v>
      </c>
      <c r="B69" s="205">
        <f>[17]Summary!$H$18</f>
        <v>61.2</v>
      </c>
      <c r="C69" s="205">
        <f>[17]Summary!$H$44</f>
        <v>10.3</v>
      </c>
      <c r="D69" s="205">
        <f>'[19]Ontario All Items'!$P$15</f>
        <v>113.7</v>
      </c>
      <c r="E69" s="298">
        <v>0</v>
      </c>
      <c r="F69" s="519">
        <v>352</v>
      </c>
      <c r="G69" s="219">
        <v>31</v>
      </c>
      <c r="H69" s="220">
        <f>[20]Summary!$P$7</f>
        <v>637.9</v>
      </c>
      <c r="I69" s="204">
        <f>[21]GDP!$H$36</f>
        <v>136.20258025846454</v>
      </c>
      <c r="J69" s="273">
        <f>'[18]E. CDM Variable for Rate App'!$B60</f>
        <v>98727.985020431806</v>
      </c>
      <c r="K69" s="273">
        <f>'[16]Interval Customers Summary'!G92</f>
        <v>1533239.4745980001</v>
      </c>
      <c r="L69" s="202">
        <f>'[14]Customer Count'!$AC$184</f>
        <v>4472</v>
      </c>
      <c r="N69" s="273">
        <v>0</v>
      </c>
      <c r="O69" s="298">
        <v>0</v>
      </c>
      <c r="P69" s="150">
        <f>[22]Sheet1!$H$7</f>
        <v>0.87279525893056908</v>
      </c>
      <c r="AD69" s="131"/>
    </row>
    <row r="70" spans="1:41" x14ac:dyDescent="0.2">
      <c r="A70" s="75">
        <v>40026</v>
      </c>
      <c r="B70" s="205">
        <f>[17]Summary!$I$18</f>
        <v>43</v>
      </c>
      <c r="C70" s="205">
        <f>[17]Summary!$I$44</f>
        <v>48.099999999999994</v>
      </c>
      <c r="D70" s="205">
        <f>'[19]Ontario All Items'!$Q$15</f>
        <v>113.7</v>
      </c>
      <c r="E70" s="298">
        <v>0</v>
      </c>
      <c r="F70" s="519">
        <v>320</v>
      </c>
      <c r="G70" s="219">
        <v>31</v>
      </c>
      <c r="H70" s="220">
        <f>[20]Summary!$Q$7</f>
        <v>643</v>
      </c>
      <c r="I70" s="204">
        <f>[21]GDP!$I$36</f>
        <v>135.83393482866074</v>
      </c>
      <c r="J70" s="273">
        <f>'[18]E. CDM Variable for Rate App'!$B61</f>
        <v>103961.05577439384</v>
      </c>
      <c r="K70" s="273">
        <f>'[16]Interval Customers Summary'!G93</f>
        <v>1842378.4883010001</v>
      </c>
      <c r="L70" s="202">
        <f>'[14]Customer Count'!$AC$185</f>
        <v>4479</v>
      </c>
      <c r="N70" s="273">
        <v>0</v>
      </c>
      <c r="O70" s="298">
        <v>0</v>
      </c>
      <c r="P70" s="150">
        <f>[22]Sheet1!$I$7</f>
        <v>0.97073876941200743</v>
      </c>
      <c r="R70" s="128"/>
      <c r="U70" s="128"/>
      <c r="W70" s="128"/>
      <c r="X70" s="128"/>
      <c r="Y70" s="128"/>
      <c r="Z70" s="128"/>
      <c r="AA70" s="128"/>
      <c r="AB70" s="128"/>
      <c r="AC70" s="128"/>
      <c r="AD70" s="131"/>
    </row>
    <row r="71" spans="1:41" x14ac:dyDescent="0.2">
      <c r="A71" s="75">
        <v>40057</v>
      </c>
      <c r="B71" s="205">
        <f>[17]Summary!$J$18</f>
        <v>110.2</v>
      </c>
      <c r="C71" s="205">
        <f>[17]Summary!$J$44</f>
        <v>7.5</v>
      </c>
      <c r="D71" s="205">
        <f>'[19]Ontario All Items'!$R$15</f>
        <v>113.8</v>
      </c>
      <c r="E71" s="298">
        <v>1</v>
      </c>
      <c r="F71" s="519">
        <v>336</v>
      </c>
      <c r="G71" s="219">
        <v>30</v>
      </c>
      <c r="H71" s="220">
        <f>[20]Summary!$R$7</f>
        <v>643.29999999999995</v>
      </c>
      <c r="I71" s="204">
        <f>[21]GDP!$J$36</f>
        <v>135.46628717329455</v>
      </c>
      <c r="J71" s="273">
        <f>'[18]E. CDM Variable for Rate App'!$B62</f>
        <v>109194.12652835588</v>
      </c>
      <c r="K71" s="273">
        <f>'[16]Interval Customers Summary'!G94</f>
        <v>2152613.2186909998</v>
      </c>
      <c r="L71" s="202">
        <f>'[14]Customer Count'!$AC$186</f>
        <v>4504</v>
      </c>
      <c r="N71" s="273">
        <v>0</v>
      </c>
      <c r="O71" s="298">
        <v>1</v>
      </c>
      <c r="P71" s="150">
        <f>[22]Sheet1!$J$7</f>
        <v>0.98610327526260033</v>
      </c>
      <c r="R71" s="128"/>
      <c r="U71" s="128"/>
      <c r="W71" s="128"/>
      <c r="X71" s="128"/>
      <c r="Y71" s="128"/>
      <c r="Z71" s="128"/>
      <c r="AA71" s="128"/>
      <c r="AB71" s="128"/>
      <c r="AC71" s="128"/>
      <c r="AD71" s="131"/>
    </row>
    <row r="72" spans="1:41" x14ac:dyDescent="0.2">
      <c r="A72" s="75">
        <v>40087</v>
      </c>
      <c r="B72" s="205">
        <f>[17]Summary!$K$18</f>
        <v>345.2999999999999</v>
      </c>
      <c r="C72" s="205">
        <f>[17]Summary!$K$44</f>
        <v>0</v>
      </c>
      <c r="D72" s="205">
        <f>'[19]Ontario All Items'!$S$15</f>
        <v>113.9</v>
      </c>
      <c r="E72" s="298">
        <v>1</v>
      </c>
      <c r="F72" s="519">
        <v>336</v>
      </c>
      <c r="G72" s="219">
        <v>31</v>
      </c>
      <c r="H72" s="220">
        <f>[20]Summary!$S$7</f>
        <v>644.9</v>
      </c>
      <c r="I72" s="204">
        <f>[21]GDP!$K$36</f>
        <v>135.09963459179312</v>
      </c>
      <c r="J72" s="273">
        <f>'[18]E. CDM Variable for Rate App'!$B63</f>
        <v>114427.19728231791</v>
      </c>
      <c r="K72" s="273">
        <f>'[16]Interval Customers Summary'!G95</f>
        <v>2250006.4296710002</v>
      </c>
      <c r="L72" s="202">
        <f>'[14]Customer Count'!$AC$187</f>
        <v>4506</v>
      </c>
      <c r="N72" s="273">
        <v>0</v>
      </c>
      <c r="O72" s="298">
        <v>1</v>
      </c>
      <c r="P72" s="151">
        <f>[22]Sheet1!$K$7</f>
        <v>1</v>
      </c>
      <c r="AD72" s="131"/>
    </row>
    <row r="73" spans="1:41" x14ac:dyDescent="0.2">
      <c r="A73" s="75">
        <v>40118</v>
      </c>
      <c r="B73" s="205">
        <f>[17]Summary!$L$18</f>
        <v>396.19999999999993</v>
      </c>
      <c r="C73" s="205">
        <f>[17]Summary!$L$44</f>
        <v>0</v>
      </c>
      <c r="D73" s="205">
        <f>'[19]Ontario All Items'!$T$15</f>
        <v>114.6</v>
      </c>
      <c r="E73" s="298">
        <v>1</v>
      </c>
      <c r="F73" s="519">
        <v>320</v>
      </c>
      <c r="G73" s="219">
        <v>30</v>
      </c>
      <c r="H73" s="220">
        <f>[20]Summary!$T$7</f>
        <v>642.20000000000005</v>
      </c>
      <c r="I73" s="204">
        <f>[21]GDP!$L$36</f>
        <v>134.733974390893</v>
      </c>
      <c r="J73" s="273">
        <f>'[18]E. CDM Variable for Rate App'!$B64</f>
        <v>119660.26803627994</v>
      </c>
      <c r="K73" s="273">
        <f>'[16]Interval Customers Summary'!G96</f>
        <v>2214423.3852000004</v>
      </c>
      <c r="L73" s="202">
        <f>'[14]Customer Count'!$AC$188</f>
        <v>4518</v>
      </c>
      <c r="N73" s="273">
        <v>0</v>
      </c>
      <c r="O73" s="298">
        <v>1</v>
      </c>
      <c r="P73" s="151">
        <f>[22]Sheet1!$L$7</f>
        <v>1</v>
      </c>
      <c r="AD73" s="131"/>
    </row>
    <row r="74" spans="1:41" x14ac:dyDescent="0.2">
      <c r="A74" s="75">
        <v>40148</v>
      </c>
      <c r="B74" s="205">
        <f>[17]Summary!$M$18</f>
        <v>698.59999999999991</v>
      </c>
      <c r="C74" s="205">
        <f>[17]Summary!$M$44</f>
        <v>0</v>
      </c>
      <c r="D74" s="205">
        <f>'[19]Ontario All Items'!$U$15</f>
        <v>114.1</v>
      </c>
      <c r="E74" s="298">
        <v>0</v>
      </c>
      <c r="F74" s="519">
        <v>352</v>
      </c>
      <c r="G74" s="219">
        <v>31</v>
      </c>
      <c r="H74" s="220">
        <f>[20]Summary!$U$7</f>
        <v>639.1</v>
      </c>
      <c r="I74" s="204">
        <f>[21]GDP!$M$36</f>
        <v>134.36930388462019</v>
      </c>
      <c r="J74" s="273">
        <f>'[18]E. CDM Variable for Rate App'!$B65</f>
        <v>124893.33879024198</v>
      </c>
      <c r="K74" s="273">
        <f>'[16]Interval Customers Summary'!G97</f>
        <v>1953856.9327810002</v>
      </c>
      <c r="L74" s="202">
        <f>'[14]Customer Count'!$AC$189</f>
        <v>4514</v>
      </c>
      <c r="N74" s="273">
        <v>0</v>
      </c>
      <c r="O74" s="298">
        <v>0</v>
      </c>
      <c r="P74" s="151">
        <f>[22]Sheet1!$M$7</f>
        <v>1</v>
      </c>
      <c r="AD74" s="131"/>
    </row>
    <row r="75" spans="1:41" s="101" customFormat="1" x14ac:dyDescent="0.2">
      <c r="A75" s="75">
        <v>40179</v>
      </c>
      <c r="B75" s="265">
        <f>[17]Summary!$B$19</f>
        <v>791.5</v>
      </c>
      <c r="C75" s="265">
        <f>[17]Summary!$B$45</f>
        <v>0</v>
      </c>
      <c r="D75" s="265">
        <f>'[19]Ontario All Items'!$J$16</f>
        <v>114.5</v>
      </c>
      <c r="E75" s="293">
        <v>0</v>
      </c>
      <c r="F75" s="718">
        <v>320</v>
      </c>
      <c r="G75" s="267">
        <v>31</v>
      </c>
      <c r="H75" s="268">
        <f>[20]Summary!$J$8</f>
        <v>633.6</v>
      </c>
      <c r="I75" s="268">
        <f>[21]GDP!$B$37</f>
        <v>134.73334561620703</v>
      </c>
      <c r="J75" s="274">
        <f>'[18]E. CDM Variable for Rate App'!$B66</f>
        <v>123708.66878762332</v>
      </c>
      <c r="K75" s="274">
        <f>'[16]Interval Customers Summary'!G98</f>
        <v>2212166.7093240004</v>
      </c>
      <c r="L75" s="269">
        <f>'[14]Customer Count'!$AC$207</f>
        <v>4515</v>
      </c>
      <c r="N75" s="274">
        <v>0</v>
      </c>
      <c r="O75" s="293">
        <v>0</v>
      </c>
      <c r="P75" s="266">
        <f>[22]Sheet1!$B$8</f>
        <v>1</v>
      </c>
      <c r="Q75" s="270"/>
      <c r="R75" s="270"/>
      <c r="S75" s="270"/>
      <c r="T75" s="270"/>
      <c r="U75" s="270"/>
      <c r="V75" s="270"/>
      <c r="W75" s="270"/>
      <c r="X75" s="270"/>
      <c r="Y75" s="270"/>
      <c r="Z75" s="270"/>
      <c r="AA75" s="270"/>
      <c r="AB75" s="270"/>
      <c r="AE75" s="271"/>
      <c r="AF75" s="271"/>
      <c r="AG75" s="271"/>
      <c r="AH75" s="271"/>
      <c r="AI75" s="271"/>
      <c r="AJ75" s="271"/>
      <c r="AK75" s="271"/>
      <c r="AL75" s="271"/>
      <c r="AM75" s="271"/>
      <c r="AN75" s="271"/>
      <c r="AO75" s="272"/>
    </row>
    <row r="76" spans="1:41" x14ac:dyDescent="0.2">
      <c r="A76" s="75">
        <v>40210</v>
      </c>
      <c r="B76" s="205">
        <f>[17]Summary!$C$19</f>
        <v>680.1</v>
      </c>
      <c r="C76" s="205">
        <f>[17]Summary!$C$45</f>
        <v>0</v>
      </c>
      <c r="D76" s="205">
        <f>'[19]Ontario All Items'!$K$16</f>
        <v>115.1</v>
      </c>
      <c r="E76" s="298">
        <v>0</v>
      </c>
      <c r="F76" s="519">
        <v>304</v>
      </c>
      <c r="G76" s="219">
        <v>28</v>
      </c>
      <c r="H76" s="220">
        <f>[20]Summary!$K$8</f>
        <v>630.5</v>
      </c>
      <c r="I76" s="204">
        <f>[21]GDP!$C$37</f>
        <v>135.09837363244745</v>
      </c>
      <c r="J76" s="273">
        <f>'[18]E. CDM Variable for Rate App'!$B67</f>
        <v>122523.99878500466</v>
      </c>
      <c r="K76" s="273">
        <f>'[16]Interval Customers Summary'!G99</f>
        <v>1973695.1362700001</v>
      </c>
      <c r="L76" s="202">
        <f>'[14]Customer Count'!$AC$208</f>
        <v>4517</v>
      </c>
      <c r="N76" s="273">
        <v>0</v>
      </c>
      <c r="O76" s="298">
        <v>0</v>
      </c>
      <c r="P76" s="151">
        <f>[22]Sheet1!$C$8</f>
        <v>1</v>
      </c>
      <c r="AD76" s="131"/>
    </row>
    <row r="77" spans="1:41" x14ac:dyDescent="0.2">
      <c r="A77" s="75">
        <v>40238</v>
      </c>
      <c r="B77" s="205">
        <f>[17]Summary!$D$19</f>
        <v>504.69999999999987</v>
      </c>
      <c r="C77" s="205">
        <f>[17]Summary!$D$45</f>
        <v>0</v>
      </c>
      <c r="D77" s="205">
        <f>'[19]Ontario All Items'!$L$16</f>
        <v>115.3</v>
      </c>
      <c r="E77" s="298">
        <v>1</v>
      </c>
      <c r="F77" s="519">
        <v>368</v>
      </c>
      <c r="G77" s="219">
        <v>31</v>
      </c>
      <c r="H77" s="220">
        <f>[20]Summary!$L$8</f>
        <v>627.5</v>
      </c>
      <c r="I77" s="204">
        <f>[21]GDP!$D$37</f>
        <v>135.46439060544563</v>
      </c>
      <c r="J77" s="273">
        <f>'[18]E. CDM Variable for Rate App'!$B68</f>
        <v>121339.328782386</v>
      </c>
      <c r="K77" s="273">
        <f>'[16]Interval Customers Summary'!G100</f>
        <v>2333569.5676020002</v>
      </c>
      <c r="L77" s="202">
        <f>'[14]Customer Count'!$AC$209</f>
        <v>4510</v>
      </c>
      <c r="N77" s="273">
        <v>0</v>
      </c>
      <c r="O77" s="298">
        <v>1</v>
      </c>
      <c r="P77" s="151">
        <f>[22]Sheet1!$D$8</f>
        <v>1</v>
      </c>
      <c r="AD77" s="131"/>
    </row>
    <row r="78" spans="1:41" x14ac:dyDescent="0.2">
      <c r="A78" s="75">
        <v>40269</v>
      </c>
      <c r="B78" s="205">
        <f>[17]Summary!$E$19</f>
        <v>273.20000000000005</v>
      </c>
      <c r="C78" s="205">
        <f>[17]Summary!$E$45</f>
        <v>1</v>
      </c>
      <c r="D78" s="205">
        <f>'[19]Ontario All Items'!$M$16</f>
        <v>115.7</v>
      </c>
      <c r="E78" s="298">
        <v>1</v>
      </c>
      <c r="F78" s="519">
        <v>320</v>
      </c>
      <c r="G78" s="219">
        <v>30</v>
      </c>
      <c r="H78" s="220">
        <f>[20]Summary!$M$8</f>
        <v>631.6</v>
      </c>
      <c r="I78" s="204">
        <f>[21]GDP!$E$37</f>
        <v>135.83139921454512</v>
      </c>
      <c r="J78" s="273">
        <f>'[18]E. CDM Variable for Rate App'!$B69</f>
        <v>120154.65877976734</v>
      </c>
      <c r="K78" s="273">
        <f>'[16]Interval Customers Summary'!G101</f>
        <v>2176410.2768590003</v>
      </c>
      <c r="L78" s="202">
        <f>'[14]Customer Count'!$AC$210</f>
        <v>4520</v>
      </c>
      <c r="N78" s="273">
        <v>0</v>
      </c>
      <c r="O78" s="298">
        <v>1</v>
      </c>
      <c r="P78" s="151">
        <f>[22]Sheet1!$E$8</f>
        <v>1</v>
      </c>
      <c r="AD78" s="131"/>
    </row>
    <row r="79" spans="1:41" x14ac:dyDescent="0.2">
      <c r="A79" s="75">
        <v>40299</v>
      </c>
      <c r="B79" s="205">
        <f>[17]Summary!$F$19</f>
        <v>148.19999999999996</v>
      </c>
      <c r="C79" s="205">
        <f>[17]Summary!$F$45</f>
        <v>24</v>
      </c>
      <c r="D79" s="205">
        <f>'[19]Ontario All Items'!$N$16</f>
        <v>116.2</v>
      </c>
      <c r="E79" s="298">
        <v>1</v>
      </c>
      <c r="F79" s="519">
        <v>320</v>
      </c>
      <c r="G79" s="219">
        <v>31</v>
      </c>
      <c r="H79" s="220">
        <f>[20]Summary!$N$8</f>
        <v>641.5</v>
      </c>
      <c r="I79" s="204">
        <f>[21]GDP!$F$37</f>
        <v>136.19940214634852</v>
      </c>
      <c r="J79" s="273">
        <f>'[18]E. CDM Variable for Rate App'!$B70</f>
        <v>118969.98877714868</v>
      </c>
      <c r="K79" s="273">
        <f>'[16]Interval Customers Summary'!G102</f>
        <v>2343664.320179</v>
      </c>
      <c r="L79" s="202">
        <f>'[14]Customer Count'!$AC$211</f>
        <v>4531</v>
      </c>
      <c r="N79" s="273">
        <v>0</v>
      </c>
      <c r="O79" s="298">
        <v>1</v>
      </c>
      <c r="P79" s="151">
        <f>[22]Sheet1!$F$8</f>
        <v>1</v>
      </c>
      <c r="AD79" s="131"/>
    </row>
    <row r="80" spans="1:41" x14ac:dyDescent="0.2">
      <c r="A80" s="75">
        <v>40330</v>
      </c>
      <c r="B80" s="205">
        <f>[17]Summary!$G$19</f>
        <v>55.233333333333327</v>
      </c>
      <c r="C80" s="205">
        <f>[17]Summary!$G$45</f>
        <v>18.7</v>
      </c>
      <c r="D80" s="205">
        <f>'[19]Ontario All Items'!$O$16</f>
        <v>116</v>
      </c>
      <c r="E80" s="298">
        <v>0</v>
      </c>
      <c r="F80" s="519">
        <v>352</v>
      </c>
      <c r="G80" s="219">
        <v>30</v>
      </c>
      <c r="H80" s="220">
        <f>[20]Summary!$O$8</f>
        <v>657.2</v>
      </c>
      <c r="I80" s="204">
        <f>[21]GDP!$G$37</f>
        <v>136.56840209473719</v>
      </c>
      <c r="J80" s="273">
        <f>'[18]E. CDM Variable for Rate App'!$B71</f>
        <v>117785.31877453002</v>
      </c>
      <c r="K80" s="273">
        <f>'[16]Interval Customers Summary'!G103</f>
        <v>2300956.25526</v>
      </c>
      <c r="L80" s="202">
        <f>'[14]Customer Count'!$AC$212</f>
        <v>4527</v>
      </c>
      <c r="N80" s="273">
        <v>0</v>
      </c>
      <c r="O80" s="298">
        <v>0</v>
      </c>
      <c r="P80" s="151">
        <f>[22]Sheet1!$G$8</f>
        <v>1</v>
      </c>
      <c r="AD80" s="131"/>
    </row>
    <row r="81" spans="1:41" x14ac:dyDescent="0.2">
      <c r="A81" s="75">
        <v>40360</v>
      </c>
      <c r="B81" s="205">
        <f>[17]Summary!$H$19</f>
        <v>12.7</v>
      </c>
      <c r="C81" s="205">
        <f>[17]Summary!$H$45</f>
        <v>89.7</v>
      </c>
      <c r="D81" s="205">
        <f>'[19]Ontario All Items'!$P$16</f>
        <v>117</v>
      </c>
      <c r="E81" s="298">
        <v>0</v>
      </c>
      <c r="F81" s="519">
        <v>336</v>
      </c>
      <c r="G81" s="219">
        <v>31</v>
      </c>
      <c r="H81" s="220">
        <f>[20]Summary!$P$8</f>
        <v>669.8</v>
      </c>
      <c r="I81" s="204">
        <f>[21]GDP!$H$37</f>
        <v>136.93840176089088</v>
      </c>
      <c r="J81" s="273">
        <f>'[18]E. CDM Variable for Rate App'!$B72</f>
        <v>116600.64877191136</v>
      </c>
      <c r="K81" s="273">
        <f>'[16]Interval Customers Summary'!G104</f>
        <v>2325624.3511150004</v>
      </c>
      <c r="L81" s="202">
        <f>'[14]Customer Count'!$AC$213</f>
        <v>4530</v>
      </c>
      <c r="N81" s="273">
        <v>0</v>
      </c>
      <c r="O81" s="298">
        <v>0</v>
      </c>
      <c r="P81" s="151">
        <f>[22]Sheet1!$H$8</f>
        <v>1</v>
      </c>
      <c r="AD81" s="127"/>
    </row>
    <row r="82" spans="1:41" x14ac:dyDescent="0.2">
      <c r="A82" s="75">
        <v>40391</v>
      </c>
      <c r="B82" s="205">
        <f>[17]Summary!$I$19</f>
        <v>19.299999999999997</v>
      </c>
      <c r="C82" s="205">
        <f>[17]Summary!$I$45</f>
        <v>82.000000000000014</v>
      </c>
      <c r="D82" s="205">
        <f>'[19]Ontario All Items'!$Q$16</f>
        <v>117</v>
      </c>
      <c r="E82" s="298">
        <v>0</v>
      </c>
      <c r="F82" s="519">
        <v>336</v>
      </c>
      <c r="G82" s="219">
        <v>31</v>
      </c>
      <c r="H82" s="220">
        <f>[20]Summary!$Q$8</f>
        <v>672</v>
      </c>
      <c r="I82" s="204">
        <f>[21]GDP!$I$37</f>
        <v>137.30940385330757</v>
      </c>
      <c r="J82" s="273">
        <f>'[18]E. CDM Variable for Rate App'!$B73</f>
        <v>115415.97876929271</v>
      </c>
      <c r="K82" s="273">
        <f>'[16]Interval Customers Summary'!G105</f>
        <v>2526907.8799120001</v>
      </c>
      <c r="L82" s="202">
        <f>'[14]Customer Count'!$AC$214</f>
        <v>4527</v>
      </c>
      <c r="N82" s="273">
        <v>0</v>
      </c>
      <c r="O82" s="298">
        <v>0</v>
      </c>
      <c r="P82" s="151">
        <f>[22]Sheet1!$I$8</f>
        <v>1</v>
      </c>
      <c r="AD82" s="127"/>
    </row>
    <row r="83" spans="1:41" x14ac:dyDescent="0.2">
      <c r="A83" s="75">
        <v>40422</v>
      </c>
      <c r="B83" s="205">
        <f>[17]Summary!$J$19</f>
        <v>137</v>
      </c>
      <c r="C83" s="205">
        <f>[17]Summary!$J$45</f>
        <v>15.5</v>
      </c>
      <c r="D83" s="205">
        <f>'[19]Ontario All Items'!$R$16</f>
        <v>117.1</v>
      </c>
      <c r="E83" s="298">
        <v>1</v>
      </c>
      <c r="F83" s="519">
        <v>336</v>
      </c>
      <c r="G83" s="219">
        <v>30</v>
      </c>
      <c r="H83" s="220">
        <f>[20]Summary!$R$8</f>
        <v>665.1</v>
      </c>
      <c r="I83" s="204">
        <f>[21]GDP!$J$37</f>
        <v>137.68141108782325</v>
      </c>
      <c r="J83" s="273">
        <f>'[18]E. CDM Variable for Rate App'!$B74</f>
        <v>114231.30876667405</v>
      </c>
      <c r="K83" s="273">
        <f>'[16]Interval Customers Summary'!G106</f>
        <v>2397723.7673220006</v>
      </c>
      <c r="L83" s="202">
        <f>'[14]Customer Count'!$AC$215</f>
        <v>4524</v>
      </c>
      <c r="N83" s="273">
        <v>0</v>
      </c>
      <c r="O83" s="298">
        <v>1</v>
      </c>
      <c r="P83" s="151">
        <f>[22]Sheet1!$J$8</f>
        <v>1</v>
      </c>
      <c r="AD83" s="127"/>
    </row>
    <row r="84" spans="1:41" x14ac:dyDescent="0.2">
      <c r="A84" s="75">
        <v>40452</v>
      </c>
      <c r="B84" s="205">
        <f>[17]Summary!$K$19</f>
        <v>300.99999999999994</v>
      </c>
      <c r="C84" s="205">
        <f>[17]Summary!$K$45</f>
        <v>0</v>
      </c>
      <c r="D84" s="205">
        <f>'[19]Ontario All Items'!$S$16</f>
        <v>117.8</v>
      </c>
      <c r="E84" s="298">
        <v>1</v>
      </c>
      <c r="F84" s="519">
        <v>320</v>
      </c>
      <c r="G84" s="219">
        <v>31</v>
      </c>
      <c r="H84" s="220">
        <f>[20]Summary!$S$8</f>
        <v>657.2</v>
      </c>
      <c r="I84" s="204">
        <f>[21]GDP!$K$37</f>
        <v>138.0544261876318</v>
      </c>
      <c r="J84" s="273">
        <f>'[18]E. CDM Variable for Rate App'!$B75</f>
        <v>113046.63876405539</v>
      </c>
      <c r="K84" s="273">
        <f>'[16]Interval Customers Summary'!G107</f>
        <v>2469206.2256940003</v>
      </c>
      <c r="L84" s="202">
        <f>'[14]Customer Count'!$AC$216</f>
        <v>4525</v>
      </c>
      <c r="N84" s="273">
        <v>0</v>
      </c>
      <c r="O84" s="298">
        <v>1</v>
      </c>
      <c r="P84" s="151">
        <f>[22]Sheet1!$K$8</f>
        <v>1</v>
      </c>
      <c r="R84" s="128"/>
      <c r="T84" s="128"/>
      <c r="U84" s="128"/>
      <c r="W84" s="128"/>
      <c r="X84" s="128"/>
      <c r="Y84" s="128"/>
      <c r="Z84" s="128"/>
      <c r="AA84" s="128"/>
      <c r="AB84" s="128"/>
      <c r="AC84" s="128"/>
      <c r="AD84" s="127"/>
    </row>
    <row r="85" spans="1:41" x14ac:dyDescent="0.2">
      <c r="A85" s="75">
        <v>40483</v>
      </c>
      <c r="B85" s="205">
        <f>[17]Summary!$L$19</f>
        <v>439.26666666666659</v>
      </c>
      <c r="C85" s="205">
        <f>[17]Summary!$L$45</f>
        <v>0</v>
      </c>
      <c r="D85" s="205">
        <f>'[19]Ontario All Items'!$T$16</f>
        <v>118</v>
      </c>
      <c r="E85" s="298">
        <v>1</v>
      </c>
      <c r="F85" s="519">
        <v>336</v>
      </c>
      <c r="G85" s="219">
        <v>30</v>
      </c>
      <c r="H85" s="220">
        <f>[20]Summary!$T$8</f>
        <v>655.20000000000005</v>
      </c>
      <c r="I85" s="204">
        <f>[21]GDP!$L$37</f>
        <v>138.42845188330503</v>
      </c>
      <c r="J85" s="273">
        <f>'[18]E. CDM Variable for Rate App'!$B76</f>
        <v>111861.96876143673</v>
      </c>
      <c r="K85" s="273">
        <f>'[16]Interval Customers Summary'!G108</f>
        <v>2399218.9846690004</v>
      </c>
      <c r="L85" s="202">
        <f>'[14]Customer Count'!$AC$217</f>
        <v>4542</v>
      </c>
      <c r="N85" s="273">
        <v>0</v>
      </c>
      <c r="O85" s="298">
        <v>1</v>
      </c>
      <c r="P85" s="151">
        <f>[22]Sheet1!$L$8</f>
        <v>1</v>
      </c>
      <c r="R85" s="128"/>
      <c r="T85" s="128"/>
      <c r="U85" s="128"/>
      <c r="W85" s="128"/>
      <c r="X85" s="128"/>
      <c r="Y85" s="128"/>
      <c r="Z85" s="128"/>
      <c r="AA85" s="128"/>
      <c r="AB85" s="128"/>
      <c r="AC85" s="128"/>
      <c r="AD85" s="127"/>
    </row>
    <row r="86" spans="1:41" x14ac:dyDescent="0.2">
      <c r="A86" s="75">
        <v>40513</v>
      </c>
      <c r="B86" s="205">
        <f>[17]Summary!$M$19</f>
        <v>744.29999999999984</v>
      </c>
      <c r="C86" s="205">
        <f>[17]Summary!$M$45</f>
        <v>0</v>
      </c>
      <c r="D86" s="205">
        <f>'[19]Ontario All Items'!$U$16</f>
        <v>117.9</v>
      </c>
      <c r="E86" s="298">
        <v>0</v>
      </c>
      <c r="F86" s="519">
        <v>368</v>
      </c>
      <c r="G86" s="219">
        <v>31</v>
      </c>
      <c r="H86" s="220">
        <f>[20]Summary!$U$8</f>
        <v>653.29999999999995</v>
      </c>
      <c r="I86" s="204">
        <f>[21]GDP!$M$37</f>
        <v>138.80349091281266</v>
      </c>
      <c r="J86" s="273">
        <f>'[18]E. CDM Variable for Rate App'!$B77</f>
        <v>110677.29875881807</v>
      </c>
      <c r="K86" s="273">
        <f>'[16]Interval Customers Summary'!G109</f>
        <v>2171049.350327</v>
      </c>
      <c r="L86" s="202">
        <f>'[14]Customer Count'!$AC$218</f>
        <v>4542</v>
      </c>
      <c r="N86" s="273">
        <v>0</v>
      </c>
      <c r="O86" s="298">
        <v>0</v>
      </c>
      <c r="P86" s="151">
        <f>[22]Sheet1!$M$8</f>
        <v>1</v>
      </c>
      <c r="AD86" s="127"/>
    </row>
    <row r="87" spans="1:41" s="101" customFormat="1" x14ac:dyDescent="0.2">
      <c r="A87" s="75">
        <v>40544</v>
      </c>
      <c r="B87" s="265">
        <f>[17]Summary!$B$20</f>
        <v>866.5</v>
      </c>
      <c r="C87" s="265">
        <f>[17]Summary!$B$46</f>
        <v>0</v>
      </c>
      <c r="D87" s="265">
        <f>'[19]Ontario All Items'!$J$17</f>
        <v>117.8</v>
      </c>
      <c r="E87" s="293">
        <v>0</v>
      </c>
      <c r="F87" s="718">
        <v>336</v>
      </c>
      <c r="G87" s="267">
        <v>31</v>
      </c>
      <c r="H87" s="268">
        <f>[20]Summary!$J$9</f>
        <v>649.29999999999995</v>
      </c>
      <c r="I87" s="268">
        <f>[21]GDP!$B$38</f>
        <v>139.00999795379184</v>
      </c>
      <c r="J87" s="274">
        <f>'[18]E. CDM Variable for Rate App'!$B78</f>
        <v>112936.69543007608</v>
      </c>
      <c r="K87" s="274">
        <f>'[16]Interval Customers Summary'!G110</f>
        <v>2435983.5518069998</v>
      </c>
      <c r="L87" s="269">
        <f>'[14]Customer Count'!$AC$236</f>
        <v>4554</v>
      </c>
      <c r="N87" s="274">
        <f>[15]Sheet1!$B3</f>
        <v>65.22</v>
      </c>
      <c r="O87" s="293">
        <v>0</v>
      </c>
      <c r="P87" s="266">
        <f>[22]Sheet1!$B$9</f>
        <v>1</v>
      </c>
      <c r="Q87" s="270"/>
      <c r="R87" s="270"/>
      <c r="S87" s="270"/>
      <c r="T87" s="270"/>
      <c r="U87" s="270"/>
      <c r="V87" s="270"/>
      <c r="W87" s="270"/>
      <c r="X87" s="270"/>
      <c r="Y87" s="270"/>
      <c r="Z87" s="270"/>
      <c r="AA87" s="270"/>
      <c r="AB87" s="270"/>
      <c r="AE87" s="271"/>
      <c r="AF87" s="271"/>
      <c r="AG87" s="271"/>
      <c r="AH87" s="271"/>
      <c r="AI87" s="271"/>
      <c r="AJ87" s="271"/>
      <c r="AK87" s="271"/>
      <c r="AL87" s="271"/>
      <c r="AM87" s="271"/>
      <c r="AN87" s="271"/>
      <c r="AO87" s="272"/>
    </row>
    <row r="88" spans="1:41" x14ac:dyDescent="0.2">
      <c r="A88" s="75">
        <v>40575</v>
      </c>
      <c r="B88" s="205">
        <f>[17]Summary!$C$20</f>
        <v>720.4000000000002</v>
      </c>
      <c r="C88" s="205">
        <f>[17]Summary!$C$46</f>
        <v>0</v>
      </c>
      <c r="D88" s="205">
        <f>'[19]Ontario All Items'!$K$17</f>
        <v>118</v>
      </c>
      <c r="E88" s="298">
        <v>0</v>
      </c>
      <c r="F88" s="519">
        <v>304</v>
      </c>
      <c r="G88" s="219">
        <v>28</v>
      </c>
      <c r="H88" s="220">
        <f>[20]Summary!$K$9</f>
        <v>651.20000000000005</v>
      </c>
      <c r="I88" s="204">
        <f>[21]GDP!$C$38</f>
        <v>139.21681222881602</v>
      </c>
      <c r="J88" s="273">
        <f>'[18]E. CDM Variable for Rate App'!$B79</f>
        <v>115196.0921013341</v>
      </c>
      <c r="K88" s="273">
        <f>'[16]Interval Customers Summary'!G111</f>
        <v>2335707.1743069999</v>
      </c>
      <c r="L88" s="202">
        <f>'[14]Customer Count'!$AC$237</f>
        <v>4542</v>
      </c>
      <c r="N88" s="273">
        <f>[15]Sheet1!$B4</f>
        <v>1663.6599999999999</v>
      </c>
      <c r="O88" s="298">
        <v>0</v>
      </c>
      <c r="P88" s="151">
        <f>[22]Sheet1!$C$9</f>
        <v>1</v>
      </c>
      <c r="AD88" s="127"/>
    </row>
    <row r="89" spans="1:41" x14ac:dyDescent="0.2">
      <c r="A89" s="75">
        <v>40603</v>
      </c>
      <c r="B89" s="205">
        <f>[17]Summary!$D$20</f>
        <v>660.1</v>
      </c>
      <c r="C89" s="205">
        <f>[17]Summary!$D$46</f>
        <v>0</v>
      </c>
      <c r="D89" s="205">
        <f>'[19]Ontario All Items'!$L$17</f>
        <v>119.4</v>
      </c>
      <c r="E89" s="298">
        <v>1</v>
      </c>
      <c r="F89" s="519">
        <v>368</v>
      </c>
      <c r="G89" s="219">
        <v>31</v>
      </c>
      <c r="H89" s="220">
        <f>[20]Summary!$L$9</f>
        <v>657.1</v>
      </c>
      <c r="I89" s="204">
        <f>[21]GDP!$D$38</f>
        <v>139.42393419497739</v>
      </c>
      <c r="J89" s="273">
        <f>'[18]E. CDM Variable for Rate App'!$B80</f>
        <v>117455.48877259211</v>
      </c>
      <c r="K89" s="273">
        <f>'[16]Interval Customers Summary'!G112</f>
        <v>2656453.5331100002</v>
      </c>
      <c r="L89" s="202">
        <f>'[14]Customer Count'!$AC$238</f>
        <v>4545</v>
      </c>
      <c r="N89" s="273">
        <f>[15]Sheet1!$B5</f>
        <v>5312.08</v>
      </c>
      <c r="O89" s="298">
        <v>1</v>
      </c>
      <c r="P89" s="151">
        <f>[22]Sheet1!$D$9</f>
        <v>1</v>
      </c>
      <c r="AD89" s="127"/>
    </row>
    <row r="90" spans="1:41" x14ac:dyDescent="0.2">
      <c r="A90" s="75">
        <v>40634</v>
      </c>
      <c r="B90" s="205">
        <f>[17]Summary!$E$20</f>
        <v>379.3</v>
      </c>
      <c r="C90" s="205">
        <f>[17]Summary!$E$46</f>
        <v>0</v>
      </c>
      <c r="D90" s="205">
        <f>'[19]Ontario All Items'!$M$17</f>
        <v>119.9</v>
      </c>
      <c r="E90" s="298">
        <v>1</v>
      </c>
      <c r="F90" s="519">
        <v>320</v>
      </c>
      <c r="G90" s="219">
        <v>30</v>
      </c>
      <c r="H90" s="220">
        <f>[20]Summary!$M$9</f>
        <v>666.4</v>
      </c>
      <c r="I90" s="204">
        <f>[21]GDP!$E$38</f>
        <v>139.63136431004824</v>
      </c>
      <c r="J90" s="273">
        <f>'[18]E. CDM Variable for Rate App'!$B81</f>
        <v>119714.88544385013</v>
      </c>
      <c r="K90" s="273">
        <f>'[16]Interval Customers Summary'!G113</f>
        <v>2129747.4335800004</v>
      </c>
      <c r="L90" s="202">
        <f>'[14]Customer Count'!$AC$239</f>
        <v>4550</v>
      </c>
      <c r="N90" s="273">
        <f>[15]Sheet1!$B6</f>
        <v>7098.75</v>
      </c>
      <c r="O90" s="298">
        <v>1</v>
      </c>
      <c r="P90" s="151">
        <f>[22]Sheet1!$E$9</f>
        <v>1</v>
      </c>
      <c r="AD90" s="127"/>
    </row>
    <row r="91" spans="1:41" x14ac:dyDescent="0.2">
      <c r="A91" s="75">
        <v>40664</v>
      </c>
      <c r="B91" s="205">
        <f>[17]Summary!$F$20</f>
        <v>168.09999999999997</v>
      </c>
      <c r="C91" s="205">
        <f>[17]Summary!$F$46</f>
        <v>12.8</v>
      </c>
      <c r="D91" s="205">
        <f>'[19]Ontario All Items'!$N$17</f>
        <v>120.9</v>
      </c>
      <c r="E91" s="298">
        <v>1</v>
      </c>
      <c r="F91" s="519">
        <v>336</v>
      </c>
      <c r="G91" s="219">
        <v>31</v>
      </c>
      <c r="H91" s="220">
        <f>[20]Summary!$N$9</f>
        <v>671.5</v>
      </c>
      <c r="I91" s="204">
        <f>[21]GDP!$F$38</f>
        <v>139.83910303248186</v>
      </c>
      <c r="J91" s="273">
        <f>'[18]E. CDM Variable for Rate App'!$B82</f>
        <v>121974.28211510814</v>
      </c>
      <c r="K91" s="273">
        <f>'[16]Interval Customers Summary'!G114</f>
        <v>2308697.2706329999</v>
      </c>
      <c r="L91" s="202">
        <f>'[14]Customer Count'!$AC$240</f>
        <v>4541</v>
      </c>
      <c r="N91" s="273">
        <f>[15]Sheet1!$B7</f>
        <v>6193.66</v>
      </c>
      <c r="O91" s="298">
        <v>1</v>
      </c>
      <c r="P91" s="151">
        <f>[22]Sheet1!$F$9</f>
        <v>1</v>
      </c>
      <c r="AD91" s="127"/>
    </row>
    <row r="92" spans="1:41" x14ac:dyDescent="0.2">
      <c r="A92" s="75">
        <v>40695</v>
      </c>
      <c r="B92" s="205">
        <f>[17]Summary!$G$20</f>
        <v>64.099999999999994</v>
      </c>
      <c r="C92" s="205">
        <f>[17]Summary!$G$46</f>
        <v>16.400000000000002</v>
      </c>
      <c r="D92" s="205">
        <f>'[19]Ontario All Items'!$O$17</f>
        <v>120.2</v>
      </c>
      <c r="E92" s="298">
        <v>0</v>
      </c>
      <c r="F92" s="519">
        <v>352</v>
      </c>
      <c r="G92" s="219">
        <v>30</v>
      </c>
      <c r="H92" s="220">
        <f>[20]Summary!$O$9</f>
        <v>681.8</v>
      </c>
      <c r="I92" s="204">
        <f>[21]GDP!$G$38</f>
        <v>140.0471508214136</v>
      </c>
      <c r="J92" s="273">
        <f>'[18]E. CDM Variable for Rate App'!$B83</f>
        <v>124233.67878636616</v>
      </c>
      <c r="K92" s="273">
        <f>'[16]Interval Customers Summary'!G115</f>
        <v>2359470.2738489998</v>
      </c>
      <c r="L92" s="202">
        <f>'[14]Customer Count'!$AC$241</f>
        <v>4553</v>
      </c>
      <c r="N92" s="273">
        <f>[15]Sheet1!$B8</f>
        <v>9228.52</v>
      </c>
      <c r="O92" s="298">
        <v>0</v>
      </c>
      <c r="P92" s="151">
        <f>[22]Sheet1!$G$9</f>
        <v>1</v>
      </c>
      <c r="AD92" s="127"/>
    </row>
    <row r="93" spans="1:41" x14ac:dyDescent="0.2">
      <c r="A93" s="75">
        <v>40725</v>
      </c>
      <c r="B93" s="205">
        <f>[17]Summary!$H$20</f>
        <v>3.7</v>
      </c>
      <c r="C93" s="205">
        <f>[17]Summary!$H$46</f>
        <v>104.29999999999998</v>
      </c>
      <c r="D93" s="205">
        <f>'[19]Ontario All Items'!$P$17</f>
        <v>120.5</v>
      </c>
      <c r="E93" s="298">
        <v>0</v>
      </c>
      <c r="F93" s="519">
        <v>320</v>
      </c>
      <c r="G93" s="219">
        <v>31</v>
      </c>
      <c r="H93" s="220">
        <f>[20]Summary!$P$9</f>
        <v>691.5</v>
      </c>
      <c r="I93" s="204">
        <f>[21]GDP!$H$38</f>
        <v>140.25550813666194</v>
      </c>
      <c r="J93" s="273">
        <f>'[18]E. CDM Variable for Rate App'!$B84</f>
        <v>126493.07545762417</v>
      </c>
      <c r="K93" s="273">
        <f>'[16]Interval Customers Summary'!G116</f>
        <v>2118772.1319050002</v>
      </c>
      <c r="L93" s="202">
        <f>'[14]Customer Count'!$AC$242</f>
        <v>4559</v>
      </c>
      <c r="N93" s="273">
        <f>[15]Sheet1!$B9</f>
        <v>22628.879999999997</v>
      </c>
      <c r="O93" s="298">
        <v>0</v>
      </c>
      <c r="P93" s="151">
        <f>[22]Sheet1!$H$9</f>
        <v>1</v>
      </c>
      <c r="AD93" s="127"/>
    </row>
    <row r="94" spans="1:41" x14ac:dyDescent="0.2">
      <c r="A94" s="75">
        <v>40756</v>
      </c>
      <c r="B94" s="205">
        <f>[17]Summary!$I$20</f>
        <v>13.6</v>
      </c>
      <c r="C94" s="205">
        <f>[17]Summary!$I$46</f>
        <v>53.300000000000004</v>
      </c>
      <c r="D94" s="205">
        <f>'[19]Ontario All Items'!$Q$17</f>
        <v>120.6</v>
      </c>
      <c r="E94" s="298">
        <v>0</v>
      </c>
      <c r="F94" s="519">
        <v>368</v>
      </c>
      <c r="G94" s="219">
        <v>31</v>
      </c>
      <c r="H94" s="220">
        <f>[20]Summary!$Q$9</f>
        <v>694.9</v>
      </c>
      <c r="I94" s="204">
        <f>[21]GDP!$I$38</f>
        <v>140.46417543872948</v>
      </c>
      <c r="J94" s="273">
        <f>'[18]E. CDM Variable for Rate App'!$B85</f>
        <v>128752.47212888219</v>
      </c>
      <c r="K94" s="273">
        <f>'[16]Interval Customers Summary'!G117</f>
        <v>2641947.9038030002</v>
      </c>
      <c r="L94" s="202">
        <f>'[14]Customer Count'!$AC$243</f>
        <v>4561</v>
      </c>
      <c r="N94" s="273">
        <f>[15]Sheet1!$B10</f>
        <v>10674.16</v>
      </c>
      <c r="O94" s="298">
        <v>0</v>
      </c>
      <c r="P94" s="151">
        <f>[22]Sheet1!$I$9</f>
        <v>1</v>
      </c>
      <c r="AD94" s="127"/>
    </row>
    <row r="95" spans="1:41" x14ac:dyDescent="0.2">
      <c r="A95" s="75">
        <v>40787</v>
      </c>
      <c r="B95" s="205">
        <f>[17]Summary!$J$20</f>
        <v>106.33333333333331</v>
      </c>
      <c r="C95" s="205">
        <f>[17]Summary!$J$46</f>
        <v>20.7</v>
      </c>
      <c r="D95" s="205">
        <f>'[19]Ontario All Items'!$R$17</f>
        <v>121.1</v>
      </c>
      <c r="E95" s="298">
        <v>1</v>
      </c>
      <c r="F95" s="519">
        <v>336</v>
      </c>
      <c r="G95" s="219">
        <v>30</v>
      </c>
      <c r="H95" s="220">
        <f>[20]Summary!$R$9</f>
        <v>688.6</v>
      </c>
      <c r="I95" s="204">
        <f>[21]GDP!$J$38</f>
        <v>140.67315318880387</v>
      </c>
      <c r="J95" s="273">
        <f>'[18]E. CDM Variable for Rate App'!$B86</f>
        <v>131011.8688001402</v>
      </c>
      <c r="K95" s="273">
        <f>'[16]Interval Customers Summary'!G118</f>
        <v>2553254.9056429998</v>
      </c>
      <c r="L95" s="202">
        <f>'[14]Customer Count'!$AC$244</f>
        <v>4552</v>
      </c>
      <c r="N95" s="273">
        <f>[15]Sheet1!$B11</f>
        <v>8058.670000000001</v>
      </c>
      <c r="O95" s="298">
        <v>1</v>
      </c>
      <c r="P95" s="151">
        <f>[22]Sheet1!$J$9</f>
        <v>1</v>
      </c>
      <c r="AD95" s="127"/>
    </row>
    <row r="96" spans="1:41" x14ac:dyDescent="0.2">
      <c r="A96" s="75">
        <v>40817</v>
      </c>
      <c r="B96" s="205">
        <f>[17]Summary!$K$20</f>
        <v>276.60000000000008</v>
      </c>
      <c r="C96" s="205">
        <f>[17]Summary!$K$46</f>
        <v>0.3</v>
      </c>
      <c r="D96" s="205">
        <f>'[19]Ontario All Items'!$S$17</f>
        <v>121</v>
      </c>
      <c r="E96" s="298">
        <v>1</v>
      </c>
      <c r="F96" s="519">
        <v>320</v>
      </c>
      <c r="G96" s="219">
        <v>31</v>
      </c>
      <c r="H96" s="220">
        <f>[20]Summary!$S$9</f>
        <v>682.2</v>
      </c>
      <c r="I96" s="204">
        <f>[21]GDP!$K$38</f>
        <v>140.88244184875893</v>
      </c>
      <c r="J96" s="273">
        <f>'[18]E. CDM Variable for Rate App'!$B87</f>
        <v>133271.26547139822</v>
      </c>
      <c r="K96" s="273">
        <f>'[16]Interval Customers Summary'!G119</f>
        <v>2742885.9288609996</v>
      </c>
      <c r="L96" s="202">
        <f>'[14]Customer Count'!$AC$245</f>
        <v>4558</v>
      </c>
      <c r="N96" s="273">
        <f>[15]Sheet1!$B12</f>
        <v>6054.44</v>
      </c>
      <c r="O96" s="298">
        <v>1</v>
      </c>
      <c r="P96" s="151">
        <f>[22]Sheet1!$K$9</f>
        <v>1</v>
      </c>
      <c r="AD96" s="127"/>
    </row>
    <row r="97" spans="1:41" x14ac:dyDescent="0.2">
      <c r="A97" s="75">
        <v>40848</v>
      </c>
      <c r="B97" s="205">
        <f>[17]Summary!$L$20</f>
        <v>399.39999999999992</v>
      </c>
      <c r="C97" s="205">
        <f>[17]Summary!$L$46</f>
        <v>0</v>
      </c>
      <c r="D97" s="205">
        <f>'[19]Ontario All Items'!$T$17</f>
        <v>121</v>
      </c>
      <c r="E97" s="298">
        <v>1</v>
      </c>
      <c r="F97" s="519">
        <v>352</v>
      </c>
      <c r="G97" s="219">
        <v>30</v>
      </c>
      <c r="H97" s="220">
        <f>[20]Summary!$T$9</f>
        <v>677</v>
      </c>
      <c r="I97" s="204">
        <f>[21]GDP!$L$38</f>
        <v>141.09204188115567</v>
      </c>
      <c r="J97" s="273">
        <f>'[18]E. CDM Variable for Rate App'!$B88</f>
        <v>135530.66214265622</v>
      </c>
      <c r="K97" s="273">
        <f>'[16]Interval Customers Summary'!G120</f>
        <v>2504778.8600380002</v>
      </c>
      <c r="L97" s="202">
        <f>'[14]Customer Count'!$AC$246</f>
        <v>4556</v>
      </c>
      <c r="N97" s="273">
        <f>[15]Sheet1!$B13</f>
        <v>4890.5200000000004</v>
      </c>
      <c r="O97" s="298">
        <v>1</v>
      </c>
      <c r="P97" s="151">
        <f>[22]Sheet1!$L$9</f>
        <v>1</v>
      </c>
      <c r="AD97" s="127"/>
    </row>
    <row r="98" spans="1:41" x14ac:dyDescent="0.2">
      <c r="A98" s="75">
        <v>40878</v>
      </c>
      <c r="B98" s="205">
        <f>[17]Summary!$M$20</f>
        <v>609.79999999999984</v>
      </c>
      <c r="C98" s="205">
        <f>[17]Summary!$M$46</f>
        <v>0</v>
      </c>
      <c r="D98" s="205">
        <f>'[19]Ontario All Items'!$U$17</f>
        <v>120.3</v>
      </c>
      <c r="E98" s="298">
        <v>0</v>
      </c>
      <c r="F98" s="519">
        <v>336</v>
      </c>
      <c r="G98" s="219">
        <v>31</v>
      </c>
      <c r="H98" s="220">
        <f>[20]Summary!$U$9</f>
        <v>676.6</v>
      </c>
      <c r="I98" s="204">
        <f>[21]GDP!$M$38</f>
        <v>141.3019537492433</v>
      </c>
      <c r="J98" s="273">
        <f>'[18]E. CDM Variable for Rate App'!$B89</f>
        <v>137790.05881391422</v>
      </c>
      <c r="K98" s="273">
        <f>'[16]Interval Customers Summary'!G121</f>
        <v>2369546.6990390006</v>
      </c>
      <c r="L98" s="202">
        <f>'[14]Customer Count'!$AC$247</f>
        <v>4562</v>
      </c>
      <c r="N98" s="273">
        <f>[15]Sheet1!$B14</f>
        <v>1824.73</v>
      </c>
      <c r="O98" s="298">
        <v>0</v>
      </c>
      <c r="P98" s="151">
        <f>[22]Sheet1!$M$9</f>
        <v>1</v>
      </c>
      <c r="AD98" s="127"/>
    </row>
    <row r="99" spans="1:41" s="101" customFormat="1" x14ac:dyDescent="0.2">
      <c r="A99" s="75">
        <v>40909</v>
      </c>
      <c r="B99" s="265">
        <f>[17]Summary!$B$21</f>
        <v>694.59999999999991</v>
      </c>
      <c r="C99" s="265">
        <f>[17]Summary!$B$47</f>
        <v>0</v>
      </c>
      <c r="D99" s="265">
        <f>'[19]Ontario All Items'!$J$18</f>
        <v>120.6</v>
      </c>
      <c r="E99" s="293">
        <v>0</v>
      </c>
      <c r="F99" s="718">
        <v>336</v>
      </c>
      <c r="G99" s="267">
        <v>31</v>
      </c>
      <c r="H99" s="268">
        <f>[20]Summary!$J$10</f>
        <v>670.9</v>
      </c>
      <c r="I99" s="268">
        <f>[21]GDP!$B$39</f>
        <v>141.47737838913326</v>
      </c>
      <c r="J99" s="274">
        <f>'[18]E. CDM Variable for Rate App'!$B90</f>
        <v>140903.37068181208</v>
      </c>
      <c r="K99" s="274">
        <f>'[16]Interval Customers Summary'!G122</f>
        <v>2658660.2125590001</v>
      </c>
      <c r="L99" s="269">
        <f>'[14]Customer Count'!$AC$265</f>
        <v>4562</v>
      </c>
      <c r="N99" s="274">
        <f>[15]Sheet1!$D3</f>
        <v>2638.1899999999996</v>
      </c>
      <c r="O99" s="293">
        <v>0</v>
      </c>
      <c r="P99" s="266">
        <f>[22]Sheet1!$B$10</f>
        <v>1</v>
      </c>
      <c r="Q99" s="270"/>
      <c r="R99" s="270"/>
      <c r="S99" s="270"/>
      <c r="T99" s="270"/>
      <c r="U99" s="270"/>
      <c r="V99" s="270"/>
      <c r="W99" s="270"/>
      <c r="X99" s="270"/>
      <c r="Y99" s="270"/>
      <c r="Z99" s="270"/>
      <c r="AA99" s="270"/>
      <c r="AB99" s="270"/>
      <c r="AE99" s="271"/>
      <c r="AF99" s="271"/>
      <c r="AG99" s="271"/>
      <c r="AH99" s="271"/>
      <c r="AI99" s="271"/>
      <c r="AJ99" s="271"/>
      <c r="AK99" s="271"/>
      <c r="AL99" s="271"/>
      <c r="AM99" s="271"/>
      <c r="AN99" s="271"/>
      <c r="AO99" s="272"/>
    </row>
    <row r="100" spans="1:41" x14ac:dyDescent="0.2">
      <c r="A100" s="75">
        <v>40940</v>
      </c>
      <c r="B100" s="205">
        <f>[17]Summary!$C$21</f>
        <v>611.39999999999986</v>
      </c>
      <c r="C100" s="205">
        <f>[17]Summary!$C$47</f>
        <v>0</v>
      </c>
      <c r="D100" s="205">
        <f>'[19]Ontario All Items'!$K$18</f>
        <v>121.4</v>
      </c>
      <c r="E100" s="298">
        <v>0</v>
      </c>
      <c r="F100" s="519">
        <v>304</v>
      </c>
      <c r="G100" s="219">
        <v>29</v>
      </c>
      <c r="H100" s="220">
        <f>[20]Summary!$K$10</f>
        <v>668.7</v>
      </c>
      <c r="I100" s="204">
        <f>[21]GDP!$C$39</f>
        <v>141.65302081655881</v>
      </c>
      <c r="J100" s="273">
        <f>'[18]E. CDM Variable for Rate App'!$B91</f>
        <v>144016.68254970995</v>
      </c>
      <c r="K100" s="273">
        <f>'[16]Interval Customers Summary'!G123</f>
        <v>2606185.7687710002</v>
      </c>
      <c r="L100" s="202">
        <f>'[14]Customer Count'!$AC$266</f>
        <v>4560</v>
      </c>
      <c r="N100" s="273">
        <f>[15]Sheet1!$D4</f>
        <v>4659.03</v>
      </c>
      <c r="O100" s="298">
        <v>0</v>
      </c>
      <c r="P100" s="151">
        <f>[22]Sheet1!$C$10</f>
        <v>1</v>
      </c>
      <c r="AD100" s="127"/>
    </row>
    <row r="101" spans="1:41" x14ac:dyDescent="0.2">
      <c r="A101" s="75">
        <v>40969</v>
      </c>
      <c r="B101" s="205">
        <f>[17]Summary!$D$21</f>
        <v>388.69999999999987</v>
      </c>
      <c r="C101" s="205">
        <f>[17]Summary!$D$47</f>
        <v>3.4000000000000004</v>
      </c>
      <c r="D101" s="205">
        <f>'[19]Ontario All Items'!$L$18</f>
        <v>122</v>
      </c>
      <c r="E101" s="298">
        <v>1</v>
      </c>
      <c r="F101" s="519">
        <v>352</v>
      </c>
      <c r="G101" s="219">
        <v>31</v>
      </c>
      <c r="H101" s="153">
        <f>[20]Summary!$L$10</f>
        <v>666</v>
      </c>
      <c r="I101" s="204">
        <f>[21]GDP!$D$39</f>
        <v>141.82888130190051</v>
      </c>
      <c r="J101" s="273">
        <f>'[18]E. CDM Variable for Rate App'!$B92</f>
        <v>147129.99441760781</v>
      </c>
      <c r="K101" s="273">
        <f>'[16]Interval Customers Summary'!G124</f>
        <v>2834712.3324520001</v>
      </c>
      <c r="L101" s="202">
        <f>'[14]Customer Count'!$AC$267</f>
        <v>4559</v>
      </c>
      <c r="N101" s="273">
        <f>[15]Sheet1!$D5</f>
        <v>10172.61</v>
      </c>
      <c r="O101" s="298">
        <v>1</v>
      </c>
      <c r="P101" s="151">
        <f>[22]Sheet1!$D$10</f>
        <v>1</v>
      </c>
      <c r="AD101" s="127"/>
    </row>
    <row r="102" spans="1:41" x14ac:dyDescent="0.2">
      <c r="A102" s="75">
        <v>41000</v>
      </c>
      <c r="B102" s="205">
        <f>[17]Summary!$E$21</f>
        <v>399</v>
      </c>
      <c r="C102" s="205">
        <f>[17]Summary!$E$47</f>
        <v>0</v>
      </c>
      <c r="D102" s="205">
        <f>'[19]Ontario All Items'!$M$18</f>
        <v>122.4</v>
      </c>
      <c r="E102" s="298">
        <v>1</v>
      </c>
      <c r="F102" s="519">
        <v>304</v>
      </c>
      <c r="G102" s="219">
        <v>30</v>
      </c>
      <c r="H102" s="220">
        <f>[20]Summary!$M$10</f>
        <v>667.4</v>
      </c>
      <c r="I102" s="204">
        <f>[21]GDP!$E$39</f>
        <v>142.00496011587455</v>
      </c>
      <c r="J102" s="273">
        <f>'[18]E. CDM Variable for Rate App'!$B93</f>
        <v>150243.30628550568</v>
      </c>
      <c r="K102" s="273">
        <f>'[16]Interval Customers Summary'!G125</f>
        <v>2633017.8764630002</v>
      </c>
      <c r="L102" s="202">
        <f>'[14]Customer Count'!$AC$268</f>
        <v>4567</v>
      </c>
      <c r="N102" s="273">
        <f>[15]Sheet1!$D6</f>
        <v>13280.5</v>
      </c>
      <c r="O102" s="298">
        <v>1</v>
      </c>
      <c r="P102" s="151">
        <f>[22]Sheet1!$E$10</f>
        <v>1</v>
      </c>
      <c r="AD102" s="127"/>
    </row>
    <row r="103" spans="1:41" x14ac:dyDescent="0.2">
      <c r="A103" s="75">
        <v>41030</v>
      </c>
      <c r="B103" s="205">
        <f>[17]Summary!$F$21</f>
        <v>123.8</v>
      </c>
      <c r="C103" s="205">
        <f>[17]Summary!$F$47</f>
        <v>17.400000000000002</v>
      </c>
      <c r="D103" s="205">
        <f>'[19]Ontario All Items'!$N$18</f>
        <v>122.4</v>
      </c>
      <c r="E103" s="298">
        <v>1</v>
      </c>
      <c r="F103" s="519">
        <v>352</v>
      </c>
      <c r="G103" s="219">
        <v>31</v>
      </c>
      <c r="H103" s="220">
        <f>[20]Summary!$N$10</f>
        <v>672.1</v>
      </c>
      <c r="I103" s="204">
        <f>[21]GDP!$F$39</f>
        <v>142.18125752953327</v>
      </c>
      <c r="J103" s="273">
        <f>'[18]E. CDM Variable for Rate App'!$B94</f>
        <v>153356.61815340354</v>
      </c>
      <c r="K103" s="273">
        <f>'[16]Interval Customers Summary'!G126</f>
        <v>2706007.481567</v>
      </c>
      <c r="L103" s="202">
        <f>'[14]Customer Count'!$AC$269</f>
        <v>4573</v>
      </c>
      <c r="N103" s="273">
        <f>[15]Sheet1!$D7</f>
        <v>16576.340000000004</v>
      </c>
      <c r="O103" s="298">
        <v>1</v>
      </c>
      <c r="P103" s="151">
        <f>[22]Sheet1!$F$10</f>
        <v>1</v>
      </c>
      <c r="AD103" s="127"/>
    </row>
    <row r="104" spans="1:41" x14ac:dyDescent="0.2">
      <c r="A104" s="75">
        <v>41061</v>
      </c>
      <c r="B104" s="205">
        <f>[17]Summary!$G$21</f>
        <v>56.4</v>
      </c>
      <c r="C104" s="205">
        <f>[17]Summary!$G$47</f>
        <v>57.100000000000009</v>
      </c>
      <c r="D104" s="205">
        <f>'[19]Ontario All Items'!$O$18</f>
        <v>121.6</v>
      </c>
      <c r="E104" s="298">
        <v>0</v>
      </c>
      <c r="F104" s="519">
        <v>336</v>
      </c>
      <c r="G104" s="219">
        <v>30</v>
      </c>
      <c r="H104" s="220">
        <f>[20]Summary!$O$10</f>
        <v>678.4</v>
      </c>
      <c r="I104" s="204">
        <f>[21]GDP!$G$39</f>
        <v>142.3577738142655</v>
      </c>
      <c r="J104" s="273">
        <f>'[18]E. CDM Variable for Rate App'!$B95</f>
        <v>156469.93002130141</v>
      </c>
      <c r="K104" s="273">
        <f>'[16]Interval Customers Summary'!G127</f>
        <v>2685182.6911909999</v>
      </c>
      <c r="L104" s="202">
        <f>'[14]Customer Count'!$AC$270</f>
        <v>4573</v>
      </c>
      <c r="N104" s="273">
        <f>[15]Sheet1!$D8</f>
        <v>16383.320000000002</v>
      </c>
      <c r="O104" s="298">
        <v>0</v>
      </c>
      <c r="P104" s="151">
        <f>[22]Sheet1!$G$10</f>
        <v>1</v>
      </c>
      <c r="AD104" s="127"/>
    </row>
    <row r="105" spans="1:41" x14ac:dyDescent="0.2">
      <c r="A105" s="75">
        <v>41091</v>
      </c>
      <c r="B105" s="205">
        <f>[17]Summary!$H$21</f>
        <v>0.4</v>
      </c>
      <c r="C105" s="205">
        <f>[17]Summary!$H$47</f>
        <v>94.000000000000028</v>
      </c>
      <c r="D105" s="205">
        <f>'[19]Ontario All Items'!$P$18</f>
        <v>121.4</v>
      </c>
      <c r="E105" s="298">
        <v>0</v>
      </c>
      <c r="F105" s="519">
        <v>336</v>
      </c>
      <c r="G105" s="219">
        <v>31</v>
      </c>
      <c r="H105" s="220">
        <f>[20]Summary!$P$10</f>
        <v>682</v>
      </c>
      <c r="I105" s="204">
        <f>[21]GDP!$H$39</f>
        <v>142.53450924179697</v>
      </c>
      <c r="J105" s="273">
        <f>'[18]E. CDM Variable for Rate App'!$B96</f>
        <v>159583.24188919927</v>
      </c>
      <c r="K105" s="273">
        <f>'[16]Interval Customers Summary'!G128</f>
        <v>2558192.6332300003</v>
      </c>
      <c r="L105" s="202">
        <f>'[14]Customer Count'!$AC$271</f>
        <v>4574</v>
      </c>
      <c r="N105" s="273">
        <f>[15]Sheet1!$D9</f>
        <v>16816.740000000002</v>
      </c>
      <c r="O105" s="298">
        <v>0</v>
      </c>
      <c r="P105" s="151">
        <f>[22]Sheet1!$H$10</f>
        <v>1</v>
      </c>
      <c r="AD105" s="127"/>
    </row>
    <row r="106" spans="1:41" x14ac:dyDescent="0.2">
      <c r="A106" s="75">
        <v>41122</v>
      </c>
      <c r="B106" s="205">
        <f>[17]Summary!$I$21</f>
        <v>22.5</v>
      </c>
      <c r="C106" s="205">
        <f>[17]Summary!$I$47</f>
        <v>50.7</v>
      </c>
      <c r="D106" s="205">
        <f>'[19]Ontario All Items'!$Q$18</f>
        <v>121.8</v>
      </c>
      <c r="E106" s="298">
        <v>0</v>
      </c>
      <c r="F106" s="519">
        <v>352</v>
      </c>
      <c r="G106" s="219">
        <v>31</v>
      </c>
      <c r="H106" s="220">
        <f>[20]Summary!$Q$10</f>
        <v>678.5</v>
      </c>
      <c r="I106" s="204">
        <f>[21]GDP!$I$39</f>
        <v>142.71146408419079</v>
      </c>
      <c r="J106" s="273">
        <f>'[18]E. CDM Variable for Rate App'!$B97</f>
        <v>162696.55375709714</v>
      </c>
      <c r="K106" s="273">
        <f>'[16]Interval Customers Summary'!G129</f>
        <v>2997631.9113000003</v>
      </c>
      <c r="L106" s="202">
        <f>'[14]Customer Count'!$AC$272</f>
        <v>4584</v>
      </c>
      <c r="N106" s="273">
        <f>[15]Sheet1!$D10</f>
        <v>20048.45</v>
      </c>
      <c r="O106" s="298">
        <v>0</v>
      </c>
      <c r="P106" s="151">
        <f>[22]Sheet1!$I$10</f>
        <v>1</v>
      </c>
      <c r="AD106" s="127"/>
    </row>
    <row r="107" spans="1:41" x14ac:dyDescent="0.2">
      <c r="A107" s="75">
        <v>41153</v>
      </c>
      <c r="B107" s="205">
        <f>[17]Summary!$J$21</f>
        <v>134.69999999999999</v>
      </c>
      <c r="C107" s="205">
        <f>[17]Summary!$J$47</f>
        <v>15.300000000000002</v>
      </c>
      <c r="D107" s="205">
        <f>'[19]Ontario All Items'!$R$18</f>
        <v>122</v>
      </c>
      <c r="E107" s="298">
        <v>1</v>
      </c>
      <c r="F107" s="519">
        <v>304</v>
      </c>
      <c r="G107" s="219">
        <v>30</v>
      </c>
      <c r="H107" s="220">
        <f>[20]Summary!$R$10</f>
        <v>671.9</v>
      </c>
      <c r="I107" s="204">
        <f>[21]GDP!$J$39</f>
        <v>142.8886386138478</v>
      </c>
      <c r="J107" s="273">
        <f>'[18]E. CDM Variable for Rate App'!$B98</f>
        <v>165809.865624995</v>
      </c>
      <c r="K107" s="273">
        <f>'[16]Interval Customers Summary'!G130</f>
        <v>2565639.115832</v>
      </c>
      <c r="L107" s="202">
        <f>'[14]Customer Count'!$AC$273</f>
        <v>4576</v>
      </c>
      <c r="N107" s="273">
        <f>[15]Sheet1!$D11</f>
        <v>16364.45</v>
      </c>
      <c r="O107" s="298">
        <v>1</v>
      </c>
      <c r="P107" s="151">
        <f>[22]Sheet1!$J$10</f>
        <v>1</v>
      </c>
      <c r="AD107" s="127"/>
    </row>
    <row r="108" spans="1:41" x14ac:dyDescent="0.2">
      <c r="A108" s="75">
        <v>41183</v>
      </c>
      <c r="B108" s="205">
        <f>[17]Summary!$K$21</f>
        <v>292.2</v>
      </c>
      <c r="C108" s="205">
        <f>[17]Summary!$K$47</f>
        <v>0</v>
      </c>
      <c r="D108" s="205">
        <f>'[19]Ontario All Items'!$S$18</f>
        <v>122.2</v>
      </c>
      <c r="E108" s="298">
        <v>1</v>
      </c>
      <c r="F108" s="519">
        <v>352</v>
      </c>
      <c r="G108" s="219">
        <v>31</v>
      </c>
      <c r="H108" s="220">
        <f>[20]Summary!$S$10</f>
        <v>672.8</v>
      </c>
      <c r="I108" s="204">
        <f>[21]GDP!$K$39</f>
        <v>143.06603310350707</v>
      </c>
      <c r="J108" s="273">
        <f>'[18]E. CDM Variable for Rate App'!$B99</f>
        <v>168923.17749289286</v>
      </c>
      <c r="K108" s="273">
        <f>'[16]Interval Customers Summary'!G131</f>
        <v>2767217.1339120008</v>
      </c>
      <c r="L108" s="202">
        <f>'[14]Customer Count'!$AC$274</f>
        <v>4578</v>
      </c>
      <c r="N108" s="273">
        <f>[15]Sheet1!$D12</f>
        <v>8530.1799999999985</v>
      </c>
      <c r="O108" s="298">
        <v>1</v>
      </c>
      <c r="P108" s="151">
        <f>[22]Sheet1!$K$10</f>
        <v>1</v>
      </c>
      <c r="AD108" s="127"/>
    </row>
    <row r="109" spans="1:41" x14ac:dyDescent="0.2">
      <c r="A109" s="75">
        <v>41214</v>
      </c>
      <c r="B109" s="205">
        <f>[17]Summary!$L$21</f>
        <v>505.72222222222223</v>
      </c>
      <c r="C109" s="205">
        <f>[17]Summary!$L$47</f>
        <v>0</v>
      </c>
      <c r="D109" s="205">
        <f>'[19]Ontario All Items'!$T$18</f>
        <v>121.9</v>
      </c>
      <c r="E109" s="298">
        <v>1</v>
      </c>
      <c r="F109" s="519">
        <v>336</v>
      </c>
      <c r="G109" s="219">
        <v>30</v>
      </c>
      <c r="H109" s="220">
        <f>[20]Summary!$T$10</f>
        <v>676.8</v>
      </c>
      <c r="I109" s="204">
        <f>[21]GDP!$L$39</f>
        <v>143.24364782624619</v>
      </c>
      <c r="J109" s="273">
        <f>'[18]E. CDM Variable for Rate App'!$B100</f>
        <v>172036.48936079073</v>
      </c>
      <c r="K109" s="273">
        <f>'[16]Interval Customers Summary'!G132</f>
        <v>2460499.1847480005</v>
      </c>
      <c r="L109" s="202">
        <f>'[14]Customer Count'!$AC$275</f>
        <v>4590</v>
      </c>
      <c r="N109" s="273">
        <f>[15]Sheet1!$D13</f>
        <v>6432.8099999999995</v>
      </c>
      <c r="O109" s="298">
        <v>1</v>
      </c>
      <c r="P109" s="151">
        <f>[22]Sheet1!$L$10</f>
        <v>1</v>
      </c>
      <c r="AD109" s="127"/>
    </row>
    <row r="110" spans="1:41" x14ac:dyDescent="0.2">
      <c r="A110" s="75">
        <v>41244</v>
      </c>
      <c r="B110" s="205">
        <f>[17]Summary!$M$21</f>
        <v>590.9</v>
      </c>
      <c r="C110" s="205">
        <f>[17]Summary!$M$47</f>
        <v>0</v>
      </c>
      <c r="D110" s="205">
        <f>'[19]Ontario All Items'!$U$18</f>
        <v>121.3</v>
      </c>
      <c r="E110" s="298">
        <v>0</v>
      </c>
      <c r="F110" s="519">
        <v>304</v>
      </c>
      <c r="G110" s="219">
        <v>31</v>
      </c>
      <c r="H110" s="220">
        <f>[20]Summary!$U$10</f>
        <v>682.7</v>
      </c>
      <c r="I110" s="204">
        <f>[21]GDP!$M$39</f>
        <v>143.42148305548193</v>
      </c>
      <c r="J110" s="273">
        <f>'[18]E. CDM Variable for Rate App'!$B101</f>
        <v>175149.80122868859</v>
      </c>
      <c r="K110" s="273">
        <f>'[16]Interval Customers Summary'!G133</f>
        <v>2224568.0132280001</v>
      </c>
      <c r="L110" s="202">
        <f>'[14]Customer Count'!$AC$276</f>
        <v>4592</v>
      </c>
      <c r="N110" s="273">
        <f>[15]Sheet1!$D14</f>
        <v>3198.7499999999995</v>
      </c>
      <c r="O110" s="298">
        <v>0</v>
      </c>
      <c r="P110" s="151">
        <f>[22]Sheet1!$M$10</f>
        <v>1</v>
      </c>
      <c r="AD110" s="127"/>
    </row>
    <row r="111" spans="1:41" s="101" customFormat="1" x14ac:dyDescent="0.2">
      <c r="A111" s="75">
        <v>41275</v>
      </c>
      <c r="B111" s="265">
        <f>[17]Summary!$B$22</f>
        <v>703.36666666666667</v>
      </c>
      <c r="C111" s="265">
        <f>[17]Summary!$B$48</f>
        <v>0</v>
      </c>
      <c r="D111" s="265">
        <f>'[19]Ontario All Items'!$J$19</f>
        <v>121.3</v>
      </c>
      <c r="E111" s="293">
        <v>0</v>
      </c>
      <c r="F111" s="718">
        <v>352</v>
      </c>
      <c r="G111" s="267">
        <v>31</v>
      </c>
      <c r="H111" s="268">
        <f>[20]Summary!$J$11</f>
        <v>681.6</v>
      </c>
      <c r="I111" s="268">
        <f>[21]GDP!$B$40</f>
        <v>143.57593817988655</v>
      </c>
      <c r="J111" s="274">
        <f>'[18]E. CDM Variable for Rate App'!$B102</f>
        <v>177935.94626626265</v>
      </c>
      <c r="K111" s="274">
        <f>'[16]Interval Customers Summary'!G134</f>
        <v>2663296.8486120007</v>
      </c>
      <c r="L111" s="269">
        <f>'[14]Customer Count'!$AC$294</f>
        <v>4599</v>
      </c>
      <c r="N111" s="274">
        <f>[15]Sheet1!$F3</f>
        <v>4705.59</v>
      </c>
      <c r="O111" s="293">
        <v>0</v>
      </c>
      <c r="P111" s="266">
        <f>[22]Sheet1!$B$11</f>
        <v>1</v>
      </c>
      <c r="Q111" s="270"/>
      <c r="R111" s="270"/>
      <c r="S111" s="270"/>
      <c r="T111" s="270"/>
      <c r="U111" s="270"/>
      <c r="V111" s="270"/>
      <c r="W111" s="270"/>
      <c r="X111" s="270"/>
      <c r="Y111" s="270"/>
      <c r="Z111" s="270"/>
      <c r="AA111" s="270"/>
      <c r="AB111" s="270"/>
      <c r="AE111" s="271"/>
      <c r="AF111" s="271"/>
      <c r="AG111" s="271"/>
      <c r="AH111" s="271"/>
      <c r="AI111" s="271"/>
      <c r="AJ111" s="271"/>
      <c r="AK111" s="271"/>
      <c r="AL111" s="271"/>
      <c r="AM111" s="271"/>
      <c r="AN111" s="271"/>
      <c r="AO111" s="272"/>
    </row>
    <row r="112" spans="1:41" x14ac:dyDescent="0.2">
      <c r="A112" s="75">
        <v>41306</v>
      </c>
      <c r="B112" s="205">
        <f>[17]Summary!$C$22</f>
        <v>699.59999999999991</v>
      </c>
      <c r="C112" s="205">
        <f>[17]Summary!$C$48</f>
        <v>0</v>
      </c>
      <c r="D112" s="205">
        <f>'[19]Ontario All Items'!$K$19</f>
        <v>122.8</v>
      </c>
      <c r="E112" s="298">
        <v>0</v>
      </c>
      <c r="F112" s="519">
        <v>304</v>
      </c>
      <c r="G112" s="219">
        <v>28</v>
      </c>
      <c r="H112" s="220">
        <f>[20]Summary!$K$11</f>
        <v>682.6</v>
      </c>
      <c r="I112" s="204">
        <f>[21]GDP!$C$40</f>
        <v>143.7305596418924</v>
      </c>
      <c r="J112" s="273">
        <f>'[18]E. CDM Variable for Rate App'!$B103</f>
        <v>180722.0913038367</v>
      </c>
      <c r="K112" s="273">
        <f>'[16]Interval Customers Summary'!G135</f>
        <v>2593943.3574000001</v>
      </c>
      <c r="L112" s="202">
        <f>'[14]Customer Count'!$AC$295</f>
        <v>4605</v>
      </c>
      <c r="N112" s="273">
        <f>[15]Sheet1!$F4</f>
        <v>2406.6799999999994</v>
      </c>
      <c r="O112" s="298">
        <v>0</v>
      </c>
      <c r="P112" s="151">
        <f>[22]Sheet1!$C$11</f>
        <v>1</v>
      </c>
      <c r="AD112" s="127"/>
    </row>
    <row r="113" spans="1:41" x14ac:dyDescent="0.2">
      <c r="A113" s="75">
        <v>41334</v>
      </c>
      <c r="B113" s="205">
        <f>[17]Summary!$D$22</f>
        <v>649</v>
      </c>
      <c r="C113" s="205">
        <f>[17]Summary!$D$48</f>
        <v>0</v>
      </c>
      <c r="D113" s="205">
        <f>'[19]Ontario All Items'!$L$19</f>
        <v>123.2</v>
      </c>
      <c r="E113" s="298">
        <v>1</v>
      </c>
      <c r="F113" s="519">
        <v>320</v>
      </c>
      <c r="G113" s="219">
        <v>31</v>
      </c>
      <c r="H113" s="220">
        <f>[20]Summary!$L$11</f>
        <v>683.6</v>
      </c>
      <c r="I113" s="204">
        <f>[21]GDP!$D$40</f>
        <v>143.88534762063367</v>
      </c>
      <c r="J113" s="273">
        <f>'[18]E. CDM Variable for Rate App'!$B104</f>
        <v>183508.23634141075</v>
      </c>
      <c r="K113" s="273">
        <f>'[16]Interval Customers Summary'!G136</f>
        <v>3306865.0994880004</v>
      </c>
      <c r="L113" s="202">
        <f>'[14]Customer Count'!$AC$296</f>
        <v>4600</v>
      </c>
      <c r="N113" s="273">
        <f>[15]Sheet1!$F5</f>
        <v>15409.699999999999</v>
      </c>
      <c r="O113" s="298">
        <v>1</v>
      </c>
      <c r="P113" s="151">
        <f>[22]Sheet1!$D$11</f>
        <v>1</v>
      </c>
      <c r="R113" s="128"/>
      <c r="Z113" s="128"/>
      <c r="AA113" s="128"/>
      <c r="AB113" s="128"/>
      <c r="AC113" s="128"/>
      <c r="AD113" s="127"/>
    </row>
    <row r="114" spans="1:41" x14ac:dyDescent="0.2">
      <c r="A114" s="75">
        <v>41365</v>
      </c>
      <c r="B114" s="205">
        <f>[17]Summary!$E$22</f>
        <v>414.2</v>
      </c>
      <c r="C114" s="205">
        <f>[17]Summary!$E$48</f>
        <v>0</v>
      </c>
      <c r="D114" s="205">
        <f>'[19]Ontario All Items'!$M$19</f>
        <v>122.9</v>
      </c>
      <c r="E114" s="298">
        <v>1</v>
      </c>
      <c r="F114" s="519">
        <v>336</v>
      </c>
      <c r="G114" s="219">
        <v>30</v>
      </c>
      <c r="H114" s="220">
        <f>[20]Summary!$M$11</f>
        <v>685.4</v>
      </c>
      <c r="I114" s="204">
        <f>[21]GDP!$E$40</f>
        <v>144.0403022954375</v>
      </c>
      <c r="J114" s="273">
        <f>'[18]E. CDM Variable for Rate App'!$B105</f>
        <v>186294.38137898481</v>
      </c>
      <c r="K114" s="273">
        <f>'[16]Interval Customers Summary'!G137</f>
        <v>3534194.5913880002</v>
      </c>
      <c r="L114" s="202">
        <f>'[14]Customer Count'!$AC$297</f>
        <v>4603</v>
      </c>
      <c r="N114" s="273">
        <f>[15]Sheet1!$F6</f>
        <v>23775.4</v>
      </c>
      <c r="O114" s="298">
        <v>1</v>
      </c>
      <c r="P114" s="151">
        <f>[22]Sheet1!$E$11</f>
        <v>1</v>
      </c>
      <c r="AD114" s="124"/>
    </row>
    <row r="115" spans="1:41" x14ac:dyDescent="0.2">
      <c r="A115" s="75">
        <v>41395</v>
      </c>
      <c r="B115" s="205">
        <f>[17]Summary!$F$22</f>
        <v>160.66666666666669</v>
      </c>
      <c r="C115" s="205">
        <f>[17]Summary!$F$48</f>
        <v>18.7</v>
      </c>
      <c r="D115" s="205">
        <f>'[19]Ontario All Items'!$N$19</f>
        <v>123</v>
      </c>
      <c r="E115" s="298">
        <v>1</v>
      </c>
      <c r="F115" s="519">
        <v>352</v>
      </c>
      <c r="G115" s="219">
        <v>31</v>
      </c>
      <c r="H115" s="220">
        <f>[20]Summary!$N$11</f>
        <v>690.3</v>
      </c>
      <c r="I115" s="204">
        <f>[21]GDP!$F$40</f>
        <v>144.19542384582417</v>
      </c>
      <c r="J115" s="273">
        <f>'[18]E. CDM Variable for Rate App'!$B106</f>
        <v>189080.52641655886</v>
      </c>
      <c r="K115" s="273">
        <f>'[16]Interval Customers Summary'!G138</f>
        <v>3535885.3297200003</v>
      </c>
      <c r="L115" s="202">
        <f>'[14]Customer Count'!$AC$298</f>
        <v>4603</v>
      </c>
      <c r="N115" s="273">
        <f>[15]Sheet1!$F7</f>
        <v>33326.639999999999</v>
      </c>
      <c r="O115" s="298">
        <v>1</v>
      </c>
      <c r="P115" s="151">
        <f>[22]Sheet1!$F$11</f>
        <v>1</v>
      </c>
      <c r="AD115" s="124"/>
      <c r="AF115" s="128"/>
      <c r="AG115" s="128"/>
      <c r="AH115" s="128"/>
      <c r="AJ115" s="128"/>
      <c r="AK115" s="128"/>
    </row>
    <row r="116" spans="1:41" x14ac:dyDescent="0.2">
      <c r="A116" s="75">
        <v>41426</v>
      </c>
      <c r="B116" s="205">
        <f>[17]Summary!$G$22</f>
        <v>67.399999999999991</v>
      </c>
      <c r="C116" s="205">
        <f>[17]Summary!$G$48</f>
        <v>35.000000000000007</v>
      </c>
      <c r="D116" s="205">
        <f>'[19]Ontario All Items'!$O$19</f>
        <v>123.2</v>
      </c>
      <c r="E116" s="298">
        <v>0</v>
      </c>
      <c r="F116" s="519">
        <v>320</v>
      </c>
      <c r="G116" s="219">
        <v>30</v>
      </c>
      <c r="H116" s="220">
        <f>[20]Summary!$O$11</f>
        <v>696.7</v>
      </c>
      <c r="I116" s="204">
        <f>[21]GDP!$G$40</f>
        <v>144.35071245150723</v>
      </c>
      <c r="J116" s="273">
        <f>'[18]E. CDM Variable for Rate App'!$B107</f>
        <v>191866.67145413291</v>
      </c>
      <c r="K116" s="273">
        <f>'[16]Interval Customers Summary'!G139</f>
        <v>3252316.2123480006</v>
      </c>
      <c r="L116" s="202">
        <f>'[14]Customer Count'!$AC$299</f>
        <v>4601</v>
      </c>
      <c r="N116" s="273">
        <f>[15]Sheet1!$F8</f>
        <v>31145.950000000008</v>
      </c>
      <c r="O116" s="298">
        <v>0</v>
      </c>
      <c r="P116" s="151">
        <f>[22]Sheet1!$G$11</f>
        <v>1</v>
      </c>
      <c r="AD116" s="124"/>
      <c r="AF116" s="128"/>
      <c r="AG116" s="128"/>
      <c r="AJ116" s="128"/>
      <c r="AK116" s="128"/>
    </row>
    <row r="117" spans="1:41" x14ac:dyDescent="0.2">
      <c r="A117" s="75">
        <v>41456</v>
      </c>
      <c r="B117" s="205">
        <f>[17]Summary!$H$22</f>
        <v>19.599999999999998</v>
      </c>
      <c r="C117" s="205">
        <f>[17]Summary!$H$48</f>
        <v>75.899999999999991</v>
      </c>
      <c r="D117" s="205">
        <f>'[19]Ontario All Items'!$P$19</f>
        <v>123.4</v>
      </c>
      <c r="E117" s="298">
        <v>0</v>
      </c>
      <c r="F117" s="519">
        <v>352</v>
      </c>
      <c r="G117" s="219">
        <v>31</v>
      </c>
      <c r="H117" s="220">
        <f>[20]Summary!$P$11</f>
        <v>702.8</v>
      </c>
      <c r="I117" s="204">
        <f>[21]GDP!$H$40</f>
        <v>144.50616829239382</v>
      </c>
      <c r="J117" s="273">
        <f>'[18]E. CDM Variable for Rate App'!$B108</f>
        <v>194652.81649170697</v>
      </c>
      <c r="K117" s="273">
        <f>'[16]Interval Customers Summary'!G140</f>
        <v>3233445.7757040006</v>
      </c>
      <c r="L117" s="202">
        <f>'[14]Customer Count'!$AC$300</f>
        <v>4605</v>
      </c>
      <c r="N117" s="273">
        <f>[15]Sheet1!$F9</f>
        <v>24907.69</v>
      </c>
      <c r="O117" s="298">
        <v>0</v>
      </c>
      <c r="P117" s="151">
        <f>[22]Sheet1!$H$11</f>
        <v>1</v>
      </c>
      <c r="AD117" s="124"/>
    </row>
    <row r="118" spans="1:41" x14ac:dyDescent="0.2">
      <c r="A118" s="75">
        <v>41487</v>
      </c>
      <c r="B118" s="205">
        <f>[17]Summary!$I$22</f>
        <v>33.9</v>
      </c>
      <c r="C118" s="205">
        <f>[17]Summary!$I$48</f>
        <v>34.5</v>
      </c>
      <c r="D118" s="205">
        <f>'[19]Ontario All Items'!$Q$19</f>
        <v>123.4</v>
      </c>
      <c r="E118" s="298">
        <v>0</v>
      </c>
      <c r="F118" s="519">
        <v>336</v>
      </c>
      <c r="G118" s="219">
        <v>31</v>
      </c>
      <c r="H118" s="220">
        <f>[20]Summary!$Q$11</f>
        <v>701.4</v>
      </c>
      <c r="I118" s="204">
        <f>[21]GDP!$I$40</f>
        <v>144.66179154858483</v>
      </c>
      <c r="J118" s="273">
        <f>'[18]E. CDM Variable for Rate App'!$B109</f>
        <v>197438.96152928102</v>
      </c>
      <c r="K118" s="273">
        <f>'[16]Interval Customers Summary'!G141</f>
        <v>3561254.6667360002</v>
      </c>
      <c r="L118" s="202">
        <f>'[14]Customer Count'!$AC$301</f>
        <v>4608</v>
      </c>
      <c r="N118" s="273">
        <f>[15]Sheet1!$F10</f>
        <v>30729.31</v>
      </c>
      <c r="O118" s="298">
        <v>0</v>
      </c>
      <c r="P118" s="151">
        <f>[22]Sheet1!$I$11</f>
        <v>1</v>
      </c>
      <c r="AD118" s="124"/>
    </row>
    <row r="119" spans="1:41" x14ac:dyDescent="0.2">
      <c r="A119" s="75">
        <v>41518</v>
      </c>
      <c r="B119" s="205">
        <f>[17]Summary!$J$22</f>
        <v>133.1</v>
      </c>
      <c r="C119" s="205">
        <f>[17]Summary!$J$48</f>
        <v>17.2</v>
      </c>
      <c r="D119" s="205">
        <f>'[19]Ontario All Items'!$R$19</f>
        <v>123.5</v>
      </c>
      <c r="E119" s="298">
        <v>1</v>
      </c>
      <c r="F119" s="519">
        <v>320</v>
      </c>
      <c r="G119" s="219">
        <v>30</v>
      </c>
      <c r="H119" s="220">
        <f>[20]Summary!$R$11</f>
        <v>698.4</v>
      </c>
      <c r="I119" s="204">
        <f>[21]GDP!$J$40</f>
        <v>144.81758240037504</v>
      </c>
      <c r="J119" s="273">
        <f>'[18]E. CDM Variable for Rate App'!$B110</f>
        <v>200225.10656685507</v>
      </c>
      <c r="K119" s="273">
        <f>'[16]Interval Customers Summary'!G142</f>
        <v>3380656.6649640002</v>
      </c>
      <c r="L119" s="202">
        <f>'[14]Customer Count'!$AC$302</f>
        <v>4609</v>
      </c>
      <c r="N119" s="273">
        <f>[15]Sheet1!$F11</f>
        <v>25518.55</v>
      </c>
      <c r="O119" s="298">
        <v>1</v>
      </c>
      <c r="P119" s="151">
        <f>[22]Sheet1!$J$11</f>
        <v>1</v>
      </c>
      <c r="AD119" s="124"/>
    </row>
    <row r="120" spans="1:41" x14ac:dyDescent="0.2">
      <c r="A120" s="75">
        <v>41548</v>
      </c>
      <c r="B120" s="205">
        <f>[17]Summary!$K$22</f>
        <v>270.68888888888893</v>
      </c>
      <c r="C120" s="205">
        <f>[17]Summary!$K$48</f>
        <v>0</v>
      </c>
      <c r="D120" s="205">
        <f>'[19]Ontario All Items'!$S$19</f>
        <v>123.3</v>
      </c>
      <c r="E120" s="298">
        <v>1</v>
      </c>
      <c r="F120" s="519">
        <v>352</v>
      </c>
      <c r="G120" s="219">
        <v>31</v>
      </c>
      <c r="H120" s="220">
        <f>[20]Summary!$S$11</f>
        <v>698.4</v>
      </c>
      <c r="I120" s="204">
        <f>[21]GDP!$K$40</f>
        <v>144.97354102825349</v>
      </c>
      <c r="J120" s="273">
        <f>'[18]E. CDM Variable for Rate App'!$B111</f>
        <v>203011.25160442913</v>
      </c>
      <c r="K120" s="273">
        <f>'[16]Interval Customers Summary'!G143</f>
        <v>3717267.3247680007</v>
      </c>
      <c r="L120" s="202">
        <f>'[14]Customer Count'!$AC$303</f>
        <v>4619</v>
      </c>
      <c r="N120" s="273">
        <f>[15]Sheet1!$F12</f>
        <v>17140.919999999998</v>
      </c>
      <c r="O120" s="298">
        <v>1</v>
      </c>
      <c r="P120" s="151">
        <f>[22]Sheet1!$K$11</f>
        <v>1</v>
      </c>
      <c r="AD120" s="124"/>
    </row>
    <row r="121" spans="1:41" x14ac:dyDescent="0.2">
      <c r="A121" s="75">
        <v>41579</v>
      </c>
      <c r="B121" s="205">
        <f>[17]Summary!$L$22</f>
        <v>557.36666666666667</v>
      </c>
      <c r="C121" s="205">
        <f>[17]Summary!$L$48</f>
        <v>0</v>
      </c>
      <c r="D121" s="205">
        <f>'[19]Ontario All Items'!$T$19</f>
        <v>123.3</v>
      </c>
      <c r="E121" s="298">
        <v>1</v>
      </c>
      <c r="F121" s="519">
        <v>272</v>
      </c>
      <c r="G121" s="219">
        <v>30</v>
      </c>
      <c r="H121" s="220">
        <f>[20]Summary!$T$11</f>
        <v>700</v>
      </c>
      <c r="I121" s="204">
        <f>[21]GDP!$L$40</f>
        <v>145.12966761290355</v>
      </c>
      <c r="J121" s="273">
        <f>'[18]E. CDM Variable for Rate App'!$B112</f>
        <v>205797.39664200318</v>
      </c>
      <c r="K121" s="273">
        <f>'[16]Interval Customers Summary'!G144</f>
        <v>3481016.5271160002</v>
      </c>
      <c r="L121" s="202">
        <f>'[14]Customer Count'!$AC$304</f>
        <v>4617</v>
      </c>
      <c r="N121" s="273">
        <f>[15]Sheet1!$F13</f>
        <v>8803.9</v>
      </c>
      <c r="O121" s="298">
        <v>1</v>
      </c>
      <c r="P121" s="151">
        <f>[22]Sheet1!$L$11</f>
        <v>1</v>
      </c>
      <c r="AD121" s="124"/>
    </row>
    <row r="122" spans="1:41" x14ac:dyDescent="0.2">
      <c r="A122" s="75">
        <v>41609</v>
      </c>
      <c r="B122" s="205">
        <f>[17]Summary!$M$22</f>
        <v>767.19999999999993</v>
      </c>
      <c r="C122" s="205">
        <f>[17]Summary!$M$48</f>
        <v>0</v>
      </c>
      <c r="D122" s="205">
        <f>'[19]Ontario All Items'!$U$19</f>
        <v>123.1</v>
      </c>
      <c r="E122" s="298">
        <v>0</v>
      </c>
      <c r="F122" s="519">
        <v>320</v>
      </c>
      <c r="G122" s="219">
        <v>31</v>
      </c>
      <c r="H122" s="220">
        <f>[20]Summary!$U$11</f>
        <v>695.4</v>
      </c>
      <c r="I122" s="204">
        <f>[21]GDP!$M$40</f>
        <v>145.28596233520318</v>
      </c>
      <c r="J122" s="273">
        <f>'[18]E. CDM Variable for Rate App'!$B113</f>
        <v>208583.54167957723</v>
      </c>
      <c r="K122" s="273">
        <f>'[16]Interval Customers Summary'!G145</f>
        <v>3058379.4052800001</v>
      </c>
      <c r="L122" s="202">
        <f>'[14]Customer Count'!$AC$305</f>
        <v>4629</v>
      </c>
      <c r="N122" s="273">
        <f>[15]Sheet1!$F14</f>
        <v>2246.8199999999997</v>
      </c>
      <c r="O122" s="298">
        <v>0</v>
      </c>
      <c r="P122" s="151">
        <f>[22]Sheet1!$M$11</f>
        <v>1</v>
      </c>
      <c r="AD122" s="124"/>
    </row>
    <row r="123" spans="1:41" s="101" customFormat="1" x14ac:dyDescent="0.2">
      <c r="A123" s="75">
        <v>41640</v>
      </c>
      <c r="B123" s="265">
        <f>[17]Summary!$B$23</f>
        <v>899.69999999999982</v>
      </c>
      <c r="C123" s="265">
        <f>[17]Summary!$B$49</f>
        <v>0</v>
      </c>
      <c r="D123" s="265">
        <f>'[19]Ontario All Items'!$J$20</f>
        <v>123.3</v>
      </c>
      <c r="E123" s="293">
        <v>0</v>
      </c>
      <c r="F123" s="718">
        <v>352</v>
      </c>
      <c r="G123" s="267">
        <v>31</v>
      </c>
      <c r="H123" s="268">
        <f>[20]Summary!$J$12</f>
        <v>689.4</v>
      </c>
      <c r="I123" s="268">
        <f>[21]GDP!$B$41</f>
        <v>145.53779794697661</v>
      </c>
      <c r="J123" s="274">
        <f>'[18]E. CDM Variable for Rate App'!$B114</f>
        <v>210650.99587268278</v>
      </c>
      <c r="K123" s="274">
        <f>'[16]Interval Customers Summary'!G146</f>
        <v>3591070.4579280005</v>
      </c>
      <c r="L123" s="269">
        <f>'[14]Customer Count'!$AC$324</f>
        <v>4619</v>
      </c>
      <c r="N123" s="274">
        <f>[15]Sheet1!$H3</f>
        <v>2439.25</v>
      </c>
      <c r="O123" s="293">
        <v>0</v>
      </c>
      <c r="P123" s="266">
        <f>[22]Sheet1!$B$12</f>
        <v>1</v>
      </c>
      <c r="Q123" s="270"/>
      <c r="R123" s="270"/>
      <c r="S123" s="270"/>
      <c r="T123" s="270"/>
      <c r="U123" s="270"/>
      <c r="V123" s="270"/>
      <c r="W123" s="270"/>
      <c r="X123" s="270"/>
      <c r="Y123" s="270"/>
      <c r="Z123" s="270"/>
      <c r="AA123" s="270"/>
      <c r="AB123" s="270"/>
      <c r="AE123" s="271"/>
      <c r="AF123" s="271"/>
      <c r="AG123" s="271"/>
      <c r="AH123" s="271"/>
      <c r="AI123" s="271"/>
      <c r="AJ123" s="271"/>
      <c r="AK123" s="271"/>
      <c r="AL123" s="271"/>
      <c r="AM123" s="271"/>
      <c r="AN123" s="271"/>
      <c r="AO123" s="272"/>
    </row>
    <row r="124" spans="1:41" x14ac:dyDescent="0.2">
      <c r="A124" s="75">
        <v>41671</v>
      </c>
      <c r="B124" s="205">
        <f>[17]Summary!$C$23</f>
        <v>820.9666666666667</v>
      </c>
      <c r="C124" s="205">
        <f>[17]Summary!$C$49</f>
        <v>0</v>
      </c>
      <c r="D124" s="205">
        <f>'[19]Ontario All Items'!$K$20</f>
        <v>124.6</v>
      </c>
      <c r="E124" s="298">
        <v>0</v>
      </c>
      <c r="F124" s="519">
        <v>304</v>
      </c>
      <c r="G124" s="219">
        <v>28</v>
      </c>
      <c r="H124" s="220">
        <f>[20]Summary!$K$12</f>
        <v>682.3</v>
      </c>
      <c r="I124" s="204">
        <f>[21]GDP!$C$41</f>
        <v>145.79007008526875</v>
      </c>
      <c r="J124" s="273">
        <f>'[18]E. CDM Variable for Rate App'!$B115</f>
        <v>212718.45006578832</v>
      </c>
      <c r="K124" s="273">
        <f>'[16]Interval Customers Summary'!G147</f>
        <v>3355558.6677840007</v>
      </c>
      <c r="L124" s="202">
        <f>'[14]Customer Count'!$AC$325</f>
        <v>4628</v>
      </c>
      <c r="N124" s="273">
        <f>[15]Sheet1!$H4</f>
        <v>2991.88</v>
      </c>
      <c r="O124" s="298">
        <v>0</v>
      </c>
      <c r="P124" s="151">
        <f>[22]Sheet1!$C$12</f>
        <v>1</v>
      </c>
      <c r="AD124" s="124"/>
    </row>
    <row r="125" spans="1:41" x14ac:dyDescent="0.2">
      <c r="A125" s="75">
        <v>41699</v>
      </c>
      <c r="B125" s="205">
        <f>[17]Summary!$D$23</f>
        <v>767.15555555555545</v>
      </c>
      <c r="C125" s="205">
        <f>[17]Summary!$D$49</f>
        <v>0</v>
      </c>
      <c r="D125" s="205">
        <f>'[19]Ontario All Items'!$L$20</f>
        <v>125.1</v>
      </c>
      <c r="E125" s="298">
        <v>1</v>
      </c>
      <c r="F125" s="519">
        <v>336</v>
      </c>
      <c r="G125" s="219">
        <v>31</v>
      </c>
      <c r="H125" s="220">
        <f>[20]Summary!$L$12</f>
        <v>680.2</v>
      </c>
      <c r="I125" s="204">
        <f>[21]GDP!$D$41</f>
        <v>146.04277950674546</v>
      </c>
      <c r="J125" s="273">
        <f>'[18]E. CDM Variable for Rate App'!$B116</f>
        <v>214785.90425889386</v>
      </c>
      <c r="K125" s="273">
        <f>'[16]Interval Customers Summary'!G148</f>
        <v>3697221.5036640004</v>
      </c>
      <c r="L125" s="202">
        <f>'[14]Customer Count'!$AC$326</f>
        <v>4627</v>
      </c>
      <c r="N125" s="273">
        <f>[15]Sheet1!$H5</f>
        <v>13924.2</v>
      </c>
      <c r="O125" s="298">
        <v>1</v>
      </c>
      <c r="P125" s="151">
        <f>[22]Sheet1!$D$12</f>
        <v>1</v>
      </c>
      <c r="AD125" s="124"/>
    </row>
    <row r="126" spans="1:41" x14ac:dyDescent="0.2">
      <c r="A126" s="75">
        <v>41730</v>
      </c>
      <c r="B126" s="205">
        <f>[17]Summary!$E$23</f>
        <v>423.06666666666666</v>
      </c>
      <c r="C126" s="205">
        <f>[17]Summary!$E$49</f>
        <v>0</v>
      </c>
      <c r="D126" s="205">
        <f>'[19]Ontario All Items'!$M$20</f>
        <v>125.9</v>
      </c>
      <c r="E126" s="298">
        <v>1</v>
      </c>
      <c r="F126" s="519">
        <v>320</v>
      </c>
      <c r="G126" s="219">
        <v>30</v>
      </c>
      <c r="H126" s="220">
        <f>[20]Summary!$M$12</f>
        <v>679.4</v>
      </c>
      <c r="I126" s="204">
        <f>[21]GDP!$E$41</f>
        <v>146.29592696938414</v>
      </c>
      <c r="J126" s="273">
        <f>'[18]E. CDM Variable for Rate App'!$B117</f>
        <v>216853.3584519994</v>
      </c>
      <c r="K126" s="273">
        <f>'[16]Interval Customers Summary'!G149</f>
        <v>3495242.6493600006</v>
      </c>
      <c r="L126" s="202">
        <f>'[14]Customer Count'!$AC$327</f>
        <v>4623</v>
      </c>
      <c r="N126" s="273">
        <f>[15]Sheet1!$H6</f>
        <v>25104.21</v>
      </c>
      <c r="O126" s="298">
        <v>1</v>
      </c>
      <c r="P126" s="151">
        <f>[22]Sheet1!$E$12</f>
        <v>1</v>
      </c>
      <c r="Q126" s="125"/>
      <c r="R126" s="125"/>
      <c r="S126" s="125"/>
      <c r="T126" s="125"/>
      <c r="U126" s="125"/>
      <c r="V126" s="125"/>
      <c r="W126" s="125"/>
      <c r="X126" s="125"/>
      <c r="Y126" s="125"/>
      <c r="Z126" s="125"/>
      <c r="AA126" s="125"/>
      <c r="AB126" s="125"/>
      <c r="AC126" s="125"/>
      <c r="AD126" s="124"/>
    </row>
    <row r="127" spans="1:41" x14ac:dyDescent="0.2">
      <c r="A127" s="75">
        <v>41760</v>
      </c>
      <c r="B127" s="205">
        <f>[17]Summary!$F$23</f>
        <v>185.6</v>
      </c>
      <c r="C127" s="205">
        <f>[17]Summary!$F$49</f>
        <v>7.6000000000000005</v>
      </c>
      <c r="D127" s="205">
        <f>'[19]Ontario All Items'!$N$20</f>
        <v>126.5</v>
      </c>
      <c r="E127" s="298">
        <v>1</v>
      </c>
      <c r="F127" s="519">
        <v>336</v>
      </c>
      <c r="G127" s="219">
        <v>31</v>
      </c>
      <c r="H127" s="220">
        <f>[20]Summary!$N$12</f>
        <v>690</v>
      </c>
      <c r="I127" s="204">
        <f>[21]GDP!$F$41</f>
        <v>146.54951323247604</v>
      </c>
      <c r="J127" s="273">
        <f>'[18]E. CDM Variable for Rate App'!$B118</f>
        <v>218920.81264510495</v>
      </c>
      <c r="K127" s="273">
        <f>'[16]Interval Customers Summary'!G150</f>
        <v>3735523.0916520003</v>
      </c>
      <c r="L127" s="202">
        <f>'[14]Customer Count'!$AC$328</f>
        <v>4633</v>
      </c>
      <c r="N127" s="273">
        <f>[15]Sheet1!$H7</f>
        <v>32010.48</v>
      </c>
      <c r="O127" s="298">
        <v>1</v>
      </c>
      <c r="P127" s="151">
        <f>[22]Sheet1!$F$12</f>
        <v>1</v>
      </c>
    </row>
    <row r="128" spans="1:41" x14ac:dyDescent="0.2">
      <c r="A128" s="75">
        <v>41791</v>
      </c>
      <c r="B128" s="205">
        <f>[17]Summary!$G$23</f>
        <v>35.999999999999993</v>
      </c>
      <c r="C128" s="205">
        <f>[17]Summary!$G$49</f>
        <v>44</v>
      </c>
      <c r="D128" s="205">
        <f>'[19]Ontario All Items'!$O$20</f>
        <v>126.9</v>
      </c>
      <c r="E128" s="298">
        <v>0</v>
      </c>
      <c r="F128" s="519">
        <v>336</v>
      </c>
      <c r="G128" s="219">
        <v>30</v>
      </c>
      <c r="H128" s="220">
        <f>[20]Summary!$O$12</f>
        <v>704.4</v>
      </c>
      <c r="I128" s="204">
        <f>[21]GDP!$G$41</f>
        <v>146.80353905662861</v>
      </c>
      <c r="J128" s="273">
        <f>'[18]E. CDM Variable for Rate App'!$B119</f>
        <v>220988.26683821049</v>
      </c>
      <c r="K128" s="273">
        <f>'[16]Interval Customers Summary'!G151</f>
        <v>3380283.5016960003</v>
      </c>
      <c r="L128" s="202">
        <f>'[14]Customer Count'!$AC$329</f>
        <v>4634</v>
      </c>
      <c r="N128" s="273">
        <f>[15]Sheet1!$H8</f>
        <v>48616.92</v>
      </c>
      <c r="O128" s="298">
        <v>0</v>
      </c>
      <c r="P128" s="151">
        <f>[22]Sheet1!$G$12</f>
        <v>1</v>
      </c>
    </row>
    <row r="129" spans="1:41" x14ac:dyDescent="0.2">
      <c r="A129" s="75">
        <v>41821</v>
      </c>
      <c r="B129" s="205">
        <f>[17]Summary!$H$23</f>
        <v>59.100000000000009</v>
      </c>
      <c r="C129" s="205">
        <f>[17]Summary!$H$49</f>
        <v>25.700000000000003</v>
      </c>
      <c r="D129" s="205">
        <f>'[19]Ontario All Items'!$P$20</f>
        <v>126.5</v>
      </c>
      <c r="E129" s="298">
        <v>0</v>
      </c>
      <c r="F129" s="519">
        <v>352</v>
      </c>
      <c r="G129" s="219">
        <v>31</v>
      </c>
      <c r="H129" s="220">
        <f>[20]Summary!$P$12</f>
        <v>715.1</v>
      </c>
      <c r="I129" s="204">
        <f>[21]GDP!$H$41</f>
        <v>147.05800520376766</v>
      </c>
      <c r="J129" s="273">
        <f>'[18]E. CDM Variable for Rate App'!$B120</f>
        <v>223055.72103131603</v>
      </c>
      <c r="K129" s="273">
        <f>'[16]Interval Customers Summary'!G152</f>
        <v>3371786.3780880002</v>
      </c>
      <c r="L129" s="202">
        <f>'[14]Customer Count'!$AC$330</f>
        <v>4633</v>
      </c>
      <c r="N129" s="273">
        <f>[15]Sheet1!$H9</f>
        <v>52243.009999999995</v>
      </c>
      <c r="O129" s="298">
        <v>0</v>
      </c>
      <c r="P129" s="151">
        <f>[22]Sheet1!$H$12</f>
        <v>1</v>
      </c>
      <c r="AF129" s="196"/>
      <c r="AG129" s="196"/>
      <c r="AH129" s="196"/>
      <c r="AI129" s="196"/>
      <c r="AJ129" s="196"/>
      <c r="AK129" s="196"/>
    </row>
    <row r="130" spans="1:41" x14ac:dyDescent="0.2">
      <c r="A130" s="75">
        <v>41852</v>
      </c>
      <c r="B130" s="205">
        <f>[17]Summary!$I$23</f>
        <v>40.5</v>
      </c>
      <c r="C130" s="205">
        <f>[17]Summary!$I$49</f>
        <v>32.400000000000006</v>
      </c>
      <c r="D130" s="205">
        <f>'[19]Ontario All Items'!$Q$20</f>
        <v>126.5</v>
      </c>
      <c r="E130" s="298">
        <v>0</v>
      </c>
      <c r="F130" s="519">
        <v>320</v>
      </c>
      <c r="G130" s="219">
        <v>31</v>
      </c>
      <c r="H130" s="220">
        <f>[20]Summary!$Q$12</f>
        <v>718.7</v>
      </c>
      <c r="I130" s="204">
        <f>[21]GDP!$I$41</f>
        <v>147.31291243713977</v>
      </c>
      <c r="J130" s="273">
        <f>'[18]E. CDM Variable for Rate App'!$B121</f>
        <v>225123.17522442157</v>
      </c>
      <c r="K130" s="273">
        <f>'[16]Interval Customers Summary'!G153</f>
        <v>3631166.4294000003</v>
      </c>
      <c r="L130" s="202">
        <f>'[14]Customer Count'!$AC$331</f>
        <v>4659</v>
      </c>
      <c r="N130" s="273">
        <f>[15]Sheet1!$H10</f>
        <v>46971.21</v>
      </c>
      <c r="O130" s="298">
        <v>0</v>
      </c>
      <c r="P130" s="151">
        <f>[22]Sheet1!$I$12</f>
        <v>1</v>
      </c>
      <c r="AF130" s="196"/>
      <c r="AG130" s="196"/>
      <c r="AH130" s="196"/>
      <c r="AI130" s="196"/>
      <c r="AJ130" s="196"/>
      <c r="AK130" s="196"/>
    </row>
    <row r="131" spans="1:41" x14ac:dyDescent="0.2">
      <c r="A131" s="75">
        <v>41883</v>
      </c>
      <c r="B131" s="205">
        <f>[17]Summary!$J$23</f>
        <v>117.19999999999999</v>
      </c>
      <c r="C131" s="205">
        <f>[17]Summary!$J$49</f>
        <v>12.399999999999999</v>
      </c>
      <c r="D131" s="205">
        <f>'[19]Ontario All Items'!$R$20</f>
        <v>126.7</v>
      </c>
      <c r="E131" s="298">
        <v>1</v>
      </c>
      <c r="F131" s="519">
        <v>336</v>
      </c>
      <c r="G131" s="219">
        <v>30</v>
      </c>
      <c r="H131" s="220">
        <f>[20]Summary!$R$12</f>
        <v>719.3</v>
      </c>
      <c r="I131" s="204">
        <f>[21]GDP!$J$41</f>
        <v>147.56826152131447</v>
      </c>
      <c r="J131" s="273">
        <f>'[18]E. CDM Variable for Rate App'!$B122</f>
        <v>227190.62941752712</v>
      </c>
      <c r="K131" s="273">
        <f>'[16]Interval Customers Summary'!G154</f>
        <v>3632293.7526000002</v>
      </c>
      <c r="L131" s="202">
        <f>'[14]Customer Count'!$AC$332</f>
        <v>4658</v>
      </c>
      <c r="N131" s="273">
        <f>[15]Sheet1!$H11</f>
        <v>39980.21</v>
      </c>
      <c r="O131" s="298">
        <v>1</v>
      </c>
      <c r="P131" s="151">
        <f>[22]Sheet1!$J$12</f>
        <v>1</v>
      </c>
      <c r="AF131" s="196"/>
      <c r="AG131" s="196"/>
      <c r="AH131" s="196"/>
      <c r="AI131" s="196"/>
      <c r="AJ131" s="196"/>
      <c r="AK131" s="196"/>
    </row>
    <row r="132" spans="1:41" x14ac:dyDescent="0.2">
      <c r="A132" s="75">
        <v>41913</v>
      </c>
      <c r="B132" s="205">
        <f>[17]Summary!$K$23</f>
        <v>292.40000000000003</v>
      </c>
      <c r="C132" s="205">
        <f>[17]Summary!$K$49</f>
        <v>0</v>
      </c>
      <c r="D132" s="205">
        <f>'[19]Ontario All Items'!$S$20</f>
        <v>126.8</v>
      </c>
      <c r="E132" s="298">
        <v>1</v>
      </c>
      <c r="F132" s="519">
        <v>352</v>
      </c>
      <c r="G132" s="219">
        <v>31</v>
      </c>
      <c r="H132" s="220">
        <f>[20]Summary!$S$12</f>
        <v>723.5</v>
      </c>
      <c r="I132" s="204">
        <f>[21]GDP!$K$41</f>
        <v>147.82405322218656</v>
      </c>
      <c r="J132" s="273">
        <f>'[18]E. CDM Variable for Rate App'!$B123</f>
        <v>229258.08361063266</v>
      </c>
      <c r="K132" s="273">
        <f>'[16]Interval Customers Summary'!G155</f>
        <v>3765533.1746400003</v>
      </c>
      <c r="L132" s="202">
        <f>'[14]Customer Count'!$AC$333</f>
        <v>4661</v>
      </c>
      <c r="N132" s="273">
        <f>[15]Sheet1!$H12</f>
        <v>20845.66</v>
      </c>
      <c r="O132" s="298">
        <v>1</v>
      </c>
      <c r="P132" s="151">
        <f>[22]Sheet1!$K$12</f>
        <v>1</v>
      </c>
      <c r="AF132" s="196"/>
      <c r="AG132" s="196"/>
      <c r="AH132" s="196"/>
      <c r="AI132" s="196"/>
      <c r="AJ132" s="196"/>
      <c r="AK132" s="196"/>
    </row>
    <row r="133" spans="1:41" ht="12.75" customHeight="1" x14ac:dyDescent="0.2">
      <c r="A133" s="75">
        <v>41944</v>
      </c>
      <c r="B133" s="205">
        <f>[17]Summary!$L$23</f>
        <v>548.06666666666661</v>
      </c>
      <c r="C133" s="205">
        <f>[17]Summary!$L$49</f>
        <v>0</v>
      </c>
      <c r="D133" s="205">
        <f>'[19]Ontario All Items'!$T$20</f>
        <v>126.3</v>
      </c>
      <c r="E133" s="298">
        <v>1</v>
      </c>
      <c r="F133" s="519">
        <v>304</v>
      </c>
      <c r="G133" s="219">
        <v>30</v>
      </c>
      <c r="H133" s="220">
        <f>[20]Summary!$T$12</f>
        <v>721</v>
      </c>
      <c r="I133" s="204">
        <f>[21]GDP!$L$41</f>
        <v>148.0802883069785</v>
      </c>
      <c r="J133" s="273">
        <f>'[18]E. CDM Variable for Rate App'!$B124</f>
        <v>231325.5378037382</v>
      </c>
      <c r="K133" s="273">
        <f>'[16]Interval Customers Summary'!G156</f>
        <v>2869683.6116400003</v>
      </c>
      <c r="L133" s="202">
        <f>'[14]Customer Count'!$AC$334</f>
        <v>4662</v>
      </c>
      <c r="N133" s="273">
        <f>[15]Sheet1!$H13</f>
        <v>7638.39</v>
      </c>
      <c r="O133" s="298">
        <v>1</v>
      </c>
      <c r="P133" s="151">
        <f>[22]Sheet1!$L$12</f>
        <v>1</v>
      </c>
      <c r="AF133" s="196"/>
      <c r="AG133" s="158"/>
      <c r="AH133" s="158"/>
      <c r="AI133" s="158"/>
      <c r="AJ133" s="158"/>
      <c r="AK133" s="158"/>
    </row>
    <row r="134" spans="1:41" x14ac:dyDescent="0.2">
      <c r="A134" s="75">
        <v>41974</v>
      </c>
      <c r="B134" s="205">
        <f>[17]Summary!$M$23</f>
        <v>623.73333333333346</v>
      </c>
      <c r="C134" s="205">
        <f>[17]Summary!$M$49</f>
        <v>0</v>
      </c>
      <c r="D134" s="205">
        <f>'[19]Ontario All Items'!$U$20</f>
        <v>125.4</v>
      </c>
      <c r="E134" s="298">
        <v>0</v>
      </c>
      <c r="F134" s="519">
        <v>336</v>
      </c>
      <c r="G134" s="219">
        <v>31</v>
      </c>
      <c r="H134" s="220">
        <f>[20]Summary!$U$12</f>
        <v>714.3</v>
      </c>
      <c r="I134" s="204">
        <f>[21]GDP!$M$41</f>
        <v>148.33696754424244</v>
      </c>
      <c r="J134" s="273">
        <f>'[18]E. CDM Variable for Rate App'!$B125</f>
        <v>233392.99199684375</v>
      </c>
      <c r="K134" s="273">
        <f>'[16]Interval Customers Summary'!G157</f>
        <v>2503707.2433599997</v>
      </c>
      <c r="L134" s="202">
        <f>'[14]Customer Count'!$AC$335</f>
        <v>4665</v>
      </c>
      <c r="N134" s="273">
        <f>[15]Sheet1!$H14</f>
        <v>8281.8599999999988</v>
      </c>
      <c r="O134" s="298">
        <v>0</v>
      </c>
      <c r="P134" s="151">
        <f>[22]Sheet1!$M$12</f>
        <v>1</v>
      </c>
      <c r="AF134" s="196"/>
    </row>
    <row r="135" spans="1:41" s="101" customFormat="1" x14ac:dyDescent="0.2">
      <c r="A135" s="75">
        <v>42005</v>
      </c>
      <c r="B135" s="265">
        <f>AVERAGE(B15,B27,B39,B51,B63,B75,B87,B99,B111,B123)</f>
        <v>773.57666666666671</v>
      </c>
      <c r="C135" s="265">
        <f>AVERAGE(C15,C27,C39,C51,C63,C75,C87,C99,C111,C123)</f>
        <v>0</v>
      </c>
      <c r="D135" s="265">
        <f>AVERAGE(D15,D27,D39,D51,D63,D75,D87,D99,D111,D123)</f>
        <v>114.26999999999998</v>
      </c>
      <c r="E135" s="293">
        <v>0</v>
      </c>
      <c r="F135" s="718">
        <f>21*16</f>
        <v>336</v>
      </c>
      <c r="G135" s="267">
        <v>31</v>
      </c>
      <c r="H135" s="268">
        <f>AVERAGE(H111,H123)</f>
        <v>685.5</v>
      </c>
      <c r="I135" s="268">
        <f t="shared" ref="I135:K136" si="0">AVERAGE(I15,I27,I39,I51,I63,I75,I87,I99,I111,I123)</f>
        <v>138.52843198304612</v>
      </c>
      <c r="J135" s="274">
        <f t="shared" si="0"/>
        <v>89038.172450534679</v>
      </c>
      <c r="K135" s="274">
        <f t="shared" si="0"/>
        <v>2464916.6389292004</v>
      </c>
      <c r="L135" s="269">
        <f t="shared" ref="L135:L136" si="1">AVERAGE(L15,L27,L39,L51,L63,L75,L87,L99,L111,L123)</f>
        <v>4490.3999999999996</v>
      </c>
      <c r="N135" s="274">
        <f>AVERAGE(N87+N99+N111+N123)</f>
        <v>9848.25</v>
      </c>
      <c r="O135" s="267">
        <v>0</v>
      </c>
      <c r="P135" s="266">
        <f>[22]Sheet1!$B$12</f>
        <v>1</v>
      </c>
      <c r="Q135" s="270"/>
      <c r="R135" s="270"/>
      <c r="S135" s="270"/>
      <c r="T135" s="270"/>
      <c r="U135" s="270"/>
      <c r="V135" s="270"/>
      <c r="W135" s="270"/>
      <c r="X135" s="270"/>
      <c r="Y135" s="270"/>
      <c r="Z135" s="270"/>
      <c r="AA135" s="270"/>
      <c r="AB135" s="270"/>
      <c r="AE135" s="271"/>
      <c r="AF135" s="271"/>
      <c r="AG135" s="271"/>
      <c r="AH135" s="271"/>
      <c r="AI135" s="271"/>
      <c r="AJ135" s="271"/>
      <c r="AK135" s="271"/>
      <c r="AL135" s="271"/>
      <c r="AM135" s="271"/>
      <c r="AN135" s="271"/>
      <c r="AO135" s="272"/>
    </row>
    <row r="136" spans="1:41" x14ac:dyDescent="0.2">
      <c r="A136" s="75">
        <v>42036</v>
      </c>
      <c r="B136" s="205">
        <f t="shared" ref="B136:C146" si="2">AVERAGE(B16,B28,B40,B52,B64,B76,B88,B100,B112,B124)</f>
        <v>712.63666666666666</v>
      </c>
      <c r="C136" s="205">
        <f t="shared" si="2"/>
        <v>0</v>
      </c>
      <c r="D136" s="205">
        <f t="shared" ref="D136" si="3">AVERAGE(D16,D28,D40,D52,D64,D76,D88,D100,D112,D124)</f>
        <v>114.97999999999999</v>
      </c>
      <c r="E136" s="298">
        <v>0</v>
      </c>
      <c r="F136" s="519">
        <f>19*16</f>
        <v>304</v>
      </c>
      <c r="G136" s="519">
        <v>28</v>
      </c>
      <c r="H136" s="720">
        <f t="shared" ref="H136:H146" si="4">AVERAGE(H112,H124)</f>
        <v>682.45</v>
      </c>
      <c r="I136" s="205">
        <f t="shared" si="0"/>
        <v>138.67529088616715</v>
      </c>
      <c r="J136" s="205">
        <f t="shared" si="0"/>
        <v>90983.114050508389</v>
      </c>
      <c r="K136" s="273">
        <f t="shared" si="0"/>
        <v>2308708.4286647001</v>
      </c>
      <c r="L136" s="205">
        <f t="shared" si="1"/>
        <v>4489.1000000000004</v>
      </c>
      <c r="N136" s="273">
        <f t="shared" ref="N136:N146" si="5">AVERAGE(N88+N100+N112+N124)</f>
        <v>11721.25</v>
      </c>
      <c r="O136" s="519">
        <v>0</v>
      </c>
      <c r="P136" s="151">
        <f>[22]Sheet1!$C$12</f>
        <v>1</v>
      </c>
      <c r="AF136" s="196"/>
    </row>
    <row r="137" spans="1:41" x14ac:dyDescent="0.2">
      <c r="A137" s="75">
        <v>42064</v>
      </c>
      <c r="B137" s="205">
        <f t="shared" si="2"/>
        <v>617.94555555555542</v>
      </c>
      <c r="C137" s="205">
        <f t="shared" ref="C137:D137" si="6">AVERAGE(C17,C29,C41,C53,C65,C77,C89,C101,C113,C125)</f>
        <v>0.34</v>
      </c>
      <c r="D137" s="205">
        <f t="shared" si="6"/>
        <v>115.63999999999999</v>
      </c>
      <c r="E137" s="298">
        <v>1</v>
      </c>
      <c r="F137" s="519">
        <f>22*16</f>
        <v>352</v>
      </c>
      <c r="G137" s="519">
        <v>31</v>
      </c>
      <c r="H137" s="720">
        <f t="shared" si="4"/>
        <v>681.90000000000009</v>
      </c>
      <c r="I137" s="205">
        <f t="shared" ref="I137:K137" si="7">AVERAGE(I17,I29,I41,I53,I65,I77,I89,I101,I113,I125)</f>
        <v>138.82263006252981</v>
      </c>
      <c r="J137" s="205">
        <f t="shared" si="7"/>
        <v>92928.0556504821</v>
      </c>
      <c r="K137" s="273">
        <f t="shared" si="7"/>
        <v>2556197.4570157002</v>
      </c>
      <c r="L137" s="205">
        <f t="shared" ref="L137" si="8">AVERAGE(L17,L29,L41,L53,L65,L77,L89,L101,L113,L125)</f>
        <v>4492.2</v>
      </c>
      <c r="N137" s="273">
        <f t="shared" si="5"/>
        <v>44818.59</v>
      </c>
      <c r="O137" s="519">
        <v>1</v>
      </c>
      <c r="P137" s="151">
        <f>[22]Sheet1!$D$12</f>
        <v>1</v>
      </c>
      <c r="AF137" s="196"/>
    </row>
    <row r="138" spans="1:41" x14ac:dyDescent="0.2">
      <c r="A138" s="75">
        <v>42095</v>
      </c>
      <c r="B138" s="205">
        <f t="shared" si="2"/>
        <v>365.98666666666662</v>
      </c>
      <c r="C138" s="205">
        <f t="shared" ref="C138:D138" si="9">AVERAGE(C18,C30,C42,C54,C66,C78,C90,C102,C114,C126)</f>
        <v>0.26</v>
      </c>
      <c r="D138" s="205">
        <f t="shared" si="9"/>
        <v>115.92</v>
      </c>
      <c r="E138" s="298">
        <v>1</v>
      </c>
      <c r="F138" s="519">
        <f>20*16</f>
        <v>320</v>
      </c>
      <c r="G138" s="519">
        <v>30</v>
      </c>
      <c r="H138" s="720">
        <f t="shared" si="4"/>
        <v>682.4</v>
      </c>
      <c r="I138" s="205">
        <f t="shared" ref="I138:K138" si="10">AVERAGE(I18,I30,I42,I54,I66,I78,I90,I102,I114,I126)</f>
        <v>138.97044998904079</v>
      </c>
      <c r="J138" s="205">
        <f t="shared" si="10"/>
        <v>94872.997250455766</v>
      </c>
      <c r="K138" s="273">
        <f t="shared" si="10"/>
        <v>2477502.7680500001</v>
      </c>
      <c r="L138" s="205">
        <f t="shared" ref="L138" si="11">AVERAGE(L18,L30,L42,L54,L66,L78,L90,L102,L114,L126)</f>
        <v>4497.3999999999996</v>
      </c>
      <c r="N138" s="273">
        <f t="shared" si="5"/>
        <v>69258.86</v>
      </c>
      <c r="O138" s="519">
        <v>1</v>
      </c>
      <c r="P138" s="151">
        <f>[22]Sheet1!$E$12</f>
        <v>1</v>
      </c>
      <c r="AF138" s="196"/>
    </row>
    <row r="139" spans="1:41" x14ac:dyDescent="0.2">
      <c r="A139" s="75">
        <v>42125</v>
      </c>
      <c r="B139" s="205">
        <f t="shared" si="2"/>
        <v>186.03666666666666</v>
      </c>
      <c r="C139" s="205">
        <f t="shared" ref="C139:D139" si="12">AVERAGE(C19,C31,C43,C55,C67,C79,C91,C103,C115,C127)</f>
        <v>12.07</v>
      </c>
      <c r="D139" s="205">
        <f t="shared" si="12"/>
        <v>116.42999999999999</v>
      </c>
      <c r="E139" s="298">
        <v>1</v>
      </c>
      <c r="F139" s="519">
        <f>20*16</f>
        <v>320</v>
      </c>
      <c r="G139" s="519">
        <v>31</v>
      </c>
      <c r="H139" s="720">
        <f t="shared" si="4"/>
        <v>690.15</v>
      </c>
      <c r="I139" s="205">
        <f t="shared" ref="I139:K139" si="13">AVERAGE(I19,I31,I43,I55,I67,I79,I91,I103,I115,I127)</f>
        <v>139.11875114499574</v>
      </c>
      <c r="J139" s="205">
        <f t="shared" si="13"/>
        <v>96817.938850429477</v>
      </c>
      <c r="K139" s="273">
        <f t="shared" si="13"/>
        <v>2507361.4785591005</v>
      </c>
      <c r="L139" s="205">
        <f t="shared" ref="L139" si="14">AVERAGE(L19,L31,L43,L55,L67,L79,L91,L103,L115,L127)</f>
        <v>4502.8999999999996</v>
      </c>
      <c r="N139" s="273">
        <f t="shared" si="5"/>
        <v>88107.12</v>
      </c>
      <c r="O139" s="519">
        <v>1</v>
      </c>
      <c r="P139" s="151">
        <f>[22]Sheet1!$F$12</f>
        <v>1</v>
      </c>
      <c r="AF139" s="196"/>
    </row>
    <row r="140" spans="1:41" x14ac:dyDescent="0.2">
      <c r="A140" s="75">
        <v>42156</v>
      </c>
      <c r="B140" s="205">
        <f t="shared" si="2"/>
        <v>57.063333333333333</v>
      </c>
      <c r="C140" s="205">
        <f t="shared" ref="C140:D140" si="15">AVERAGE(C20,C32,C44,C56,C68,C80,C92,C104,C116,C128)</f>
        <v>40.56</v>
      </c>
      <c r="D140" s="205">
        <f t="shared" si="15"/>
        <v>116.35000000000002</v>
      </c>
      <c r="E140" s="298">
        <v>0</v>
      </c>
      <c r="F140" s="519">
        <f>22*16</f>
        <v>352</v>
      </c>
      <c r="G140" s="519">
        <v>30</v>
      </c>
      <c r="H140" s="720">
        <f t="shared" si="4"/>
        <v>700.55</v>
      </c>
      <c r="I140" s="205">
        <f t="shared" ref="I140:K140" si="16">AVERAGE(I20,I32,I44,I56,I68,I80,I92,I104,I116,I128)</f>
        <v>139.26753401208052</v>
      </c>
      <c r="J140" s="205">
        <f t="shared" si="16"/>
        <v>98762.880450403172</v>
      </c>
      <c r="K140" s="273">
        <f t="shared" si="16"/>
        <v>2489933.6946403002</v>
      </c>
      <c r="L140" s="205">
        <f t="shared" ref="L140" si="17">AVERAGE(L20,L32,L44,L56,L68,L80,L92,L104,L116,L128)</f>
        <v>4505</v>
      </c>
      <c r="N140" s="273">
        <f t="shared" si="5"/>
        <v>105374.71</v>
      </c>
      <c r="O140" s="519">
        <v>0</v>
      </c>
      <c r="P140" s="151">
        <f>[22]Sheet1!$G$12</f>
        <v>1</v>
      </c>
      <c r="AF140" s="196"/>
    </row>
    <row r="141" spans="1:41" x14ac:dyDescent="0.2">
      <c r="A141" s="75">
        <v>42186</v>
      </c>
      <c r="B141" s="205">
        <f t="shared" si="2"/>
        <v>23.23</v>
      </c>
      <c r="C141" s="205">
        <f t="shared" ref="C141:D141" si="18">AVERAGE(C21,C33,C45,C57,C69,C81,C93,C105,C117,C129)</f>
        <v>68.02</v>
      </c>
      <c r="D141" s="205">
        <f t="shared" si="18"/>
        <v>116.46000000000001</v>
      </c>
      <c r="E141" s="298">
        <v>0</v>
      </c>
      <c r="F141" s="519">
        <f>21*16</f>
        <v>336</v>
      </c>
      <c r="G141" s="519">
        <v>31</v>
      </c>
      <c r="H141" s="720">
        <f t="shared" si="4"/>
        <v>708.95</v>
      </c>
      <c r="I141" s="205">
        <f t="shared" ref="I141:K141" si="19">AVERAGE(I21,I33,I45,I57,I69,I81,I93,I105,I117,I129)</f>
        <v>139.41679907437367</v>
      </c>
      <c r="J141" s="205">
        <f t="shared" si="19"/>
        <v>100707.82205037687</v>
      </c>
      <c r="K141" s="273">
        <f t="shared" si="19"/>
        <v>2314150.2846060004</v>
      </c>
      <c r="L141" s="205">
        <f t="shared" ref="L141" si="20">AVERAGE(L21,L33,L45,L57,L69,L81,L93,L105,L117,L129)</f>
        <v>4504.8</v>
      </c>
      <c r="N141" s="273">
        <f t="shared" si="5"/>
        <v>116596.31999999999</v>
      </c>
      <c r="O141" s="519">
        <v>0</v>
      </c>
      <c r="P141" s="151">
        <f>[22]Sheet1!$H$12</f>
        <v>1</v>
      </c>
      <c r="AF141" s="196"/>
    </row>
    <row r="142" spans="1:41" x14ac:dyDescent="0.2">
      <c r="A142" s="75">
        <v>42217</v>
      </c>
      <c r="B142" s="205">
        <f t="shared" si="2"/>
        <v>28.303333333333335</v>
      </c>
      <c r="C142" s="205">
        <f t="shared" ref="C142:D142" si="21">AVERAGE(C22,C34,C46,C58,C70,C82,C94,C106,C118,C130)</f>
        <v>48.4</v>
      </c>
      <c r="D142" s="205">
        <f t="shared" si="21"/>
        <v>116.53</v>
      </c>
      <c r="E142" s="298">
        <v>0</v>
      </c>
      <c r="F142" s="519">
        <f>20*16</f>
        <v>320</v>
      </c>
      <c r="G142" s="519">
        <v>31</v>
      </c>
      <c r="H142" s="720">
        <f t="shared" si="4"/>
        <v>710.05</v>
      </c>
      <c r="I142" s="205">
        <f t="shared" ref="I142:K142" si="22">AVERAGE(I22,I34,I46,I58,I70,I82,I94,I106,I118,I130)</f>
        <v>139.56654681834763</v>
      </c>
      <c r="J142" s="205">
        <f t="shared" si="22"/>
        <v>102652.76365035056</v>
      </c>
      <c r="K142" s="273">
        <f t="shared" si="22"/>
        <v>2715343.1528646001</v>
      </c>
      <c r="L142" s="205">
        <f t="shared" ref="L142" si="23">AVERAGE(L22,L34,L46,L58,L70,L82,L94,L106,L118,L130)</f>
        <v>4512.3999999999996</v>
      </c>
      <c r="N142" s="273">
        <f t="shared" si="5"/>
        <v>108423.13</v>
      </c>
      <c r="O142" s="519">
        <v>0</v>
      </c>
      <c r="P142" s="151">
        <f>[22]Sheet1!$I$12</f>
        <v>1</v>
      </c>
      <c r="AF142" s="196"/>
    </row>
    <row r="143" spans="1:41" x14ac:dyDescent="0.2">
      <c r="A143" s="75">
        <v>42248</v>
      </c>
      <c r="B143" s="205">
        <f t="shared" si="2"/>
        <v>113.44333333333334</v>
      </c>
      <c r="C143" s="205">
        <f t="shared" ref="C143:D143" si="24">AVERAGE(C23,C35,C47,C59,C71,C83,C95,C107,C119,C131)</f>
        <v>14.790000000000001</v>
      </c>
      <c r="D143" s="205">
        <f t="shared" si="24"/>
        <v>116.7</v>
      </c>
      <c r="E143" s="298">
        <v>1</v>
      </c>
      <c r="F143" s="519">
        <f>21*16</f>
        <v>336</v>
      </c>
      <c r="G143" s="519">
        <v>30</v>
      </c>
      <c r="H143" s="720">
        <f t="shared" si="4"/>
        <v>708.84999999999991</v>
      </c>
      <c r="I143" s="205">
        <f t="shared" ref="I143:K143" si="25">AVERAGE(I23,I35,I47,I59,I71,I83,I95,I107,I119,I131)</f>
        <v>139.71677773287053</v>
      </c>
      <c r="J143" s="205">
        <f t="shared" si="25"/>
        <v>104597.70525032427</v>
      </c>
      <c r="K143" s="273">
        <f t="shared" si="25"/>
        <v>2542161.5913575999</v>
      </c>
      <c r="L143" s="205">
        <f t="shared" ref="L143" si="26">AVERAGE(L23,L35,L47,L59,L71,L83,L95,L107,L119,L131)</f>
        <v>4513.5</v>
      </c>
      <c r="N143" s="273">
        <f t="shared" si="5"/>
        <v>89921.88</v>
      </c>
      <c r="O143" s="519">
        <v>1</v>
      </c>
      <c r="P143" s="151">
        <f>[22]Sheet1!$J$12</f>
        <v>1</v>
      </c>
      <c r="AF143" s="196"/>
    </row>
    <row r="144" spans="1:41" x14ac:dyDescent="0.2">
      <c r="A144" s="75">
        <v>42278</v>
      </c>
      <c r="B144" s="205">
        <f t="shared" si="2"/>
        <v>292.25888888888886</v>
      </c>
      <c r="C144" s="205">
        <f t="shared" ref="C144:D144" si="27">AVERAGE(C24,C36,C48,C60,C72,C84,C96,C108,C120,C132)</f>
        <v>2.4900000000000002</v>
      </c>
      <c r="D144" s="205">
        <f t="shared" si="27"/>
        <v>116.57000000000001</v>
      </c>
      <c r="E144" s="298">
        <v>1</v>
      </c>
      <c r="F144" s="519">
        <f>21*16</f>
        <v>336</v>
      </c>
      <c r="G144" s="519">
        <v>31</v>
      </c>
      <c r="H144" s="720">
        <f t="shared" si="4"/>
        <v>710.95</v>
      </c>
      <c r="I144" s="205">
        <f t="shared" ref="I144:K144" si="28">AVERAGE(I24,I36,I48,I60,I72,I84,I96,I108,I120,I132)</f>
        <v>139.8674923092083</v>
      </c>
      <c r="J144" s="205">
        <f t="shared" si="28"/>
        <v>106542.64685029797</v>
      </c>
      <c r="K144" s="273">
        <f t="shared" si="28"/>
        <v>2727287.7990928004</v>
      </c>
      <c r="L144" s="205">
        <f t="shared" ref="L144" si="29">AVERAGE(L24,L36,L48,L60,L72,L84,L96,L108,L120,L132)</f>
        <v>4519.7</v>
      </c>
      <c r="N144" s="273">
        <f t="shared" si="5"/>
        <v>52571.199999999997</v>
      </c>
      <c r="O144" s="519">
        <v>1</v>
      </c>
      <c r="P144" s="151">
        <f>[22]Sheet1!$K$12</f>
        <v>1</v>
      </c>
      <c r="AF144" s="196"/>
    </row>
    <row r="145" spans="1:32" x14ac:dyDescent="0.2">
      <c r="A145" s="75">
        <v>42309</v>
      </c>
      <c r="B145" s="205">
        <f t="shared" si="2"/>
        <v>475.49222222222215</v>
      </c>
      <c r="C145" s="205">
        <f t="shared" ref="C145:D145" si="30">AVERAGE(C25,C37,C49,C61,C73,C85,C97,C109,C121,C133)</f>
        <v>0</v>
      </c>
      <c r="D145" s="205">
        <f t="shared" si="30"/>
        <v>116.58999999999999</v>
      </c>
      <c r="E145" s="298">
        <v>1</v>
      </c>
      <c r="F145" s="519">
        <f>20*16</f>
        <v>320</v>
      </c>
      <c r="G145" s="519">
        <v>30</v>
      </c>
      <c r="H145" s="720">
        <f t="shared" si="4"/>
        <v>710.5</v>
      </c>
      <c r="I145" s="205">
        <f t="shared" ref="I145:K145" si="31">AVERAGE(I25,I37,I49,I61,I73,I85,I97,I109,I121,I133)</f>
        <v>140.01869104102605</v>
      </c>
      <c r="J145" s="205">
        <f t="shared" si="31"/>
        <v>108487.58845027167</v>
      </c>
      <c r="K145" s="273">
        <f t="shared" si="31"/>
        <v>2483981.1173036001</v>
      </c>
      <c r="L145" s="205">
        <f t="shared" ref="L145" si="32">AVERAGE(L25,L37,L49,L61,L73,L85,L97,L109,L121,L133)</f>
        <v>4523.8999999999996</v>
      </c>
      <c r="N145" s="273">
        <f t="shared" si="5"/>
        <v>27765.62</v>
      </c>
      <c r="O145" s="519">
        <v>1</v>
      </c>
      <c r="P145" s="151">
        <f>[22]Sheet1!$L$12</f>
        <v>1</v>
      </c>
      <c r="AF145" s="196"/>
    </row>
    <row r="146" spans="1:32" x14ac:dyDescent="0.2">
      <c r="A146" s="75">
        <v>42339</v>
      </c>
      <c r="B146" s="205">
        <f t="shared" si="2"/>
        <v>675.59333333333336</v>
      </c>
      <c r="C146" s="205">
        <f t="shared" ref="C146:D146" si="33">AVERAGE(C26,C38,C50,C62,C74,C86,C98,C110,C122,C134)</f>
        <v>0</v>
      </c>
      <c r="D146" s="205">
        <f t="shared" si="33"/>
        <v>116.23999999999998</v>
      </c>
      <c r="E146" s="298">
        <v>0</v>
      </c>
      <c r="F146" s="519">
        <f>21*16</f>
        <v>336</v>
      </c>
      <c r="G146" s="519">
        <v>31</v>
      </c>
      <c r="H146" s="720">
        <f t="shared" si="4"/>
        <v>704.84999999999991</v>
      </c>
      <c r="I146" s="205">
        <f t="shared" ref="I146:K146" si="34">AVERAGE(I26,I38,I50,I62,I74,I86,I98,I110,I122,I134)</f>
        <v>140.1703744243903</v>
      </c>
      <c r="J146" s="205">
        <f t="shared" si="34"/>
        <v>110432.53005024535</v>
      </c>
      <c r="K146" s="273">
        <f t="shared" si="34"/>
        <v>2151850.6955112005</v>
      </c>
      <c r="L146" s="205">
        <f t="shared" ref="L146" si="35">AVERAGE(L26,L38,L50,L62,L74,L86,L98,L110,L122,L134)</f>
        <v>4526.2</v>
      </c>
      <c r="N146" s="273">
        <f t="shared" si="5"/>
        <v>15552.159999999998</v>
      </c>
      <c r="O146" s="519">
        <v>0</v>
      </c>
      <c r="P146" s="151">
        <f>[22]Sheet1!$M$12</f>
        <v>1</v>
      </c>
      <c r="AF146" s="196"/>
    </row>
    <row r="147" spans="1:32" s="100" customFormat="1" x14ac:dyDescent="0.2">
      <c r="A147" s="75">
        <v>42370</v>
      </c>
      <c r="F147" s="718">
        <f>20*16</f>
        <v>320</v>
      </c>
    </row>
    <row r="148" spans="1:32" x14ac:dyDescent="0.2">
      <c r="A148" s="75">
        <v>42401</v>
      </c>
      <c r="B148" s="193"/>
      <c r="C148" s="193"/>
      <c r="F148" s="519">
        <f>20*16</f>
        <v>320</v>
      </c>
      <c r="H148" s="193"/>
      <c r="AF148" s="196"/>
    </row>
    <row r="149" spans="1:32" x14ac:dyDescent="0.2">
      <c r="A149" s="75">
        <v>42430</v>
      </c>
      <c r="F149" s="519">
        <f>21*16</f>
        <v>336</v>
      </c>
      <c r="H149" s="193"/>
    </row>
    <row r="150" spans="1:32" x14ac:dyDescent="0.2">
      <c r="A150" s="75">
        <v>42461</v>
      </c>
      <c r="F150" s="519">
        <f>21*16</f>
        <v>336</v>
      </c>
      <c r="H150" s="193"/>
    </row>
    <row r="151" spans="1:32" x14ac:dyDescent="0.2">
      <c r="A151" s="75">
        <v>42491</v>
      </c>
      <c r="F151" s="519">
        <f>21*16</f>
        <v>336</v>
      </c>
      <c r="H151" s="193"/>
    </row>
    <row r="152" spans="1:32" x14ac:dyDescent="0.2">
      <c r="A152" s="75">
        <v>42522</v>
      </c>
      <c r="F152" s="519">
        <f>22*16</f>
        <v>352</v>
      </c>
      <c r="H152" s="193"/>
    </row>
    <row r="153" spans="1:32" x14ac:dyDescent="0.2">
      <c r="A153" s="75">
        <v>42552</v>
      </c>
      <c r="F153" s="519">
        <f>20*16</f>
        <v>320</v>
      </c>
      <c r="H153" s="193"/>
    </row>
    <row r="154" spans="1:32" x14ac:dyDescent="0.2">
      <c r="A154" s="75">
        <v>42583</v>
      </c>
      <c r="F154" s="519">
        <f>22*16</f>
        <v>352</v>
      </c>
      <c r="H154" s="193"/>
    </row>
    <row r="155" spans="1:32" x14ac:dyDescent="0.2">
      <c r="A155" s="75">
        <v>42614</v>
      </c>
      <c r="F155" s="519">
        <f>21*16</f>
        <v>336</v>
      </c>
      <c r="H155" s="193"/>
    </row>
    <row r="156" spans="1:32" x14ac:dyDescent="0.2">
      <c r="A156" s="75">
        <v>42644</v>
      </c>
      <c r="F156" s="519">
        <f>20*16</f>
        <v>320</v>
      </c>
      <c r="H156" s="193"/>
    </row>
    <row r="157" spans="1:32" x14ac:dyDescent="0.2">
      <c r="A157" s="75">
        <v>42675</v>
      </c>
      <c r="F157" s="519">
        <f>21*16</f>
        <v>336</v>
      </c>
      <c r="H157" s="193"/>
    </row>
    <row r="158" spans="1:32" x14ac:dyDescent="0.2">
      <c r="A158" s="75">
        <v>42705</v>
      </c>
      <c r="F158" s="519">
        <f>20*16</f>
        <v>320</v>
      </c>
      <c r="H158" s="193"/>
    </row>
    <row r="159" spans="1:32" x14ac:dyDescent="0.2">
      <c r="H159" s="193"/>
    </row>
    <row r="161" spans="1:3" x14ac:dyDescent="0.2">
      <c r="A161" s="692" t="s">
        <v>306</v>
      </c>
      <c r="B161" s="205">
        <f>[17]Summary!$M$23</f>
        <v>623.73333333333346</v>
      </c>
      <c r="C161" s="34" t="s">
        <v>304</v>
      </c>
    </row>
    <row r="162" spans="1:3" x14ac:dyDescent="0.2">
      <c r="B162" s="518">
        <f>[17]Summary!$E$24</f>
        <v>385.66666666666663</v>
      </c>
      <c r="C162" s="34" t="s">
        <v>305</v>
      </c>
    </row>
  </sheetData>
  <pageMargins left="0.7" right="0.7" top="0.75" bottom="0.75" header="0.3" footer="0.3"/>
  <pageSetup scale="61" orientation="landscape" r:id="rId1"/>
  <colBreaks count="1" manualBreakCount="1">
    <brk id="12" max="1048575" man="1"/>
  </colBreaks>
  <ignoredErrors>
    <ignoredError sqref="F142:F1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39"/>
  <sheetViews>
    <sheetView zoomScale="80" zoomScaleNormal="80" workbookViewId="0">
      <pane ySplit="1" topLeftCell="A119" activePane="bottomLeft" state="frozen"/>
      <selection pane="bottomLeft" activeCell="J170" sqref="J170"/>
    </sheetView>
  </sheetViews>
  <sheetFormatPr defaultRowHeight="12.75" x14ac:dyDescent="0.2"/>
  <cols>
    <col min="1" max="1" width="27" customWidth="1"/>
    <col min="2" max="2" width="18.85546875" customWidth="1"/>
    <col min="3" max="3" width="16.28515625" customWidth="1"/>
    <col min="4" max="4" width="19.7109375" customWidth="1"/>
    <col min="5" max="5" width="14.28515625" customWidth="1"/>
    <col min="6" max="6" width="14.5703125" customWidth="1"/>
    <col min="7" max="7" width="18.140625" customWidth="1"/>
    <col min="8" max="8" width="13.5703125" bestFit="1" customWidth="1"/>
    <col min="9" max="9" width="10.7109375" customWidth="1"/>
    <col min="10" max="10" width="12.5703125" customWidth="1"/>
    <col min="11" max="11" width="18.42578125" customWidth="1"/>
    <col min="12" max="12" width="18.7109375" customWidth="1"/>
    <col min="13" max="13" width="11.85546875" customWidth="1"/>
    <col min="16" max="16" width="12" style="48" bestFit="1" customWidth="1"/>
    <col min="18" max="18" width="22.7109375" customWidth="1"/>
    <col min="19" max="19" width="9.7109375" customWidth="1"/>
    <col min="34" max="34" width="11" bestFit="1" customWidth="1"/>
  </cols>
  <sheetData>
    <row r="1" spans="1:42" s="135" customFormat="1" ht="38.25" x14ac:dyDescent="0.2">
      <c r="A1" s="86" t="s">
        <v>60</v>
      </c>
      <c r="B1" s="144" t="str">
        <f>'4b. Variables'!B14</f>
        <v>Heating Degree Day</v>
      </c>
      <c r="C1" s="144" t="str">
        <f>'4b. Variables'!C14</f>
        <v>Cooling Degree Day</v>
      </c>
      <c r="D1" s="144" t="str">
        <f>'4b. Variables'!D14</f>
        <v>All-items CPI (2002=100)</v>
      </c>
      <c r="E1" s="144" t="str">
        <f>'4b. Variables'!E14</f>
        <v>Spring Fall Flag</v>
      </c>
      <c r="F1" s="144" t="str">
        <f>'4b. Variables'!F14</f>
        <v>Number of Peak Hours</v>
      </c>
      <c r="G1" s="144" t="str">
        <f>'4b. Variables'!G14</f>
        <v>Number of Days in Month</v>
      </c>
      <c r="H1" s="144" t="str">
        <f>'4b. Variables'!H14</f>
        <v>Regional Employment</v>
      </c>
      <c r="I1" s="144" t="str">
        <f>'4b. Variables'!I14</f>
        <v>GDP</v>
      </c>
      <c r="J1" s="144" t="str">
        <f>'4b. Variables'!J14</f>
        <v>CDM</v>
      </c>
      <c r="K1" s="198" t="s">
        <v>212</v>
      </c>
      <c r="L1" s="144" t="str">
        <f>'4b. Variables'!L14</f>
        <v>Customer / Connection Count</v>
      </c>
      <c r="M1"/>
      <c r="N1"/>
      <c r="O1"/>
      <c r="P1" s="48" t="s">
        <v>189</v>
      </c>
      <c r="R1" s="201"/>
      <c r="S1" s="201"/>
      <c r="T1" s="201"/>
      <c r="U1" s="201"/>
      <c r="V1" s="201"/>
      <c r="W1" s="201"/>
      <c r="X1" s="201"/>
      <c r="Y1" s="201"/>
      <c r="Z1" s="201"/>
      <c r="AA1" s="201"/>
      <c r="AB1" s="201"/>
      <c r="AC1" s="201"/>
      <c r="AE1"/>
      <c r="AF1"/>
      <c r="AG1"/>
      <c r="AH1"/>
      <c r="AI1"/>
      <c r="AJ1"/>
      <c r="AK1"/>
      <c r="AL1"/>
      <c r="AM1"/>
      <c r="AN1"/>
    </row>
    <row r="2" spans="1:42" x14ac:dyDescent="0.2">
      <c r="A2" s="75">
        <v>38353</v>
      </c>
      <c r="B2" s="205">
        <f>'4b. Variables'!B15</f>
        <v>829.3</v>
      </c>
      <c r="C2" s="205">
        <f>'4b. Variables'!C15</f>
        <v>0</v>
      </c>
      <c r="D2" s="205">
        <f>'4b. Variables'!D15</f>
        <v>105.1</v>
      </c>
      <c r="E2" s="205">
        <f>'4b. Variables'!E15</f>
        <v>0</v>
      </c>
      <c r="F2" s="205">
        <f>'4b. Variables'!F15</f>
        <v>320</v>
      </c>
      <c r="G2" s="236">
        <f>'4b. Variables'!G15</f>
        <v>31</v>
      </c>
      <c r="H2" s="205">
        <f>'4b. Variables'!H15</f>
        <v>629.79999999999995</v>
      </c>
      <c r="I2" s="205">
        <f>'4b. Variables'!I15</f>
        <v>130.74370215685079</v>
      </c>
      <c r="J2" s="275">
        <f>'4b. Variables'!J15</f>
        <v>0</v>
      </c>
      <c r="K2" s="275">
        <f>'4b. Variables'!K15</f>
        <v>2182079.51437</v>
      </c>
      <c r="L2" s="236">
        <f>'4b. Variables'!L15</f>
        <v>4323</v>
      </c>
      <c r="P2" s="48">
        <v>1</v>
      </c>
      <c r="Q2" s="135"/>
      <c r="R2" s="201"/>
      <c r="S2" s="201"/>
      <c r="T2" s="201"/>
      <c r="U2" s="201"/>
      <c r="V2" s="201"/>
      <c r="W2" s="201"/>
      <c r="X2" s="201"/>
      <c r="Y2" s="201"/>
      <c r="Z2" s="201"/>
      <c r="AA2" s="201"/>
      <c r="AB2" s="201"/>
      <c r="AC2" s="201"/>
      <c r="AO2" s="123"/>
      <c r="AP2" s="123"/>
    </row>
    <row r="3" spans="1:42" x14ac:dyDescent="0.2">
      <c r="A3" s="75">
        <v>38384</v>
      </c>
      <c r="B3" s="205">
        <f>'4b. Variables'!B16</f>
        <v>691</v>
      </c>
      <c r="C3" s="205">
        <f>'4b. Variables'!C16</f>
        <v>0</v>
      </c>
      <c r="D3" s="205">
        <f>'4b. Variables'!D16</f>
        <v>105.8</v>
      </c>
      <c r="E3" s="205">
        <f>'4b. Variables'!E16</f>
        <v>0</v>
      </c>
      <c r="F3" s="205">
        <f>'4b. Variables'!F16</f>
        <v>320</v>
      </c>
      <c r="G3" s="236">
        <f>'4b. Variables'!G16</f>
        <v>28</v>
      </c>
      <c r="H3" s="205">
        <f>'4b. Variables'!H16</f>
        <v>631.29999999999995</v>
      </c>
      <c r="I3" s="205">
        <f>'4b. Variables'!I16</f>
        <v>131.0342966778299</v>
      </c>
      <c r="J3" s="275">
        <f>'4b. Variables'!J16</f>
        <v>0</v>
      </c>
      <c r="K3" s="275">
        <f>'4b. Variables'!K16</f>
        <v>1993852.2174900002</v>
      </c>
      <c r="L3" s="236">
        <f>'4b. Variables'!L16</f>
        <v>4323</v>
      </c>
      <c r="P3" s="48">
        <f>P2+1</f>
        <v>2</v>
      </c>
      <c r="Q3" s="135"/>
      <c r="R3" s="201"/>
      <c r="S3" s="201"/>
      <c r="T3" s="201"/>
      <c r="U3" s="201"/>
      <c r="V3" s="201"/>
      <c r="W3" s="201"/>
      <c r="X3" s="201"/>
      <c r="Y3" s="201"/>
      <c r="Z3" s="201"/>
      <c r="AA3" s="201"/>
      <c r="AB3" s="201"/>
      <c r="AC3" s="201"/>
      <c r="AO3" s="123"/>
      <c r="AP3" s="123"/>
    </row>
    <row r="4" spans="1:42" x14ac:dyDescent="0.2">
      <c r="A4" s="75">
        <v>38412</v>
      </c>
      <c r="B4" s="205">
        <f>'4b. Variables'!B17</f>
        <v>708.0999999999998</v>
      </c>
      <c r="C4" s="205">
        <f>'4b. Variables'!C17</f>
        <v>0</v>
      </c>
      <c r="D4" s="205">
        <f>'4b. Variables'!D17</f>
        <v>106.4</v>
      </c>
      <c r="E4" s="205">
        <f>'4b. Variables'!E17</f>
        <v>1</v>
      </c>
      <c r="F4" s="205">
        <f>'4b. Variables'!F17</f>
        <v>352</v>
      </c>
      <c r="G4" s="236">
        <f>'4b. Variables'!G17</f>
        <v>31</v>
      </c>
      <c r="H4" s="205">
        <f>'4b. Variables'!H17</f>
        <v>628.70000000000005</v>
      </c>
      <c r="I4" s="205">
        <f>'4b. Variables'!I17</f>
        <v>131.32553708212293</v>
      </c>
      <c r="J4" s="275">
        <f>'4b. Variables'!J17</f>
        <v>0</v>
      </c>
      <c r="K4" s="275">
        <f>'4b. Variables'!K17</f>
        <v>2205155.0261300001</v>
      </c>
      <c r="L4" s="236">
        <f>'4b. Variables'!L17</f>
        <v>4334</v>
      </c>
      <c r="P4" s="48">
        <f>P3+1</f>
        <v>3</v>
      </c>
      <c r="Q4" s="135"/>
      <c r="R4" s="201"/>
      <c r="S4" s="201"/>
      <c r="T4" s="201"/>
      <c r="U4" s="201"/>
      <c r="V4" s="201"/>
      <c r="W4" s="201"/>
      <c r="X4" s="201"/>
      <c r="Y4" s="201"/>
      <c r="Z4" s="201"/>
      <c r="AA4" s="201"/>
      <c r="AB4" s="201"/>
      <c r="AC4" s="201"/>
      <c r="AO4" s="123"/>
      <c r="AP4" s="123"/>
    </row>
    <row r="5" spans="1:42" x14ac:dyDescent="0.2">
      <c r="A5" s="75">
        <v>38443</v>
      </c>
      <c r="B5" s="205">
        <f>'4b. Variables'!B18</f>
        <v>357.59999999999991</v>
      </c>
      <c r="C5" s="205">
        <f>'4b. Variables'!C18</f>
        <v>0.2</v>
      </c>
      <c r="D5" s="205">
        <f>'4b. Variables'!D18</f>
        <v>106.5</v>
      </c>
      <c r="E5" s="205">
        <f>'4b. Variables'!E18</f>
        <v>1</v>
      </c>
      <c r="F5" s="205">
        <f>'4b. Variables'!F18</f>
        <v>336</v>
      </c>
      <c r="G5" s="236">
        <f>'4b. Variables'!G18</f>
        <v>30</v>
      </c>
      <c r="H5" s="205">
        <f>'4b. Variables'!H18</f>
        <v>631.70000000000005</v>
      </c>
      <c r="I5" s="205">
        <f>'4b. Variables'!I18</f>
        <v>131.61742480528775</v>
      </c>
      <c r="J5" s="275">
        <f>'4b. Variables'!J18</f>
        <v>0</v>
      </c>
      <c r="K5" s="275">
        <f>'4b. Variables'!K18</f>
        <v>2114231.8562400001</v>
      </c>
      <c r="L5" s="236">
        <f>'4b. Variables'!L18</f>
        <v>4338</v>
      </c>
      <c r="P5" s="48">
        <f t="shared" ref="P5:P68" si="0">P4+1</f>
        <v>4</v>
      </c>
      <c r="Q5" s="135"/>
      <c r="R5" s="201"/>
      <c r="S5" s="201"/>
      <c r="T5" s="201"/>
      <c r="U5" s="201"/>
      <c r="V5" s="201"/>
      <c r="W5" s="201"/>
      <c r="X5" s="201"/>
      <c r="Y5" s="201"/>
      <c r="Z5" s="201"/>
      <c r="AA5" s="201"/>
      <c r="AB5" s="201"/>
      <c r="AC5" s="201"/>
      <c r="AO5" s="123"/>
      <c r="AP5" s="123"/>
    </row>
    <row r="6" spans="1:42" x14ac:dyDescent="0.2">
      <c r="A6" s="75">
        <v>38473</v>
      </c>
      <c r="B6" s="205">
        <f>'4b. Variables'!B19</f>
        <v>244.49999999999997</v>
      </c>
      <c r="C6" s="205">
        <f>'4b. Variables'!C19</f>
        <v>0.6</v>
      </c>
      <c r="D6" s="205">
        <f>'4b. Variables'!D19</f>
        <v>106.6</v>
      </c>
      <c r="E6" s="205">
        <f>'4b. Variables'!E19</f>
        <v>1</v>
      </c>
      <c r="F6" s="205">
        <f>'4b. Variables'!F19</f>
        <v>336</v>
      </c>
      <c r="G6" s="236">
        <f>'4b. Variables'!G19</f>
        <v>31</v>
      </c>
      <c r="H6" s="205">
        <f>'4b. Variables'!H19</f>
        <v>639.29999999999995</v>
      </c>
      <c r="I6" s="205">
        <f>'4b. Variables'!I19</f>
        <v>131.90996128607298</v>
      </c>
      <c r="J6" s="275">
        <f>'4b. Variables'!J19</f>
        <v>0</v>
      </c>
      <c r="K6" s="275">
        <f>'4b. Variables'!K19</f>
        <v>2253270.2460800004</v>
      </c>
      <c r="L6" s="236">
        <f>'4b. Variables'!L19</f>
        <v>4353</v>
      </c>
      <c r="P6" s="48">
        <f t="shared" si="0"/>
        <v>5</v>
      </c>
      <c r="Q6" s="135"/>
      <c r="R6" s="201"/>
      <c r="S6" s="201"/>
      <c r="T6" s="201"/>
      <c r="U6" s="201"/>
      <c r="V6" s="201"/>
      <c r="W6" s="201"/>
      <c r="X6" s="201"/>
      <c r="Y6" s="201"/>
      <c r="Z6" s="201"/>
      <c r="AA6" s="201"/>
      <c r="AB6" s="201"/>
      <c r="AC6" s="201"/>
      <c r="AO6" s="123"/>
      <c r="AP6" s="123"/>
    </row>
    <row r="7" spans="1:42" x14ac:dyDescent="0.2">
      <c r="A7" s="75">
        <v>38504</v>
      </c>
      <c r="B7" s="205">
        <f>'4b. Variables'!B20</f>
        <v>26.900000000000002</v>
      </c>
      <c r="C7" s="205">
        <f>'4b. Variables'!C20</f>
        <v>98.500000000000014</v>
      </c>
      <c r="D7" s="205">
        <f>'4b. Variables'!D20</f>
        <v>106.8</v>
      </c>
      <c r="E7" s="205">
        <f>'4b. Variables'!E20</f>
        <v>0</v>
      </c>
      <c r="F7" s="205">
        <f>'4b. Variables'!F20</f>
        <v>352</v>
      </c>
      <c r="G7" s="236">
        <f>'4b. Variables'!G20</f>
        <v>30</v>
      </c>
      <c r="H7" s="205">
        <f>'4b. Variables'!H20</f>
        <v>648.6</v>
      </c>
      <c r="I7" s="205">
        <f>'4b. Variables'!I20</f>
        <v>132.20314796642501</v>
      </c>
      <c r="J7" s="275">
        <f>'4b. Variables'!J20</f>
        <v>0</v>
      </c>
      <c r="K7" s="275">
        <f>'4b. Variables'!K20</f>
        <v>2281683.61057</v>
      </c>
      <c r="L7" s="236">
        <f>'4b. Variables'!L20</f>
        <v>4353</v>
      </c>
      <c r="P7" s="48">
        <f t="shared" si="0"/>
        <v>6</v>
      </c>
      <c r="Q7" s="135"/>
      <c r="R7" s="201"/>
      <c r="S7" s="201"/>
      <c r="T7" s="201"/>
      <c r="U7" s="201"/>
      <c r="V7" s="201"/>
      <c r="W7" s="201"/>
      <c r="X7" s="201"/>
      <c r="Y7" s="201"/>
      <c r="Z7" s="201"/>
      <c r="AA7" s="201"/>
      <c r="AB7" s="201"/>
      <c r="AC7" s="201"/>
      <c r="AO7" s="123"/>
      <c r="AP7" s="123"/>
    </row>
    <row r="8" spans="1:42" x14ac:dyDescent="0.2">
      <c r="A8" s="75">
        <v>38534</v>
      </c>
      <c r="B8" s="205">
        <f>'4b. Variables'!B21</f>
        <v>13.600000000000001</v>
      </c>
      <c r="C8" s="205">
        <f>'4b. Variables'!C21</f>
        <v>85.299999999999955</v>
      </c>
      <c r="D8" s="205">
        <f>'4b. Variables'!D21</f>
        <v>106.9</v>
      </c>
      <c r="E8" s="205">
        <f>'4b. Variables'!E21</f>
        <v>0</v>
      </c>
      <c r="F8" s="205">
        <f>'4b. Variables'!F21</f>
        <v>320</v>
      </c>
      <c r="G8" s="236">
        <f>'4b. Variables'!G21</f>
        <v>31</v>
      </c>
      <c r="H8" s="205">
        <f>'4b. Variables'!H21</f>
        <v>653.6</v>
      </c>
      <c r="I8" s="205">
        <f>'4b. Variables'!I21</f>
        <v>132.49698629149512</v>
      </c>
      <c r="J8" s="275">
        <f>'4b. Variables'!J21</f>
        <v>0</v>
      </c>
      <c r="K8" s="275">
        <f>'4b. Variables'!K21</f>
        <v>2007717.0210300002</v>
      </c>
      <c r="L8" s="236">
        <f>'4b. Variables'!L21</f>
        <v>4349</v>
      </c>
      <c r="P8" s="48">
        <f t="shared" si="0"/>
        <v>7</v>
      </c>
      <c r="Q8" s="135"/>
      <c r="R8" s="201"/>
      <c r="S8" s="201"/>
      <c r="T8" s="201"/>
      <c r="U8" s="201"/>
      <c r="V8" s="201"/>
      <c r="W8" s="201"/>
      <c r="X8" s="201"/>
      <c r="Y8" s="201"/>
      <c r="Z8" s="201"/>
      <c r="AA8" s="201"/>
      <c r="AB8" s="201"/>
      <c r="AC8" s="201"/>
      <c r="AO8" s="123"/>
      <c r="AP8" s="123"/>
    </row>
    <row r="9" spans="1:42" x14ac:dyDescent="0.2">
      <c r="A9" s="75">
        <v>38565</v>
      </c>
      <c r="B9" s="205">
        <f>'4b. Variables'!B22</f>
        <v>11.8</v>
      </c>
      <c r="C9" s="205">
        <f>'4b. Variables'!C22</f>
        <v>62.1</v>
      </c>
      <c r="D9" s="205">
        <f>'4b. Variables'!D22</f>
        <v>107.5</v>
      </c>
      <c r="E9" s="205">
        <f>'4b. Variables'!E22</f>
        <v>0</v>
      </c>
      <c r="F9" s="205">
        <f>'4b. Variables'!F22</f>
        <v>352</v>
      </c>
      <c r="G9" s="236">
        <f>'4b. Variables'!G22</f>
        <v>31</v>
      </c>
      <c r="H9" s="205">
        <f>'4b. Variables'!H22</f>
        <v>655.8</v>
      </c>
      <c r="I9" s="205">
        <f>'4b. Variables'!I22</f>
        <v>132.79147770964664</v>
      </c>
      <c r="J9" s="275">
        <f>'4b. Variables'!J22</f>
        <v>0</v>
      </c>
      <c r="K9" s="275">
        <f>'4b. Variables'!K22</f>
        <v>2642121.67282</v>
      </c>
      <c r="L9" s="236">
        <f>'4b. Variables'!L22</f>
        <v>4350</v>
      </c>
      <c r="P9" s="48">
        <f t="shared" si="0"/>
        <v>8</v>
      </c>
      <c r="Q9" s="135"/>
      <c r="R9" s="201"/>
      <c r="S9" s="201"/>
      <c r="T9" s="201"/>
      <c r="U9" s="201"/>
      <c r="V9" s="201"/>
      <c r="W9" s="201"/>
      <c r="X9" s="201"/>
      <c r="Y9" s="201"/>
      <c r="Z9" s="201"/>
      <c r="AA9" s="201"/>
      <c r="AB9" s="201"/>
      <c r="AC9" s="201"/>
      <c r="AO9" s="123"/>
      <c r="AP9" s="123"/>
    </row>
    <row r="10" spans="1:42" x14ac:dyDescent="0.2">
      <c r="A10" s="75">
        <v>38596</v>
      </c>
      <c r="B10" s="205">
        <f>'4b. Variables'!B23</f>
        <v>68.2</v>
      </c>
      <c r="C10" s="205">
        <f>'4b. Variables'!C23</f>
        <v>22.6</v>
      </c>
      <c r="D10" s="205">
        <f>'4b. Variables'!D23</f>
        <v>108.2</v>
      </c>
      <c r="E10" s="205">
        <f>'4b. Variables'!E23</f>
        <v>1</v>
      </c>
      <c r="F10" s="205">
        <f>'4b. Variables'!F23</f>
        <v>336</v>
      </c>
      <c r="G10" s="236">
        <f>'4b. Variables'!G23</f>
        <v>30</v>
      </c>
      <c r="H10" s="205">
        <f>'4b. Variables'!H23</f>
        <v>652.29999999999995</v>
      </c>
      <c r="I10" s="205">
        <f>'4b. Variables'!I23</f>
        <v>133.08662367246211</v>
      </c>
      <c r="J10" s="275">
        <f>'4b. Variables'!J23</f>
        <v>0</v>
      </c>
      <c r="K10" s="275">
        <f>'4b. Variables'!K23</f>
        <v>2443235.0237400001</v>
      </c>
      <c r="L10" s="236">
        <f>'4b. Variables'!L23</f>
        <v>4363</v>
      </c>
      <c r="P10" s="48">
        <f t="shared" si="0"/>
        <v>9</v>
      </c>
      <c r="Q10" s="135"/>
      <c r="R10" s="201"/>
      <c r="S10" s="201"/>
      <c r="T10" s="201"/>
      <c r="U10" s="201"/>
      <c r="V10" s="201"/>
      <c r="W10" s="201"/>
      <c r="X10" s="201"/>
      <c r="Y10" s="201"/>
      <c r="Z10" s="201"/>
      <c r="AA10" s="201"/>
      <c r="AB10" s="201"/>
      <c r="AC10" s="201"/>
      <c r="AF10" s="123"/>
      <c r="AG10" s="123"/>
      <c r="AH10" s="123"/>
      <c r="AI10" s="123"/>
      <c r="AJ10" s="123"/>
      <c r="AK10" s="123"/>
      <c r="AL10" s="123"/>
      <c r="AM10" s="123"/>
      <c r="AN10" s="123"/>
      <c r="AO10" s="123"/>
      <c r="AP10" s="123"/>
    </row>
    <row r="11" spans="1:42" x14ac:dyDescent="0.2">
      <c r="A11" s="75">
        <v>38626</v>
      </c>
      <c r="B11" s="205">
        <f>'4b. Variables'!B24</f>
        <v>273.59999999999997</v>
      </c>
      <c r="C11" s="205">
        <f>'4b. Variables'!C24</f>
        <v>9.4</v>
      </c>
      <c r="D11" s="205">
        <f>'4b. Variables'!D24</f>
        <v>107.7</v>
      </c>
      <c r="E11" s="205">
        <f>'4b. Variables'!E24</f>
        <v>1</v>
      </c>
      <c r="F11" s="205">
        <f>'4b. Variables'!F24</f>
        <v>320</v>
      </c>
      <c r="G11" s="236">
        <f>'4b. Variables'!G24</f>
        <v>31</v>
      </c>
      <c r="H11" s="205">
        <f>'4b. Variables'!H24</f>
        <v>649.70000000000005</v>
      </c>
      <c r="I11" s="205">
        <f>'4b. Variables'!I24</f>
        <v>133.38242563475035</v>
      </c>
      <c r="J11" s="275">
        <f>'4b. Variables'!J24</f>
        <v>0</v>
      </c>
      <c r="K11" s="275">
        <f>'4b. Variables'!K24</f>
        <v>2551306.6043500002</v>
      </c>
      <c r="L11" s="236">
        <f>'4b. Variables'!L24</f>
        <v>4385</v>
      </c>
      <c r="P11" s="48">
        <f t="shared" si="0"/>
        <v>10</v>
      </c>
      <c r="Q11" s="135"/>
      <c r="R11" s="201"/>
      <c r="S11" s="201"/>
      <c r="T11" s="201"/>
      <c r="U11" s="201"/>
      <c r="V11" s="201"/>
      <c r="W11" s="201"/>
      <c r="X11" s="201"/>
      <c r="Y11" s="201"/>
      <c r="Z11" s="201"/>
      <c r="AA11" s="201"/>
      <c r="AB11" s="201"/>
      <c r="AC11" s="201"/>
      <c r="AF11" s="123"/>
      <c r="AG11" s="123"/>
      <c r="AH11" s="123"/>
      <c r="AI11" s="123"/>
      <c r="AJ11" s="123"/>
      <c r="AK11" s="123"/>
      <c r="AL11" s="123"/>
      <c r="AM11" s="123"/>
      <c r="AN11" s="123"/>
      <c r="AO11" s="123"/>
      <c r="AP11" s="123"/>
    </row>
    <row r="12" spans="1:42" x14ac:dyDescent="0.2">
      <c r="A12" s="75">
        <v>38657</v>
      </c>
      <c r="B12" s="205">
        <f>'4b. Variables'!B25</f>
        <v>445.50000000000006</v>
      </c>
      <c r="C12" s="205">
        <f>'4b. Variables'!C25</f>
        <v>0</v>
      </c>
      <c r="D12" s="205">
        <f>'4b. Variables'!D25</f>
        <v>107.5</v>
      </c>
      <c r="E12" s="205">
        <f>'4b. Variables'!E25</f>
        <v>1</v>
      </c>
      <c r="F12" s="205">
        <f>'4b. Variables'!F25</f>
        <v>352</v>
      </c>
      <c r="G12" s="236">
        <f>'4b. Variables'!G25</f>
        <v>30</v>
      </c>
      <c r="H12" s="205">
        <f>'4b. Variables'!H25</f>
        <v>643.79999999999995</v>
      </c>
      <c r="I12" s="205">
        <f>'4b. Variables'!I25</f>
        <v>133.67888505455369</v>
      </c>
      <c r="J12" s="275">
        <f>'4b. Variables'!J25</f>
        <v>0</v>
      </c>
      <c r="K12" s="275">
        <f>'4b. Variables'!K25</f>
        <v>2348014.9816899998</v>
      </c>
      <c r="L12" s="236">
        <f>'4b. Variables'!L25</f>
        <v>4383</v>
      </c>
      <c r="P12" s="48">
        <f t="shared" si="0"/>
        <v>11</v>
      </c>
      <c r="Q12" s="135"/>
      <c r="R12" s="201"/>
      <c r="S12" s="201"/>
      <c r="T12" s="201"/>
      <c r="U12" s="201"/>
      <c r="V12" s="201"/>
      <c r="W12" s="201"/>
      <c r="X12" s="201"/>
      <c r="Y12" s="201"/>
      <c r="Z12" s="201"/>
      <c r="AA12" s="201"/>
      <c r="AB12" s="201"/>
      <c r="AC12" s="201"/>
      <c r="AF12" s="123"/>
      <c r="AG12" s="123"/>
      <c r="AH12" s="123"/>
      <c r="AI12" s="123"/>
      <c r="AJ12" s="123"/>
      <c r="AK12" s="123"/>
      <c r="AL12" s="123"/>
      <c r="AM12" s="123"/>
      <c r="AN12" s="123"/>
      <c r="AO12" s="123"/>
      <c r="AP12" s="126" t="s">
        <v>128</v>
      </c>
    </row>
    <row r="13" spans="1:42" x14ac:dyDescent="0.2">
      <c r="A13" s="75">
        <v>38687</v>
      </c>
      <c r="B13" s="205">
        <f>'4b. Variables'!B26</f>
        <v>721.80000000000018</v>
      </c>
      <c r="C13" s="205">
        <f>'4b. Variables'!C26</f>
        <v>0</v>
      </c>
      <c r="D13" s="205">
        <f>'4b. Variables'!D26</f>
        <v>107.6</v>
      </c>
      <c r="E13" s="205">
        <f>'4b. Variables'!E26</f>
        <v>0</v>
      </c>
      <c r="F13" s="205">
        <f>'4b. Variables'!F26</f>
        <v>320</v>
      </c>
      <c r="G13" s="236">
        <f>'4b. Variables'!G26</f>
        <v>31</v>
      </c>
      <c r="H13" s="205">
        <f>'4b. Variables'!H26</f>
        <v>644.5</v>
      </c>
      <c r="I13" s="205">
        <f>'4b. Variables'!I26</f>
        <v>133.97600339315525</v>
      </c>
      <c r="J13" s="275">
        <f>'4b. Variables'!J26</f>
        <v>0</v>
      </c>
      <c r="K13" s="275">
        <f>'4b. Variables'!K26</f>
        <v>1979573.8039000002</v>
      </c>
      <c r="L13" s="236">
        <f>'4b. Variables'!L26</f>
        <v>4388</v>
      </c>
      <c r="P13" s="48">
        <f t="shared" si="0"/>
        <v>12</v>
      </c>
      <c r="Q13" s="135"/>
      <c r="R13" s="201"/>
      <c r="S13" s="201"/>
      <c r="T13" s="201"/>
      <c r="U13" s="201"/>
      <c r="V13" s="201"/>
      <c r="W13" s="201"/>
      <c r="X13" s="201"/>
      <c r="Y13" s="201"/>
      <c r="Z13" s="201"/>
      <c r="AA13" s="201"/>
      <c r="AB13" s="201"/>
      <c r="AC13" s="201"/>
      <c r="AF13" s="123"/>
      <c r="AG13" s="123"/>
      <c r="AH13" s="123"/>
      <c r="AI13" s="123"/>
      <c r="AJ13" s="123"/>
      <c r="AK13" s="123"/>
      <c r="AL13" s="123"/>
      <c r="AM13" s="123"/>
      <c r="AN13" s="123"/>
      <c r="AO13" s="123"/>
      <c r="AP13" s="126" t="s">
        <v>129</v>
      </c>
    </row>
    <row r="14" spans="1:42" x14ac:dyDescent="0.2">
      <c r="A14" s="75">
        <v>38718</v>
      </c>
      <c r="B14" s="205">
        <f>'4b. Variables'!B27</f>
        <v>626.30000000000007</v>
      </c>
      <c r="C14" s="205">
        <f>'4b. Variables'!C27</f>
        <v>0</v>
      </c>
      <c r="D14" s="205">
        <f>'4b. Variables'!D27</f>
        <v>108.2</v>
      </c>
      <c r="E14" s="205">
        <f>'4b. Variables'!E27</f>
        <v>0</v>
      </c>
      <c r="F14" s="205">
        <f>'4b. Variables'!F27</f>
        <v>336</v>
      </c>
      <c r="G14" s="236">
        <f>'4b. Variables'!G27</f>
        <v>31</v>
      </c>
      <c r="H14" s="205">
        <f>'4b. Variables'!H27</f>
        <v>643.20000000000005</v>
      </c>
      <c r="I14" s="205">
        <f>'4b. Variables'!I27</f>
        <v>134.25197202423305</v>
      </c>
      <c r="J14" s="275">
        <f>'4b. Variables'!J27</f>
        <v>1534.0432822760918</v>
      </c>
      <c r="K14" s="275">
        <f>'4b. Variables'!K27</f>
        <v>2472593.7978000003</v>
      </c>
      <c r="L14" s="236">
        <f>'4b. Variables'!L27</f>
        <v>4388</v>
      </c>
      <c r="P14" s="48">
        <f t="shared" si="0"/>
        <v>13</v>
      </c>
      <c r="Q14" s="135"/>
      <c r="R14" s="201"/>
      <c r="S14" s="201"/>
      <c r="T14" s="201"/>
      <c r="U14" s="201"/>
      <c r="V14" s="201"/>
      <c r="W14" s="201"/>
      <c r="X14" s="201"/>
      <c r="Y14" s="201"/>
      <c r="Z14" s="201"/>
      <c r="AA14" s="201"/>
      <c r="AB14" s="201"/>
      <c r="AC14" s="201"/>
      <c r="AF14" s="123"/>
      <c r="AG14" s="123"/>
      <c r="AH14" s="123"/>
      <c r="AI14" s="123"/>
      <c r="AJ14" s="123"/>
      <c r="AK14" s="123"/>
      <c r="AL14" s="123"/>
      <c r="AM14" s="123"/>
      <c r="AN14" s="123"/>
      <c r="AO14" s="123"/>
      <c r="AP14" s="126" t="s">
        <v>130</v>
      </c>
    </row>
    <row r="15" spans="1:42" x14ac:dyDescent="0.2">
      <c r="A15" s="75">
        <v>38749</v>
      </c>
      <c r="B15" s="205">
        <f>'4b. Variables'!B28</f>
        <v>693.69999999999993</v>
      </c>
      <c r="C15" s="205">
        <f>'4b. Variables'!C28</f>
        <v>0</v>
      </c>
      <c r="D15" s="205">
        <f>'4b. Variables'!D28</f>
        <v>107.9</v>
      </c>
      <c r="E15" s="205">
        <f>'4b. Variables'!E28</f>
        <v>0</v>
      </c>
      <c r="F15" s="205">
        <f>'4b. Variables'!F28</f>
        <v>320</v>
      </c>
      <c r="G15" s="236">
        <f>'4b. Variables'!G28</f>
        <v>28</v>
      </c>
      <c r="H15" s="205">
        <f>'4b. Variables'!H28</f>
        <v>642.4</v>
      </c>
      <c r="I15" s="205">
        <f>'4b. Variables'!I28</f>
        <v>134.52850910550649</v>
      </c>
      <c r="J15" s="275">
        <f>'4b. Variables'!J28</f>
        <v>3068.0865645521835</v>
      </c>
      <c r="K15" s="275">
        <f>'4b. Variables'!K28</f>
        <v>2310390.5904100006</v>
      </c>
      <c r="L15" s="236">
        <f>'4b. Variables'!L28</f>
        <v>4380</v>
      </c>
      <c r="P15" s="48">
        <f t="shared" si="0"/>
        <v>14</v>
      </c>
      <c r="Q15" s="135"/>
      <c r="R15" s="201"/>
      <c r="S15" s="201"/>
      <c r="T15" s="201"/>
      <c r="U15" s="201"/>
      <c r="V15" s="201"/>
      <c r="W15" s="201"/>
      <c r="X15" s="201"/>
      <c r="Y15" s="201"/>
      <c r="Z15" s="201"/>
      <c r="AA15" s="201"/>
      <c r="AB15" s="201"/>
      <c r="AC15" s="201"/>
      <c r="AF15" s="123"/>
      <c r="AG15" s="123"/>
      <c r="AH15" s="123"/>
      <c r="AI15" s="123"/>
      <c r="AJ15" s="123"/>
      <c r="AK15" s="123"/>
      <c r="AL15" s="123"/>
      <c r="AM15" s="123"/>
      <c r="AN15" s="123"/>
      <c r="AO15" s="123"/>
      <c r="AP15" s="126" t="s">
        <v>131</v>
      </c>
    </row>
    <row r="16" spans="1:42" x14ac:dyDescent="0.2">
      <c r="A16" s="75">
        <v>38777</v>
      </c>
      <c r="B16" s="205">
        <f>'4b. Variables'!B29</f>
        <v>613.6</v>
      </c>
      <c r="C16" s="205">
        <f>'4b. Variables'!C29</f>
        <v>0</v>
      </c>
      <c r="D16" s="205">
        <f>'4b. Variables'!D29</f>
        <v>108.8</v>
      </c>
      <c r="E16" s="205">
        <f>'4b. Variables'!E29</f>
        <v>1</v>
      </c>
      <c r="F16" s="205">
        <f>'4b. Variables'!F29</f>
        <v>368</v>
      </c>
      <c r="G16" s="236">
        <f>'4b. Variables'!G29</f>
        <v>31</v>
      </c>
      <c r="H16" s="205">
        <f>'4b. Variables'!H29</f>
        <v>640.79999999999995</v>
      </c>
      <c r="I16" s="205">
        <f>'4b. Variables'!I29</f>
        <v>134.80561580788986</v>
      </c>
      <c r="J16" s="275">
        <f>'4b. Variables'!J29</f>
        <v>4602.1298468282748</v>
      </c>
      <c r="K16" s="275">
        <f>'4b. Variables'!K29</f>
        <v>1992557.3366300003</v>
      </c>
      <c r="L16" s="236">
        <f>'4b. Variables'!L29</f>
        <v>4390</v>
      </c>
      <c r="P16" s="48">
        <f t="shared" si="0"/>
        <v>15</v>
      </c>
      <c r="Q16" s="135"/>
      <c r="R16" s="201"/>
      <c r="S16" s="201"/>
      <c r="T16" s="201"/>
      <c r="U16" s="201"/>
      <c r="V16" s="201"/>
      <c r="W16" s="201"/>
      <c r="X16" s="201"/>
      <c r="Y16" s="201"/>
      <c r="Z16" s="201"/>
      <c r="AA16" s="201"/>
      <c r="AB16" s="201"/>
      <c r="AC16" s="201"/>
      <c r="AF16" s="123"/>
      <c r="AG16" s="123"/>
      <c r="AH16" s="123"/>
      <c r="AI16" s="123"/>
      <c r="AJ16" s="123"/>
      <c r="AK16" s="123"/>
      <c r="AL16" s="123"/>
      <c r="AM16" s="123"/>
      <c r="AN16" s="123"/>
      <c r="AO16" s="123"/>
      <c r="AP16" s="126" t="s">
        <v>132</v>
      </c>
    </row>
    <row r="17" spans="1:42" x14ac:dyDescent="0.2">
      <c r="A17" s="75">
        <v>38808</v>
      </c>
      <c r="B17" s="205">
        <f>'4b. Variables'!B30</f>
        <v>328.40000000000009</v>
      </c>
      <c r="C17" s="205">
        <f>'4b. Variables'!C30</f>
        <v>0</v>
      </c>
      <c r="D17" s="205">
        <f>'4b. Variables'!D30</f>
        <v>109.1</v>
      </c>
      <c r="E17" s="205">
        <f>'4b. Variables'!E30</f>
        <v>1</v>
      </c>
      <c r="F17" s="205">
        <f>'4b. Variables'!F30</f>
        <v>304</v>
      </c>
      <c r="G17" s="236">
        <f>'4b. Variables'!G30</f>
        <v>30</v>
      </c>
      <c r="H17" s="205">
        <f>'4b. Variables'!H30</f>
        <v>643.5</v>
      </c>
      <c r="I17" s="205">
        <f>'4b. Variables'!I30</f>
        <v>135.08329330470943</v>
      </c>
      <c r="J17" s="275">
        <f>'4b. Variables'!J30</f>
        <v>6136.173129104367</v>
      </c>
      <c r="K17" s="275">
        <f>'4b. Variables'!K30</f>
        <v>2226305.73795</v>
      </c>
      <c r="L17" s="236">
        <f>'4b. Variables'!L30</f>
        <v>4393</v>
      </c>
      <c r="P17" s="48">
        <f t="shared" si="0"/>
        <v>16</v>
      </c>
      <c r="Q17" s="135"/>
      <c r="R17" s="201"/>
      <c r="S17" s="201"/>
      <c r="T17" s="201"/>
      <c r="U17" s="201"/>
      <c r="V17" s="201"/>
      <c r="W17" s="201"/>
      <c r="X17" s="201"/>
      <c r="Y17" s="201"/>
      <c r="Z17" s="201"/>
      <c r="AA17" s="201"/>
      <c r="AB17" s="201"/>
      <c r="AC17" s="201"/>
      <c r="AF17" s="123"/>
      <c r="AG17" s="123"/>
      <c r="AH17" s="123"/>
      <c r="AI17" s="123"/>
      <c r="AJ17" s="123"/>
      <c r="AK17" s="123"/>
      <c r="AL17" s="123"/>
      <c r="AM17" s="123"/>
      <c r="AN17" s="123"/>
      <c r="AO17" s="123"/>
      <c r="AP17" s="123"/>
    </row>
    <row r="18" spans="1:42" x14ac:dyDescent="0.2">
      <c r="A18" s="75">
        <v>38838</v>
      </c>
      <c r="B18" s="205">
        <f>'4b. Variables'!B31</f>
        <v>176.50000000000006</v>
      </c>
      <c r="C18" s="205">
        <f>'4b. Variables'!C31</f>
        <v>21.200000000000003</v>
      </c>
      <c r="D18" s="205">
        <f>'4b. Variables'!D31</f>
        <v>109.5</v>
      </c>
      <c r="E18" s="205">
        <f>'4b. Variables'!E31</f>
        <v>1</v>
      </c>
      <c r="F18" s="205">
        <f>'4b. Variables'!F31</f>
        <v>352</v>
      </c>
      <c r="G18" s="236">
        <f>'4b. Variables'!G31</f>
        <v>31</v>
      </c>
      <c r="H18" s="205">
        <f>'4b. Variables'!H31</f>
        <v>652.4</v>
      </c>
      <c r="I18" s="205">
        <f>'4b. Variables'!I31</f>
        <v>135.36154277170829</v>
      </c>
      <c r="J18" s="275">
        <f>'4b. Variables'!J31</f>
        <v>7670.2164113804592</v>
      </c>
      <c r="K18" s="275">
        <f>'4b. Variables'!K31</f>
        <v>2485845.0355199999</v>
      </c>
      <c r="L18" s="236">
        <f>'4b. Variables'!L31</f>
        <v>4408</v>
      </c>
      <c r="P18" s="48">
        <f t="shared" si="0"/>
        <v>17</v>
      </c>
      <c r="Q18" s="135"/>
      <c r="R18" s="201"/>
      <c r="S18" s="201"/>
      <c r="T18" s="201"/>
      <c r="U18" s="201"/>
      <c r="V18" s="201"/>
      <c r="W18" s="201"/>
      <c r="X18" s="201"/>
      <c r="Y18" s="201"/>
      <c r="Z18" s="201"/>
      <c r="AA18" s="201"/>
      <c r="AB18" s="201"/>
      <c r="AC18" s="201"/>
    </row>
    <row r="19" spans="1:42" x14ac:dyDescent="0.2">
      <c r="A19" s="75">
        <v>38869</v>
      </c>
      <c r="B19" s="205">
        <f>'4b. Variables'!B32</f>
        <v>59.7</v>
      </c>
      <c r="C19" s="205">
        <f>'4b. Variables'!C32</f>
        <v>29.299999999999997</v>
      </c>
      <c r="D19" s="205">
        <f>'4b. Variables'!D32</f>
        <v>109.3</v>
      </c>
      <c r="E19" s="205">
        <f>'4b. Variables'!E32</f>
        <v>0</v>
      </c>
      <c r="F19" s="205">
        <f>'4b. Variables'!F32</f>
        <v>352</v>
      </c>
      <c r="G19" s="236">
        <f>'4b. Variables'!G32</f>
        <v>30</v>
      </c>
      <c r="H19" s="205">
        <f>'4b. Variables'!H32</f>
        <v>659.9</v>
      </c>
      <c r="I19" s="205">
        <f>'4b. Variables'!I32</f>
        <v>135.64036538705133</v>
      </c>
      <c r="J19" s="275">
        <f>'4b. Variables'!J32</f>
        <v>9204.2596936565515</v>
      </c>
      <c r="K19" s="275">
        <f>'4b. Variables'!K32</f>
        <v>2396645.8602800001</v>
      </c>
      <c r="L19" s="236">
        <f>'4b. Variables'!L32</f>
        <v>4409</v>
      </c>
      <c r="P19" s="48">
        <f t="shared" si="0"/>
        <v>18</v>
      </c>
      <c r="Q19" s="135"/>
      <c r="R19" s="201"/>
      <c r="S19" s="201"/>
      <c r="T19" s="201"/>
      <c r="U19" s="201"/>
      <c r="V19" s="201"/>
      <c r="W19" s="201"/>
      <c r="X19" s="201"/>
      <c r="Y19" s="201"/>
      <c r="Z19" s="201"/>
      <c r="AA19" s="201"/>
      <c r="AB19" s="201"/>
      <c r="AC19" s="201"/>
    </row>
    <row r="20" spans="1:42" x14ac:dyDescent="0.2">
      <c r="A20" s="75">
        <v>38899</v>
      </c>
      <c r="B20" s="205">
        <f>'4b. Variables'!B33</f>
        <v>8.6</v>
      </c>
      <c r="C20" s="205">
        <f>'4b. Variables'!C33</f>
        <v>96.499999999999986</v>
      </c>
      <c r="D20" s="205">
        <f>'4b. Variables'!D33</f>
        <v>109</v>
      </c>
      <c r="E20" s="205">
        <f>'4b. Variables'!E33</f>
        <v>0</v>
      </c>
      <c r="F20" s="205">
        <f>'4b. Variables'!F33</f>
        <v>320</v>
      </c>
      <c r="G20" s="236">
        <f>'4b. Variables'!G33</f>
        <v>31</v>
      </c>
      <c r="H20" s="205">
        <f>'4b. Variables'!H33</f>
        <v>664.5</v>
      </c>
      <c r="I20" s="205">
        <f>'4b. Variables'!I33</f>
        <v>135.9197623313303</v>
      </c>
      <c r="J20" s="275">
        <f>'4b. Variables'!J33</f>
        <v>10738.302975932644</v>
      </c>
      <c r="K20" s="275">
        <f>'4b. Variables'!K33</f>
        <v>1843098.6282800001</v>
      </c>
      <c r="L20" s="236">
        <f>'4b. Variables'!L33</f>
        <v>4401</v>
      </c>
      <c r="P20" s="48">
        <f t="shared" si="0"/>
        <v>19</v>
      </c>
      <c r="Q20" s="135"/>
      <c r="R20" s="201"/>
      <c r="S20" s="201"/>
      <c r="T20" s="201"/>
      <c r="U20" s="201"/>
      <c r="V20" s="201"/>
      <c r="W20" s="201"/>
      <c r="X20" s="201"/>
      <c r="Y20" s="201"/>
      <c r="Z20" s="201"/>
      <c r="AA20" s="201"/>
      <c r="AB20" s="201"/>
      <c r="AC20" s="201"/>
    </row>
    <row r="21" spans="1:42" x14ac:dyDescent="0.2">
      <c r="A21" s="75">
        <v>38930</v>
      </c>
      <c r="B21" s="205">
        <f>'4b. Variables'!B34</f>
        <v>39.900000000000006</v>
      </c>
      <c r="C21" s="205">
        <f>'4b. Variables'!C34</f>
        <v>35.299999999999997</v>
      </c>
      <c r="D21" s="205">
        <f>'4b. Variables'!D34</f>
        <v>109.1</v>
      </c>
      <c r="E21" s="205">
        <f>'4b. Variables'!E34</f>
        <v>0</v>
      </c>
      <c r="F21" s="205">
        <f>'4b. Variables'!F34</f>
        <v>350</v>
      </c>
      <c r="G21" s="236">
        <f>'4b. Variables'!G34</f>
        <v>31</v>
      </c>
      <c r="H21" s="205">
        <f>'4b. Variables'!H34</f>
        <v>666.4</v>
      </c>
      <c r="I21" s="205">
        <f>'4b. Variables'!I34</f>
        <v>136.19973478756879</v>
      </c>
      <c r="J21" s="275">
        <f>'4b. Variables'!J34</f>
        <v>12272.346258208736</v>
      </c>
      <c r="K21" s="275">
        <f>'4b. Variables'!K34</f>
        <v>2395514.7244000002</v>
      </c>
      <c r="L21" s="236">
        <f>'4b. Variables'!L34</f>
        <v>4407</v>
      </c>
      <c r="P21" s="48">
        <f t="shared" si="0"/>
        <v>20</v>
      </c>
      <c r="Q21" s="135"/>
      <c r="R21" s="201"/>
      <c r="S21" s="201"/>
      <c r="T21" s="201"/>
      <c r="U21" s="201"/>
      <c r="V21" s="201"/>
      <c r="W21" s="201"/>
      <c r="X21" s="201"/>
      <c r="Y21" s="201"/>
      <c r="Z21" s="201"/>
      <c r="AA21" s="201"/>
      <c r="AB21" s="201"/>
      <c r="AC21" s="201"/>
    </row>
    <row r="22" spans="1:42" x14ac:dyDescent="0.2">
      <c r="A22" s="75">
        <v>38961</v>
      </c>
      <c r="B22" s="205">
        <f>'4b. Variables'!B35</f>
        <v>145</v>
      </c>
      <c r="C22" s="205">
        <f>'4b. Variables'!C35</f>
        <v>2.8</v>
      </c>
      <c r="D22" s="205">
        <f>'4b. Variables'!D35</f>
        <v>108.5</v>
      </c>
      <c r="E22" s="205">
        <f>'4b. Variables'!E35</f>
        <v>1</v>
      </c>
      <c r="F22" s="205">
        <f>'4b. Variables'!F35</f>
        <v>320</v>
      </c>
      <c r="G22" s="236">
        <f>'4b. Variables'!G35</f>
        <v>30</v>
      </c>
      <c r="H22" s="205">
        <f>'4b. Variables'!H35</f>
        <v>663.9</v>
      </c>
      <c r="I22" s="205">
        <f>'4b. Variables'!I35</f>
        <v>136.48028394122719</v>
      </c>
      <c r="J22" s="275">
        <f>'4b. Variables'!J35</f>
        <v>13806.389540484828</v>
      </c>
      <c r="K22" s="275">
        <f>'4b. Variables'!K35</f>
        <v>2221638.2626900002</v>
      </c>
      <c r="L22" s="236">
        <f>'4b. Variables'!L35</f>
        <v>4403</v>
      </c>
      <c r="P22" s="48">
        <f t="shared" si="0"/>
        <v>21</v>
      </c>
      <c r="Q22" s="135"/>
      <c r="R22" s="201"/>
      <c r="S22" s="201"/>
      <c r="T22" s="201"/>
      <c r="U22" s="201"/>
      <c r="V22" s="201"/>
      <c r="W22" s="201"/>
      <c r="X22" s="201"/>
      <c r="Y22" s="201"/>
      <c r="Z22" s="201"/>
      <c r="AA22" s="201"/>
      <c r="AB22" s="201"/>
      <c r="AC22" s="201"/>
      <c r="AD22" s="128"/>
      <c r="AE22" s="127"/>
    </row>
    <row r="23" spans="1:42" x14ac:dyDescent="0.2">
      <c r="A23" s="75">
        <v>38991</v>
      </c>
      <c r="B23" s="205">
        <f>'4b. Variables'!B36</f>
        <v>351.8</v>
      </c>
      <c r="C23" s="205">
        <f>'4b. Variables'!C36</f>
        <v>0</v>
      </c>
      <c r="D23" s="205">
        <f>'4b. Variables'!D36</f>
        <v>108.4</v>
      </c>
      <c r="E23" s="205">
        <f>'4b. Variables'!E36</f>
        <v>1</v>
      </c>
      <c r="F23" s="205">
        <f>'4b. Variables'!F36</f>
        <v>336</v>
      </c>
      <c r="G23" s="236">
        <f>'4b. Variables'!G36</f>
        <v>31</v>
      </c>
      <c r="H23" s="205">
        <f>'4b. Variables'!H36</f>
        <v>666.2</v>
      </c>
      <c r="I23" s="205">
        <f>'4b. Variables'!I36</f>
        <v>136.76141098020776</v>
      </c>
      <c r="J23" s="275">
        <f>'4b. Variables'!J36</f>
        <v>15340.43282276092</v>
      </c>
      <c r="K23" s="275">
        <f>'4b. Variables'!K36</f>
        <v>2363022.3896300006</v>
      </c>
      <c r="L23" s="236">
        <f>'4b. Variables'!L36</f>
        <v>4398</v>
      </c>
      <c r="P23" s="48">
        <f t="shared" si="0"/>
        <v>22</v>
      </c>
      <c r="Q23" s="135"/>
      <c r="R23" s="201"/>
      <c r="S23" s="201"/>
      <c r="T23" s="201"/>
      <c r="U23" s="201"/>
      <c r="V23" s="201"/>
      <c r="W23" s="201"/>
      <c r="X23" s="201"/>
      <c r="Y23" s="201"/>
      <c r="Z23" s="201"/>
      <c r="AA23" s="201"/>
      <c r="AB23" s="201"/>
      <c r="AC23" s="201"/>
      <c r="AE23" s="127"/>
    </row>
    <row r="24" spans="1:42" x14ac:dyDescent="0.2">
      <c r="A24" s="75">
        <v>39022</v>
      </c>
      <c r="B24" s="205">
        <f>'4b. Variables'!B37</f>
        <v>420.90000000000003</v>
      </c>
      <c r="C24" s="205">
        <f>'4b. Variables'!C37</f>
        <v>0</v>
      </c>
      <c r="D24" s="205">
        <f>'4b. Variables'!D37</f>
        <v>108.6</v>
      </c>
      <c r="E24" s="205">
        <f>'4b. Variables'!E37</f>
        <v>1</v>
      </c>
      <c r="F24" s="205">
        <f>'4b. Variables'!F37</f>
        <v>352</v>
      </c>
      <c r="G24" s="236">
        <f>'4b. Variables'!G37</f>
        <v>30</v>
      </c>
      <c r="H24" s="205">
        <f>'4b. Variables'!H37</f>
        <v>665.4</v>
      </c>
      <c r="I24" s="205">
        <f>'4b. Variables'!I37</f>
        <v>137.04311709485967</v>
      </c>
      <c r="J24" s="275">
        <f>'4b. Variables'!J37</f>
        <v>16874.476105037011</v>
      </c>
      <c r="K24" s="275">
        <f>'4b. Variables'!K37</f>
        <v>2449494.2871000003</v>
      </c>
      <c r="L24" s="236">
        <f>'4b. Variables'!L37</f>
        <v>4407</v>
      </c>
      <c r="P24" s="48">
        <f t="shared" si="0"/>
        <v>23</v>
      </c>
      <c r="Q24" s="135"/>
      <c r="R24" s="201"/>
      <c r="S24" s="201"/>
      <c r="T24" s="201"/>
      <c r="U24" s="201"/>
      <c r="V24" s="201"/>
      <c r="W24" s="201"/>
      <c r="X24" s="201"/>
      <c r="Y24" s="201"/>
      <c r="Z24" s="201"/>
      <c r="AA24" s="201"/>
      <c r="AB24" s="201"/>
      <c r="AC24" s="201"/>
      <c r="AE24" s="131"/>
    </row>
    <row r="25" spans="1:42" x14ac:dyDescent="0.2">
      <c r="A25" s="75">
        <v>39052</v>
      </c>
      <c r="B25" s="205">
        <f>'4b. Variables'!B38</f>
        <v>569.80000000000007</v>
      </c>
      <c r="C25" s="205">
        <f>'4b. Variables'!C38</f>
        <v>0</v>
      </c>
      <c r="D25" s="205">
        <f>'4b. Variables'!D38</f>
        <v>108.8</v>
      </c>
      <c r="E25" s="205">
        <f>'4b. Variables'!E38</f>
        <v>0</v>
      </c>
      <c r="F25" s="205">
        <f>'4b. Variables'!F38</f>
        <v>304</v>
      </c>
      <c r="G25" s="236">
        <f>'4b. Variables'!G38</f>
        <v>31</v>
      </c>
      <c r="H25" s="205">
        <f>'4b. Variables'!H38</f>
        <v>666.5</v>
      </c>
      <c r="I25" s="205">
        <f>'4b. Variables'!I38</f>
        <v>137.32540347798411</v>
      </c>
      <c r="J25" s="275">
        <f>'4b. Variables'!J38</f>
        <v>18408.519387313103</v>
      </c>
      <c r="K25" s="275">
        <f>'4b. Variables'!K38</f>
        <v>2072506.4283980001</v>
      </c>
      <c r="L25" s="236">
        <f>'4b. Variables'!L38</f>
        <v>4413</v>
      </c>
      <c r="P25" s="48">
        <f t="shared" si="0"/>
        <v>24</v>
      </c>
      <c r="Q25" s="135"/>
      <c r="R25" s="201"/>
      <c r="S25" s="201"/>
      <c r="T25" s="201"/>
      <c r="U25" s="201"/>
      <c r="V25" s="201"/>
      <c r="W25" s="201"/>
      <c r="X25" s="201"/>
      <c r="Y25" s="201"/>
      <c r="Z25" s="201"/>
      <c r="AA25" s="201"/>
      <c r="AB25" s="201"/>
      <c r="AC25" s="201"/>
      <c r="AE25" s="131"/>
    </row>
    <row r="26" spans="1:42" x14ac:dyDescent="0.2">
      <c r="A26" s="75">
        <v>39083</v>
      </c>
      <c r="B26" s="205">
        <f>'4b. Variables'!B39</f>
        <v>729.3</v>
      </c>
      <c r="C26" s="205">
        <f>'4b. Variables'!C39</f>
        <v>0</v>
      </c>
      <c r="D26" s="205">
        <f>'4b. Variables'!D39</f>
        <v>108.6</v>
      </c>
      <c r="E26" s="205">
        <f>'4b. Variables'!E39</f>
        <v>0</v>
      </c>
      <c r="F26" s="205">
        <f>'4b. Variables'!F39</f>
        <v>352</v>
      </c>
      <c r="G26" s="236">
        <f>'4b. Variables'!G39</f>
        <v>31</v>
      </c>
      <c r="H26" s="205">
        <f>'4b. Variables'!H39</f>
        <v>660.7</v>
      </c>
      <c r="I26" s="205">
        <f>'4b. Variables'!I39</f>
        <v>137.552207546647</v>
      </c>
      <c r="J26" s="275">
        <f>'4b. Variables'!J39</f>
        <v>19652.24778040027</v>
      </c>
      <c r="K26" s="275">
        <f>'4b. Variables'!K39</f>
        <v>2589945.4711760003</v>
      </c>
      <c r="L26" s="236">
        <f>'4b. Variables'!L39</f>
        <v>4420</v>
      </c>
      <c r="P26" s="48">
        <f t="shared" si="0"/>
        <v>25</v>
      </c>
      <c r="Q26" s="135"/>
      <c r="R26" s="201"/>
      <c r="S26" s="201"/>
      <c r="T26" s="201"/>
      <c r="U26" s="201"/>
      <c r="V26" s="201"/>
      <c r="W26" s="201"/>
      <c r="X26" s="201"/>
      <c r="Y26" s="201"/>
      <c r="Z26" s="201"/>
      <c r="AA26" s="201"/>
      <c r="AB26" s="201"/>
      <c r="AC26" s="201"/>
      <c r="AE26" s="131"/>
    </row>
    <row r="27" spans="1:42" x14ac:dyDescent="0.2">
      <c r="A27" s="75">
        <v>39114</v>
      </c>
      <c r="B27" s="205">
        <f>'4b. Variables'!B40</f>
        <v>793.80000000000007</v>
      </c>
      <c r="C27" s="205">
        <f>'4b. Variables'!C40</f>
        <v>0</v>
      </c>
      <c r="D27" s="205">
        <f>'4b. Variables'!D40</f>
        <v>109.7</v>
      </c>
      <c r="E27" s="205">
        <f>'4b. Variables'!E40</f>
        <v>0</v>
      </c>
      <c r="F27" s="205">
        <f>'4b. Variables'!F40</f>
        <v>320</v>
      </c>
      <c r="G27" s="236">
        <f>'4b. Variables'!G40</f>
        <v>28</v>
      </c>
      <c r="H27" s="205">
        <f>'4b. Variables'!H40</f>
        <v>654.79999999999995</v>
      </c>
      <c r="I27" s="205">
        <f>'4b. Variables'!I40</f>
        <v>137.77938620066888</v>
      </c>
      <c r="J27" s="275">
        <f>'4b. Variables'!J40</f>
        <v>20895.976173487437</v>
      </c>
      <c r="K27" s="275">
        <f>'4b. Variables'!K40</f>
        <v>2252054.4342939998</v>
      </c>
      <c r="L27" s="236">
        <f>'4b. Variables'!L40</f>
        <v>4406</v>
      </c>
      <c r="P27" s="48">
        <f t="shared" si="0"/>
        <v>26</v>
      </c>
      <c r="Q27" s="135"/>
      <c r="R27" s="201"/>
      <c r="S27" s="201"/>
      <c r="T27" s="201"/>
      <c r="U27" s="201"/>
      <c r="V27" s="201"/>
      <c r="W27" s="201"/>
      <c r="X27" s="201"/>
      <c r="Y27" s="201"/>
      <c r="Z27" s="201"/>
      <c r="AA27" s="201"/>
      <c r="AB27" s="201"/>
      <c r="AC27" s="201"/>
      <c r="AE27" s="131"/>
    </row>
    <row r="28" spans="1:42" x14ac:dyDescent="0.2">
      <c r="A28" s="75">
        <v>39142</v>
      </c>
      <c r="B28" s="205">
        <f>'4b. Variables'!B41</f>
        <v>593.09999999999991</v>
      </c>
      <c r="C28" s="205">
        <f>'4b. Variables'!C41</f>
        <v>0</v>
      </c>
      <c r="D28" s="205">
        <f>'4b. Variables'!D41</f>
        <v>110.8</v>
      </c>
      <c r="E28" s="205">
        <f>'4b. Variables'!E41</f>
        <v>1</v>
      </c>
      <c r="F28" s="205">
        <f>'4b. Variables'!F41</f>
        <v>352</v>
      </c>
      <c r="G28" s="236">
        <f>'4b. Variables'!G41</f>
        <v>31</v>
      </c>
      <c r="H28" s="205">
        <f>'4b. Variables'!H41</f>
        <v>650.20000000000005</v>
      </c>
      <c r="I28" s="205">
        <f>'4b. Variables'!I41</f>
        <v>138.00694005870795</v>
      </c>
      <c r="J28" s="275">
        <f>'4b. Variables'!J41</f>
        <v>22139.704566574605</v>
      </c>
      <c r="K28" s="275">
        <f>'4b. Variables'!K41</f>
        <v>2516371.7827710002</v>
      </c>
      <c r="L28" s="236">
        <f>'4b. Variables'!L41</f>
        <v>4418</v>
      </c>
      <c r="P28" s="48">
        <f t="shared" si="0"/>
        <v>27</v>
      </c>
      <c r="Q28" s="135"/>
      <c r="R28" s="201"/>
      <c r="S28" s="201"/>
      <c r="T28" s="201"/>
      <c r="U28" s="201"/>
      <c r="V28" s="201"/>
      <c r="W28" s="201"/>
      <c r="X28" s="201"/>
      <c r="Y28" s="201"/>
      <c r="Z28" s="201"/>
      <c r="AA28" s="201"/>
      <c r="AB28" s="201"/>
      <c r="AC28" s="201"/>
      <c r="AE28" s="131"/>
    </row>
    <row r="29" spans="1:42" x14ac:dyDescent="0.2">
      <c r="A29" s="75">
        <v>39173</v>
      </c>
      <c r="B29" s="205">
        <f>'4b. Variables'!B42</f>
        <v>424.2999999999999</v>
      </c>
      <c r="C29" s="205">
        <f>'4b. Variables'!C42</f>
        <v>0</v>
      </c>
      <c r="D29" s="205">
        <f>'4b. Variables'!D42</f>
        <v>111.1</v>
      </c>
      <c r="E29" s="205">
        <f>'4b. Variables'!E42</f>
        <v>1</v>
      </c>
      <c r="F29" s="205">
        <f>'4b. Variables'!F42</f>
        <v>320</v>
      </c>
      <c r="G29" s="236">
        <f>'4b. Variables'!G42</f>
        <v>30</v>
      </c>
      <c r="H29" s="205">
        <f>'4b. Variables'!H42</f>
        <v>645.1</v>
      </c>
      <c r="I29" s="205">
        <f>'4b. Variables'!I42</f>
        <v>138.23486974044414</v>
      </c>
      <c r="J29" s="275">
        <f>'4b. Variables'!J42</f>
        <v>23383.432959661772</v>
      </c>
      <c r="K29" s="275">
        <f>'4b. Variables'!K42</f>
        <v>2339264.044313</v>
      </c>
      <c r="L29" s="236">
        <f>'4b. Variables'!L42</f>
        <v>4422</v>
      </c>
      <c r="P29" s="48">
        <f t="shared" si="0"/>
        <v>28</v>
      </c>
      <c r="Q29" s="135"/>
      <c r="R29" s="201"/>
      <c r="S29" s="201"/>
      <c r="T29" s="201"/>
      <c r="U29" s="201"/>
      <c r="V29" s="201"/>
      <c r="W29" s="201"/>
      <c r="X29" s="201"/>
      <c r="Y29" s="201"/>
      <c r="Z29" s="201"/>
      <c r="AA29" s="201"/>
      <c r="AB29" s="201"/>
      <c r="AC29" s="201"/>
      <c r="AE29" s="131"/>
    </row>
    <row r="30" spans="1:42" x14ac:dyDescent="0.2">
      <c r="A30" s="75">
        <v>39203</v>
      </c>
      <c r="B30" s="205">
        <f>'4b. Variables'!B43</f>
        <v>170.3</v>
      </c>
      <c r="C30" s="205">
        <f>'4b. Variables'!C43</f>
        <v>16.100000000000001</v>
      </c>
      <c r="D30" s="205">
        <f>'4b. Variables'!D43</f>
        <v>111.6</v>
      </c>
      <c r="E30" s="205">
        <f>'4b. Variables'!E43</f>
        <v>1</v>
      </c>
      <c r="F30" s="205">
        <f>'4b. Variables'!F43</f>
        <v>352</v>
      </c>
      <c r="G30" s="236">
        <f>'4b. Variables'!G43</f>
        <v>31</v>
      </c>
      <c r="H30" s="205">
        <f>'4b. Variables'!H43</f>
        <v>644.4</v>
      </c>
      <c r="I30" s="205">
        <f>'4b. Variables'!I43</f>
        <v>138.46317586658083</v>
      </c>
      <c r="J30" s="275">
        <f>'4b. Variables'!J43</f>
        <v>24627.161352748939</v>
      </c>
      <c r="K30" s="275">
        <f>'4b. Variables'!K43</f>
        <v>1984082.3299240002</v>
      </c>
      <c r="L30" s="236">
        <f>'4b. Variables'!L43</f>
        <v>4419</v>
      </c>
      <c r="P30" s="48">
        <f t="shared" si="0"/>
        <v>29</v>
      </c>
      <c r="Q30" s="135"/>
      <c r="R30" s="201"/>
      <c r="S30" s="201"/>
      <c r="T30" s="201"/>
      <c r="U30" s="201"/>
      <c r="V30" s="201"/>
      <c r="W30" s="201"/>
      <c r="X30" s="201"/>
      <c r="Y30" s="201"/>
      <c r="Z30" s="201"/>
      <c r="AA30" s="201"/>
      <c r="AB30" s="201"/>
      <c r="AC30" s="201"/>
      <c r="AE30" s="131"/>
    </row>
    <row r="31" spans="1:42" x14ac:dyDescent="0.2">
      <c r="A31" s="75">
        <v>39234</v>
      </c>
      <c r="B31" s="205">
        <f>'4b. Variables'!B44</f>
        <v>55.500000000000007</v>
      </c>
      <c r="C31" s="205">
        <f>'4b. Variables'!C44</f>
        <v>46.3</v>
      </c>
      <c r="D31" s="205">
        <f>'4b. Variables'!D44</f>
        <v>111.1</v>
      </c>
      <c r="E31" s="205">
        <f>'4b. Variables'!E44</f>
        <v>0</v>
      </c>
      <c r="F31" s="205">
        <f>'4b. Variables'!F44</f>
        <v>336</v>
      </c>
      <c r="G31" s="236">
        <f>'4b. Variables'!G44</f>
        <v>30</v>
      </c>
      <c r="H31" s="205">
        <f>'4b. Variables'!H44</f>
        <v>649.6</v>
      </c>
      <c r="I31" s="205">
        <f>'4b. Variables'!I44</f>
        <v>138.69185905884657</v>
      </c>
      <c r="J31" s="275">
        <f>'4b. Variables'!J44</f>
        <v>25870.889745836106</v>
      </c>
      <c r="K31" s="275">
        <f>'4b. Variables'!K44</f>
        <v>2548909.5856599999</v>
      </c>
      <c r="L31" s="236">
        <f>'4b. Variables'!L44</f>
        <v>4422</v>
      </c>
      <c r="P31" s="48">
        <f t="shared" si="0"/>
        <v>30</v>
      </c>
      <c r="Q31" s="135"/>
      <c r="R31" s="201"/>
      <c r="S31" s="201"/>
      <c r="T31" s="201"/>
      <c r="U31" s="201"/>
      <c r="V31" s="201"/>
      <c r="W31" s="201"/>
      <c r="X31" s="201"/>
      <c r="Y31" s="201"/>
      <c r="Z31" s="201"/>
      <c r="AA31" s="201"/>
      <c r="AB31" s="201"/>
      <c r="AC31" s="201"/>
      <c r="AE31" s="131"/>
    </row>
    <row r="32" spans="1:42" x14ac:dyDescent="0.2">
      <c r="A32" s="75">
        <v>39264</v>
      </c>
      <c r="B32" s="205">
        <f>'4b. Variables'!B45</f>
        <v>34.000000000000007</v>
      </c>
      <c r="C32" s="205">
        <f>'4b. Variables'!C45</f>
        <v>43.4</v>
      </c>
      <c r="D32" s="205">
        <f>'4b. Variables'!D45</f>
        <v>111.1</v>
      </c>
      <c r="E32" s="205">
        <f>'4b. Variables'!E45</f>
        <v>0</v>
      </c>
      <c r="F32" s="205">
        <f>'4b. Variables'!F45</f>
        <v>336</v>
      </c>
      <c r="G32" s="236">
        <f>'4b. Variables'!G45</f>
        <v>31</v>
      </c>
      <c r="H32" s="205">
        <f>'4b. Variables'!H45</f>
        <v>657.2</v>
      </c>
      <c r="I32" s="205">
        <f>'4b. Variables'!I45</f>
        <v>138.92091993999671</v>
      </c>
      <c r="J32" s="275">
        <f>'4b. Variables'!J45</f>
        <v>27114.618138923273</v>
      </c>
      <c r="K32" s="275">
        <f>'4b. Variables'!K45</f>
        <v>2218405.132342</v>
      </c>
      <c r="L32" s="236">
        <f>'4b. Variables'!L45</f>
        <v>4427</v>
      </c>
      <c r="P32" s="48">
        <f t="shared" si="0"/>
        <v>31</v>
      </c>
      <c r="Q32" s="135"/>
      <c r="R32" s="201"/>
      <c r="S32" s="201"/>
      <c r="T32" s="201"/>
      <c r="U32" s="201"/>
      <c r="V32" s="201"/>
      <c r="W32" s="201"/>
      <c r="X32" s="201"/>
      <c r="Y32" s="201"/>
      <c r="Z32" s="201"/>
      <c r="AA32" s="201"/>
      <c r="AB32" s="201"/>
      <c r="AC32" s="201"/>
      <c r="AE32" s="131"/>
    </row>
    <row r="33" spans="1:31" x14ac:dyDescent="0.2">
      <c r="A33" s="75">
        <v>39295</v>
      </c>
      <c r="B33" s="205">
        <f>'4b. Variables'!B46</f>
        <v>26.3</v>
      </c>
      <c r="C33" s="205">
        <f>'4b. Variables'!C46</f>
        <v>57.199999999999996</v>
      </c>
      <c r="D33" s="205">
        <f>'4b. Variables'!D46</f>
        <v>110.9</v>
      </c>
      <c r="E33" s="205">
        <f>'4b. Variables'!E46</f>
        <v>0</v>
      </c>
      <c r="F33" s="205">
        <f>'4b. Variables'!F46</f>
        <v>352</v>
      </c>
      <c r="G33" s="236">
        <f>'4b. Variables'!G46</f>
        <v>31</v>
      </c>
      <c r="H33" s="205">
        <f>'4b. Variables'!H46</f>
        <v>659.2</v>
      </c>
      <c r="I33" s="205">
        <f>'4b. Variables'!I46</f>
        <v>139.15035913381516</v>
      </c>
      <c r="J33" s="275">
        <f>'4b. Variables'!J46</f>
        <v>28358.346532010441</v>
      </c>
      <c r="K33" s="275">
        <f>'4b. Variables'!K46</f>
        <v>2709923.6211240003</v>
      </c>
      <c r="L33" s="236">
        <f>'4b. Variables'!L46</f>
        <v>4447</v>
      </c>
      <c r="P33" s="48">
        <f t="shared" si="0"/>
        <v>32</v>
      </c>
      <c r="Q33" s="135"/>
      <c r="R33" s="201"/>
      <c r="S33" s="201"/>
      <c r="T33" s="201"/>
      <c r="U33" s="201"/>
      <c r="V33" s="201"/>
      <c r="W33" s="201"/>
      <c r="X33" s="201"/>
      <c r="Y33" s="201"/>
      <c r="Z33" s="201"/>
      <c r="AA33" s="201"/>
      <c r="AB33" s="201"/>
      <c r="AC33" s="201"/>
      <c r="AE33" s="131"/>
    </row>
    <row r="34" spans="1:31" x14ac:dyDescent="0.2">
      <c r="A34" s="75">
        <v>39326</v>
      </c>
      <c r="B34" s="205">
        <f>'4b. Variables'!B47</f>
        <v>83.9</v>
      </c>
      <c r="C34" s="205">
        <f>'4b. Variables'!C47</f>
        <v>29.4</v>
      </c>
      <c r="D34" s="205">
        <f>'4b. Variables'!D47</f>
        <v>111</v>
      </c>
      <c r="E34" s="205">
        <f>'4b. Variables'!E47</f>
        <v>1</v>
      </c>
      <c r="F34" s="205">
        <f>'4b. Variables'!F47</f>
        <v>304</v>
      </c>
      <c r="G34" s="236">
        <f>'4b. Variables'!G47</f>
        <v>30</v>
      </c>
      <c r="H34" s="205">
        <f>'4b. Variables'!H47</f>
        <v>657.8</v>
      </c>
      <c r="I34" s="205">
        <f>'4b. Variables'!I47</f>
        <v>139.38017726511606</v>
      </c>
      <c r="J34" s="275">
        <f>'4b. Variables'!J47</f>
        <v>29602.074925097608</v>
      </c>
      <c r="K34" s="275">
        <f>'4b. Variables'!K47</f>
        <v>2380020.9929400003</v>
      </c>
      <c r="L34" s="236">
        <f>'4b. Variables'!L47</f>
        <v>4441</v>
      </c>
      <c r="P34" s="48">
        <f t="shared" si="0"/>
        <v>33</v>
      </c>
      <c r="Q34" s="135"/>
      <c r="R34" s="201"/>
      <c r="S34" s="201"/>
      <c r="T34" s="201"/>
      <c r="U34" s="201"/>
      <c r="V34" s="201"/>
      <c r="W34" s="201"/>
      <c r="X34" s="201"/>
      <c r="Y34" s="201"/>
      <c r="Z34" s="201"/>
      <c r="AE34" s="131"/>
    </row>
    <row r="35" spans="1:31" x14ac:dyDescent="0.2">
      <c r="A35" s="75">
        <v>39356</v>
      </c>
      <c r="B35" s="205">
        <f>'4b. Variables'!B48</f>
        <v>189.2</v>
      </c>
      <c r="C35" s="205">
        <f>'4b. Variables'!C48</f>
        <v>15.2</v>
      </c>
      <c r="D35" s="205">
        <f>'4b. Variables'!D48</f>
        <v>110.9</v>
      </c>
      <c r="E35" s="205">
        <f>'4b. Variables'!E48</f>
        <v>1</v>
      </c>
      <c r="F35" s="205">
        <f>'4b. Variables'!F48</f>
        <v>352</v>
      </c>
      <c r="G35" s="236">
        <f>'4b. Variables'!G48</f>
        <v>31</v>
      </c>
      <c r="H35" s="205">
        <f>'4b. Variables'!H48</f>
        <v>659.2</v>
      </c>
      <c r="I35" s="205">
        <f>'4b. Variables'!I48</f>
        <v>139.61037495974546</v>
      </c>
      <c r="J35" s="275">
        <f>'4b. Variables'!J48</f>
        <v>30845.803318184775</v>
      </c>
      <c r="K35" s="275">
        <f>'4b. Variables'!K48</f>
        <v>2409926.872182</v>
      </c>
      <c r="L35" s="236">
        <f>'4b. Variables'!L48</f>
        <v>4457</v>
      </c>
      <c r="P35" s="48">
        <f t="shared" si="0"/>
        <v>34</v>
      </c>
      <c r="Q35" s="135"/>
      <c r="R35" s="201"/>
      <c r="S35" s="201"/>
      <c r="T35" s="201"/>
      <c r="U35" s="201"/>
      <c r="V35" s="201"/>
      <c r="W35" s="201"/>
      <c r="X35" s="201"/>
      <c r="Y35" s="201"/>
      <c r="Z35" s="201"/>
      <c r="AE35" s="131"/>
    </row>
    <row r="36" spans="1:31" x14ac:dyDescent="0.2">
      <c r="A36" s="75">
        <v>39387</v>
      </c>
      <c r="B36" s="205">
        <f>'4b. Variables'!B49</f>
        <v>525.9</v>
      </c>
      <c r="C36" s="205">
        <f>'4b. Variables'!C49</f>
        <v>0</v>
      </c>
      <c r="D36" s="205">
        <f>'4b. Variables'!D49</f>
        <v>111.2</v>
      </c>
      <c r="E36" s="205">
        <f>'4b. Variables'!E49</f>
        <v>1</v>
      </c>
      <c r="F36" s="205">
        <f>'4b. Variables'!F49</f>
        <v>352</v>
      </c>
      <c r="G36" s="236">
        <f>'4b. Variables'!G49</f>
        <v>30</v>
      </c>
      <c r="H36" s="205">
        <f>'4b. Variables'!H49</f>
        <v>662.8</v>
      </c>
      <c r="I36" s="205">
        <f>'4b. Variables'!I49</f>
        <v>139.84095284458306</v>
      </c>
      <c r="J36" s="275">
        <f>'4b. Variables'!J49</f>
        <v>32089.531711271942</v>
      </c>
      <c r="K36" s="275">
        <f>'4b. Variables'!K49</f>
        <v>2296535.8262259997</v>
      </c>
      <c r="L36" s="236">
        <f>'4b. Variables'!L49</f>
        <v>4458</v>
      </c>
      <c r="P36" s="48">
        <f t="shared" si="0"/>
        <v>35</v>
      </c>
      <c r="Q36" s="135"/>
      <c r="R36" s="201"/>
      <c r="S36" s="201"/>
      <c r="T36" s="201"/>
      <c r="U36" s="201"/>
      <c r="V36" s="201"/>
      <c r="W36" s="201"/>
      <c r="X36" s="201"/>
      <c r="Y36" s="201"/>
      <c r="Z36" s="201"/>
      <c r="AE36" s="131"/>
    </row>
    <row r="37" spans="1:31" x14ac:dyDescent="0.2">
      <c r="A37" s="75">
        <v>39417</v>
      </c>
      <c r="B37" s="205">
        <f>'4b. Variables'!B50</f>
        <v>696.19999999999993</v>
      </c>
      <c r="C37" s="205">
        <f>'4b. Variables'!C50</f>
        <v>0</v>
      </c>
      <c r="D37" s="205">
        <f>'4b. Variables'!D50</f>
        <v>111.1</v>
      </c>
      <c r="E37" s="205">
        <f>'4b. Variables'!E50</f>
        <v>0</v>
      </c>
      <c r="F37" s="205">
        <f>'4b. Variables'!F50</f>
        <v>304</v>
      </c>
      <c r="G37" s="236">
        <f>'4b. Variables'!G50</f>
        <v>31</v>
      </c>
      <c r="H37" s="205">
        <f>'4b. Variables'!H50</f>
        <v>664</v>
      </c>
      <c r="I37" s="205">
        <f>'4b. Variables'!I50</f>
        <v>140.07191154754381</v>
      </c>
      <c r="J37" s="275">
        <f>'4b. Variables'!J50</f>
        <v>33333.260104359106</v>
      </c>
      <c r="K37" s="275">
        <f>'4b. Variables'!K50</f>
        <v>1866637.6818700002</v>
      </c>
      <c r="L37" s="236">
        <f>'4b. Variables'!L50</f>
        <v>4451</v>
      </c>
      <c r="P37" s="48">
        <f t="shared" si="0"/>
        <v>36</v>
      </c>
      <c r="Q37" s="135"/>
      <c r="R37" s="201"/>
      <c r="S37" s="201"/>
      <c r="T37" s="201"/>
      <c r="U37" s="201"/>
      <c r="V37" s="201"/>
      <c r="W37" s="201"/>
      <c r="X37" s="201"/>
      <c r="Y37" s="201"/>
      <c r="Z37" s="201"/>
      <c r="AE37" s="131"/>
    </row>
    <row r="38" spans="1:31" x14ac:dyDescent="0.2">
      <c r="A38" s="75">
        <v>39448</v>
      </c>
      <c r="B38" s="205">
        <f>'4b. Variables'!B51</f>
        <v>693.80000000000007</v>
      </c>
      <c r="C38" s="205">
        <f>'4b. Variables'!C51</f>
        <v>0</v>
      </c>
      <c r="D38" s="205">
        <f>'4b. Variables'!D51</f>
        <v>110.9</v>
      </c>
      <c r="E38" s="205">
        <f>'4b. Variables'!E51</f>
        <v>0</v>
      </c>
      <c r="F38" s="205">
        <f>'4b. Variables'!F51</f>
        <v>352</v>
      </c>
      <c r="G38" s="236">
        <f>'4b. Variables'!G51</f>
        <v>31</v>
      </c>
      <c r="H38" s="205">
        <f>'4b. Variables'!H51</f>
        <v>656.3</v>
      </c>
      <c r="I38" s="205">
        <f>'4b. Variables'!I51</f>
        <v>139.96642175819056</v>
      </c>
      <c r="J38" s="275">
        <f>'4b. Variables'!J51</f>
        <v>35730.195907553978</v>
      </c>
      <c r="K38" s="275">
        <f>'4b. Variables'!K51</f>
        <v>2456376.3943860005</v>
      </c>
      <c r="L38" s="236">
        <f>'4b. Variables'!L51</f>
        <v>4458</v>
      </c>
      <c r="P38" s="48">
        <f t="shared" si="0"/>
        <v>37</v>
      </c>
      <c r="Q38" s="135"/>
      <c r="R38" s="201"/>
      <c r="S38" s="201"/>
      <c r="T38" s="201"/>
      <c r="U38" s="201"/>
      <c r="V38" s="201"/>
      <c r="W38" s="201"/>
      <c r="X38" s="201"/>
      <c r="Y38" s="201"/>
      <c r="Z38" s="201"/>
      <c r="AE38" s="131"/>
    </row>
    <row r="39" spans="1:31" x14ac:dyDescent="0.2">
      <c r="A39" s="75">
        <v>39479</v>
      </c>
      <c r="B39" s="205">
        <f>'4b. Variables'!B52</f>
        <v>736.00000000000011</v>
      </c>
      <c r="C39" s="205">
        <f>'4b. Variables'!C52</f>
        <v>0</v>
      </c>
      <c r="D39" s="205">
        <f>'4b. Variables'!D52</f>
        <v>111.4</v>
      </c>
      <c r="E39" s="205">
        <f>'4b. Variables'!E52</f>
        <v>0</v>
      </c>
      <c r="F39" s="205">
        <f>'4b. Variables'!F52</f>
        <v>320</v>
      </c>
      <c r="G39" s="236">
        <f>'4b. Variables'!G52</f>
        <v>29</v>
      </c>
      <c r="H39" s="205">
        <f>'4b. Variables'!H52</f>
        <v>651.20000000000005</v>
      </c>
      <c r="I39" s="205">
        <f>'4b. Variables'!I52</f>
        <v>139.86101141442734</v>
      </c>
      <c r="J39" s="275">
        <f>'4b. Variables'!J52</f>
        <v>38127.13171074885</v>
      </c>
      <c r="K39" s="275">
        <f>'4b. Variables'!K52</f>
        <v>2386869.039818</v>
      </c>
      <c r="L39" s="236">
        <f>'4b. Variables'!L52</f>
        <v>4462</v>
      </c>
      <c r="P39" s="48">
        <f t="shared" si="0"/>
        <v>38</v>
      </c>
      <c r="Q39" s="135"/>
      <c r="R39" s="201"/>
      <c r="S39" s="201"/>
      <c r="T39" s="201"/>
      <c r="U39" s="201"/>
      <c r="V39" s="201"/>
      <c r="W39" s="201"/>
      <c r="X39" s="201"/>
      <c r="Y39" s="201"/>
      <c r="Z39" s="201"/>
      <c r="AE39" s="131"/>
    </row>
    <row r="40" spans="1:31" x14ac:dyDescent="0.2">
      <c r="A40" s="75">
        <v>39508</v>
      </c>
      <c r="B40" s="205">
        <f>'4b. Variables'!B53</f>
        <v>698</v>
      </c>
      <c r="C40" s="205">
        <f>'4b. Variables'!C53</f>
        <v>0</v>
      </c>
      <c r="D40" s="205">
        <f>'4b. Variables'!D53</f>
        <v>111.7</v>
      </c>
      <c r="E40" s="205">
        <f>'4b. Variables'!E53</f>
        <v>1</v>
      </c>
      <c r="F40" s="205">
        <f>'4b. Variables'!F53</f>
        <v>304</v>
      </c>
      <c r="G40" s="236">
        <f>'4b. Variables'!G53</f>
        <v>31</v>
      </c>
      <c r="H40" s="205">
        <f>'4b. Variables'!H53</f>
        <v>642.29999999999995</v>
      </c>
      <c r="I40" s="205">
        <f>'4b. Variables'!I53</f>
        <v>139.75568045642274</v>
      </c>
      <c r="J40" s="275">
        <f>'4b. Variables'!J53</f>
        <v>40524.067513943723</v>
      </c>
      <c r="K40" s="275">
        <f>'4b. Variables'!K53</f>
        <v>2419561.2335320003</v>
      </c>
      <c r="L40" s="236">
        <f>'4b. Variables'!L53</f>
        <v>4473</v>
      </c>
      <c r="P40" s="48">
        <f t="shared" si="0"/>
        <v>39</v>
      </c>
      <c r="Q40" s="135"/>
      <c r="R40" s="201"/>
      <c r="S40" s="201"/>
      <c r="T40" s="201"/>
      <c r="U40" s="201"/>
      <c r="V40" s="201"/>
      <c r="W40" s="201"/>
      <c r="X40" s="201"/>
      <c r="Y40" s="201"/>
      <c r="Z40" s="201"/>
      <c r="AE40" s="131"/>
    </row>
    <row r="41" spans="1:31" x14ac:dyDescent="0.2">
      <c r="A41" s="75">
        <v>39539</v>
      </c>
      <c r="B41" s="205">
        <f>'4b. Variables'!B54</f>
        <v>299.09999999999997</v>
      </c>
      <c r="C41" s="205">
        <f>'4b. Variables'!C54</f>
        <v>1.4000000000000001</v>
      </c>
      <c r="D41" s="205">
        <f>'4b. Variables'!D54</f>
        <v>112.5</v>
      </c>
      <c r="E41" s="205">
        <f>'4b. Variables'!E54</f>
        <v>1</v>
      </c>
      <c r="F41" s="205">
        <f>'4b. Variables'!F54</f>
        <v>352</v>
      </c>
      <c r="G41" s="236">
        <f>'4b. Variables'!G54</f>
        <v>30</v>
      </c>
      <c r="H41" s="205">
        <f>'4b. Variables'!H54</f>
        <v>642.29999999999995</v>
      </c>
      <c r="I41" s="205">
        <f>'4b. Variables'!I54</f>
        <v>139.65042882439042</v>
      </c>
      <c r="J41" s="275">
        <f>'4b. Variables'!J54</f>
        <v>42921.003317138595</v>
      </c>
      <c r="K41" s="275">
        <f>'4b. Variables'!K54</f>
        <v>2444891.8087619999</v>
      </c>
      <c r="L41" s="236">
        <f>'4b. Variables'!L54</f>
        <v>4479</v>
      </c>
      <c r="P41" s="48">
        <f t="shared" si="0"/>
        <v>40</v>
      </c>
      <c r="Q41" s="135"/>
      <c r="R41" s="201"/>
      <c r="S41" s="201"/>
      <c r="T41" s="201"/>
      <c r="U41" s="201"/>
      <c r="V41" s="201"/>
      <c r="W41" s="201"/>
      <c r="X41" s="201"/>
      <c r="Y41" s="201"/>
      <c r="Z41" s="201"/>
      <c r="AE41" s="131"/>
    </row>
    <row r="42" spans="1:31" x14ac:dyDescent="0.2">
      <c r="A42" s="75">
        <v>39569</v>
      </c>
      <c r="B42" s="205">
        <f>'4b. Variables'!B55</f>
        <v>263.09999999999997</v>
      </c>
      <c r="C42" s="205">
        <f>'4b. Variables'!C55</f>
        <v>0.3</v>
      </c>
      <c r="D42" s="205">
        <f>'4b. Variables'!D55</f>
        <v>113.6</v>
      </c>
      <c r="E42" s="205">
        <f>'4b. Variables'!E55</f>
        <v>1</v>
      </c>
      <c r="F42" s="205">
        <f>'4b. Variables'!F55</f>
        <v>336</v>
      </c>
      <c r="G42" s="236">
        <f>'4b. Variables'!G55</f>
        <v>31</v>
      </c>
      <c r="H42" s="205">
        <f>'4b. Variables'!H55</f>
        <v>642.5</v>
      </c>
      <c r="I42" s="205">
        <f>'4b. Variables'!I55</f>
        <v>139.54525645858905</v>
      </c>
      <c r="J42" s="275">
        <f>'4b. Variables'!J55</f>
        <v>45317.939120333467</v>
      </c>
      <c r="K42" s="275">
        <f>'4b. Variables'!K55</f>
        <v>2238850.9691860001</v>
      </c>
      <c r="L42" s="236">
        <f>'4b. Variables'!L55</f>
        <v>4487</v>
      </c>
      <c r="P42" s="48">
        <f t="shared" si="0"/>
        <v>41</v>
      </c>
      <c r="Q42" s="135"/>
      <c r="R42" s="201"/>
      <c r="S42" s="201"/>
      <c r="T42" s="201"/>
      <c r="U42" s="201"/>
      <c r="V42" s="201"/>
      <c r="W42" s="201"/>
      <c r="X42" s="201"/>
      <c r="Y42" s="201"/>
      <c r="Z42" s="201"/>
      <c r="AE42" s="131"/>
    </row>
    <row r="43" spans="1:31" x14ac:dyDescent="0.2">
      <c r="A43" s="75">
        <v>39600</v>
      </c>
      <c r="B43" s="205">
        <f>'4b. Variables'!B56</f>
        <v>50.3</v>
      </c>
      <c r="C43" s="205">
        <f>'4b. Variables'!C56</f>
        <v>44.800000000000004</v>
      </c>
      <c r="D43" s="205">
        <f>'4b. Variables'!D56</f>
        <v>114.2</v>
      </c>
      <c r="E43" s="205">
        <f>'4b. Variables'!E56</f>
        <v>0</v>
      </c>
      <c r="F43" s="205">
        <f>'4b. Variables'!F56</f>
        <v>336</v>
      </c>
      <c r="G43" s="236">
        <f>'4b. Variables'!G56</f>
        <v>30</v>
      </c>
      <c r="H43" s="205">
        <f>'4b. Variables'!H56</f>
        <v>648.20000000000005</v>
      </c>
      <c r="I43" s="205">
        <f>'4b. Variables'!I56</f>
        <v>139.44016329932234</v>
      </c>
      <c r="J43" s="275">
        <f>'4b. Variables'!J56</f>
        <v>47714.874923528339</v>
      </c>
      <c r="K43" s="275">
        <f>'4b. Variables'!K56</f>
        <v>2213271.0680859997</v>
      </c>
      <c r="L43" s="236">
        <f>'4b. Variables'!L56</f>
        <v>4496</v>
      </c>
      <c r="P43" s="48">
        <f t="shared" si="0"/>
        <v>42</v>
      </c>
      <c r="AE43" s="131"/>
    </row>
    <row r="44" spans="1:31" x14ac:dyDescent="0.2">
      <c r="A44" s="75">
        <v>39630</v>
      </c>
      <c r="B44" s="205">
        <f>'4b. Variables'!B57</f>
        <v>19.399999999999999</v>
      </c>
      <c r="C44" s="205">
        <f>'4b. Variables'!C57</f>
        <v>55.099999999999987</v>
      </c>
      <c r="D44" s="205">
        <f>'4b. Variables'!D57</f>
        <v>115.1</v>
      </c>
      <c r="E44" s="205">
        <f>'4b. Variables'!E57</f>
        <v>0</v>
      </c>
      <c r="F44" s="205">
        <f>'4b. Variables'!F57</f>
        <v>352</v>
      </c>
      <c r="G44" s="236">
        <f>'4b. Variables'!G57</f>
        <v>31</v>
      </c>
      <c r="H44" s="205">
        <f>'4b. Variables'!H57</f>
        <v>653.5</v>
      </c>
      <c r="I44" s="205">
        <f>'4b. Variables'!I57</f>
        <v>139.3351492869389</v>
      </c>
      <c r="J44" s="275">
        <f>'4b. Variables'!J57</f>
        <v>50111.810726723212</v>
      </c>
      <c r="K44" s="275">
        <f>'4b. Variables'!K57</f>
        <v>1931221.3197680002</v>
      </c>
      <c r="L44" s="236">
        <f>'4b. Variables'!L57</f>
        <v>4498</v>
      </c>
      <c r="P44" s="48">
        <f t="shared" si="0"/>
        <v>43</v>
      </c>
      <c r="AE44" s="131"/>
    </row>
    <row r="45" spans="1:31" x14ac:dyDescent="0.2">
      <c r="A45" s="75">
        <v>39661</v>
      </c>
      <c r="B45" s="205">
        <f>'4b. Variables'!B58</f>
        <v>32.233333333333334</v>
      </c>
      <c r="C45" s="205">
        <f>'4b. Variables'!C58</f>
        <v>28.400000000000002</v>
      </c>
      <c r="D45" s="205">
        <f>'4b. Variables'!D58</f>
        <v>114.8</v>
      </c>
      <c r="E45" s="205">
        <f>'4b. Variables'!E58</f>
        <v>0</v>
      </c>
      <c r="F45" s="205">
        <f>'4b. Variables'!F58</f>
        <v>320</v>
      </c>
      <c r="G45" s="236">
        <f>'4b. Variables'!G58</f>
        <v>31</v>
      </c>
      <c r="H45" s="205">
        <f>'4b. Variables'!H58</f>
        <v>656.2</v>
      </c>
      <c r="I45" s="205">
        <f>'4b. Variables'!I58</f>
        <v>139.23021436183228</v>
      </c>
      <c r="J45" s="275">
        <f>'4b. Variables'!J58</f>
        <v>52508.746529918084</v>
      </c>
      <c r="K45" s="275">
        <f>'4b. Variables'!K58</f>
        <v>2204584.2308499999</v>
      </c>
      <c r="L45" s="236">
        <f>'4b. Variables'!L58</f>
        <v>4502</v>
      </c>
      <c r="P45" s="48">
        <f t="shared" si="0"/>
        <v>44</v>
      </c>
      <c r="AE45" s="131"/>
    </row>
    <row r="46" spans="1:31" x14ac:dyDescent="0.2">
      <c r="A46" s="75">
        <v>39692</v>
      </c>
      <c r="B46" s="205">
        <f>'4b. Variables'!B59</f>
        <v>98.8</v>
      </c>
      <c r="C46" s="205">
        <f>'4b. Variables'!C59</f>
        <v>4.4999999999999991</v>
      </c>
      <c r="D46" s="205">
        <f>'4b. Variables'!D59</f>
        <v>115.1</v>
      </c>
      <c r="E46" s="205">
        <f>'4b. Variables'!E59</f>
        <v>1</v>
      </c>
      <c r="F46" s="205">
        <f>'4b. Variables'!F59</f>
        <v>336</v>
      </c>
      <c r="G46" s="236">
        <f>'4b. Variables'!G59</f>
        <v>30</v>
      </c>
      <c r="H46" s="205">
        <f>'4b. Variables'!H59</f>
        <v>658.8</v>
      </c>
      <c r="I46" s="205">
        <f>'4b. Variables'!I59</f>
        <v>139.12535846444095</v>
      </c>
      <c r="J46" s="275">
        <f>'4b. Variables'!J59</f>
        <v>54905.682333112956</v>
      </c>
      <c r="K46" s="275">
        <f>'4b. Variables'!K59</f>
        <v>1694540.209154</v>
      </c>
      <c r="L46" s="236">
        <f>'4b. Variables'!L59</f>
        <v>4505</v>
      </c>
      <c r="P46" s="48">
        <f t="shared" si="0"/>
        <v>45</v>
      </c>
      <c r="AE46" s="131"/>
    </row>
    <row r="47" spans="1:31" x14ac:dyDescent="0.2">
      <c r="A47" s="75">
        <v>39722</v>
      </c>
      <c r="B47" s="205">
        <f>'4b. Variables'!B60</f>
        <v>329.8</v>
      </c>
      <c r="C47" s="205">
        <f>'4b. Variables'!C60</f>
        <v>0</v>
      </c>
      <c r="D47" s="205">
        <f>'4b. Variables'!D60</f>
        <v>113.7</v>
      </c>
      <c r="E47" s="205">
        <f>'4b. Variables'!E60</f>
        <v>1</v>
      </c>
      <c r="F47" s="205">
        <f>'4b. Variables'!F60</f>
        <v>352</v>
      </c>
      <c r="G47" s="236">
        <f>'4b. Variables'!G60</f>
        <v>31</v>
      </c>
      <c r="H47" s="205">
        <f>'4b. Variables'!H60</f>
        <v>661.5</v>
      </c>
      <c r="I47" s="205">
        <f>'4b. Variables'!I60</f>
        <v>139.02058153524823</v>
      </c>
      <c r="J47" s="275">
        <f>'4b. Variables'!J60</f>
        <v>57302.618136307829</v>
      </c>
      <c r="K47" s="275">
        <f>'4b. Variables'!K60</f>
        <v>2236505.9072199999</v>
      </c>
      <c r="L47" s="236">
        <f>'4b. Variables'!L60</f>
        <v>4510</v>
      </c>
      <c r="P47" s="48">
        <f t="shared" si="0"/>
        <v>46</v>
      </c>
      <c r="AE47" s="131"/>
    </row>
    <row r="48" spans="1:31" x14ac:dyDescent="0.2">
      <c r="A48" s="75">
        <v>39753</v>
      </c>
      <c r="B48" s="205">
        <f>'4b. Variables'!B61</f>
        <v>516.6</v>
      </c>
      <c r="C48" s="205">
        <f>'4b. Variables'!C61</f>
        <v>0</v>
      </c>
      <c r="D48" s="205">
        <f>'4b. Variables'!D61</f>
        <v>113.5</v>
      </c>
      <c r="E48" s="205">
        <f>'4b. Variables'!E61</f>
        <v>1</v>
      </c>
      <c r="F48" s="205">
        <f>'4b. Variables'!F61</f>
        <v>304</v>
      </c>
      <c r="G48" s="236">
        <f>'4b. Variables'!G61</f>
        <v>30</v>
      </c>
      <c r="H48" s="205">
        <f>'4b. Variables'!H61</f>
        <v>664.7</v>
      </c>
      <c r="I48" s="205">
        <f>'4b. Variables'!I61</f>
        <v>138.91588351478222</v>
      </c>
      <c r="J48" s="275">
        <f>'4b. Variables'!J61</f>
        <v>59699.553939502701</v>
      </c>
      <c r="K48" s="275">
        <f>'4b. Variables'!K61</f>
        <v>1816145.524609</v>
      </c>
      <c r="L48" s="236">
        <f>'4b. Variables'!L61</f>
        <v>4506</v>
      </c>
      <c r="P48" s="48">
        <f t="shared" si="0"/>
        <v>47</v>
      </c>
      <c r="AE48" s="131"/>
    </row>
    <row r="49" spans="1:31" x14ac:dyDescent="0.2">
      <c r="A49" s="75">
        <v>39783</v>
      </c>
      <c r="B49" s="205">
        <f>'4b. Variables'!B62</f>
        <v>733.6</v>
      </c>
      <c r="C49" s="205">
        <f>'4b. Variables'!C62</f>
        <v>0</v>
      </c>
      <c r="D49" s="205">
        <f>'4b. Variables'!D62</f>
        <v>112.8</v>
      </c>
      <c r="E49" s="205">
        <f>'4b. Variables'!E62</f>
        <v>0</v>
      </c>
      <c r="F49" s="205">
        <f>'4b. Variables'!F62</f>
        <v>336</v>
      </c>
      <c r="G49" s="236">
        <f>'4b. Variables'!G62</f>
        <v>31</v>
      </c>
      <c r="H49" s="205">
        <f>'4b. Variables'!H62</f>
        <v>662.1</v>
      </c>
      <c r="I49" s="205">
        <f>'4b. Variables'!I62</f>
        <v>138.8112643436159</v>
      </c>
      <c r="J49" s="275">
        <f>'4b. Variables'!J62</f>
        <v>62096.489742697573</v>
      </c>
      <c r="K49" s="275">
        <f>'4b. Variables'!K62</f>
        <v>1318681.396929</v>
      </c>
      <c r="L49" s="236">
        <f>'4b. Variables'!L62</f>
        <v>4506</v>
      </c>
      <c r="P49" s="48">
        <f t="shared" si="0"/>
        <v>48</v>
      </c>
      <c r="AE49" s="131"/>
    </row>
    <row r="50" spans="1:31" x14ac:dyDescent="0.2">
      <c r="A50" s="75">
        <v>39814</v>
      </c>
      <c r="B50" s="205">
        <f>'4b. Variables'!B63</f>
        <v>901.4</v>
      </c>
      <c r="C50" s="205">
        <f>'4b. Variables'!C63</f>
        <v>0</v>
      </c>
      <c r="D50" s="205">
        <f>'4b. Variables'!D63</f>
        <v>112.4</v>
      </c>
      <c r="E50" s="205">
        <f>'4b. Variables'!E63</f>
        <v>0</v>
      </c>
      <c r="F50" s="205">
        <f>'4b. Variables'!F63</f>
        <v>336</v>
      </c>
      <c r="G50" s="236">
        <f>'4b. Variables'!G63</f>
        <v>31</v>
      </c>
      <c r="H50" s="205">
        <f>'4b. Variables'!H63</f>
        <v>651.4</v>
      </c>
      <c r="I50" s="205">
        <f>'4b. Variables'!I63</f>
        <v>138.43555825854429</v>
      </c>
      <c r="J50" s="275">
        <f>'4b. Variables'!J63</f>
        <v>67329.5604966596</v>
      </c>
      <c r="K50" s="275">
        <f>'4b. Variables'!K63</f>
        <v>1386993.4313300001</v>
      </c>
      <c r="L50" s="236">
        <f>'4b. Variables'!L63</f>
        <v>4466</v>
      </c>
      <c r="P50" s="48">
        <f t="shared" si="0"/>
        <v>49</v>
      </c>
      <c r="AE50" s="131"/>
    </row>
    <row r="51" spans="1:31" x14ac:dyDescent="0.2">
      <c r="A51" s="75">
        <v>39845</v>
      </c>
      <c r="B51" s="205">
        <f>'4b. Variables'!B64</f>
        <v>679.40000000000009</v>
      </c>
      <c r="C51" s="205">
        <f>'4b. Variables'!C64</f>
        <v>0</v>
      </c>
      <c r="D51" s="205">
        <f>'4b. Variables'!D64</f>
        <v>113.1</v>
      </c>
      <c r="E51" s="205">
        <f>'4b. Variables'!E64</f>
        <v>0</v>
      </c>
      <c r="F51" s="205">
        <f>'4b. Variables'!F64</f>
        <v>304</v>
      </c>
      <c r="G51" s="236">
        <f>'4b. Variables'!G64</f>
        <v>28</v>
      </c>
      <c r="H51" s="205">
        <f>'4b. Variables'!H64</f>
        <v>639.4</v>
      </c>
      <c r="I51" s="205">
        <f>'4b. Variables'!I64</f>
        <v>138.06086905825526</v>
      </c>
      <c r="J51" s="275">
        <f>'4b. Variables'!J64</f>
        <v>72562.631250621635</v>
      </c>
      <c r="K51" s="275">
        <f>'4b. Variables'!K64</f>
        <v>1278827.900103</v>
      </c>
      <c r="L51" s="236">
        <f>'4b. Variables'!L64</f>
        <v>4468</v>
      </c>
      <c r="P51" s="48">
        <f t="shared" si="0"/>
        <v>50</v>
      </c>
      <c r="AE51" s="131"/>
    </row>
    <row r="52" spans="1:31" x14ac:dyDescent="0.2">
      <c r="A52" s="75">
        <v>39873</v>
      </c>
      <c r="B52" s="205">
        <f>'4b. Variables'!B65</f>
        <v>597.00000000000011</v>
      </c>
      <c r="C52" s="205">
        <f>'4b. Variables'!C65</f>
        <v>0</v>
      </c>
      <c r="D52" s="205">
        <f>'4b. Variables'!D65</f>
        <v>113.7</v>
      </c>
      <c r="E52" s="205">
        <f>'4b. Variables'!E65</f>
        <v>1</v>
      </c>
      <c r="F52" s="205">
        <f>'4b. Variables'!F65</f>
        <v>352</v>
      </c>
      <c r="G52" s="236">
        <f>'4b. Variables'!G65</f>
        <v>31</v>
      </c>
      <c r="H52" s="205">
        <f>'4b. Variables'!H65</f>
        <v>627.6</v>
      </c>
      <c r="I52" s="205">
        <f>'4b. Variables'!I65</f>
        <v>137.68719399045199</v>
      </c>
      <c r="J52" s="275">
        <f>'4b. Variables'!J65</f>
        <v>77795.702004583669</v>
      </c>
      <c r="K52" s="275">
        <f>'4b. Variables'!K65</f>
        <v>1599507.1547780004</v>
      </c>
      <c r="L52" s="236">
        <f>'4b. Variables'!L65</f>
        <v>4466</v>
      </c>
      <c r="P52" s="48">
        <f t="shared" si="0"/>
        <v>51</v>
      </c>
      <c r="AE52" s="131"/>
    </row>
    <row r="53" spans="1:31" x14ac:dyDescent="0.2">
      <c r="A53" s="75">
        <v>39904</v>
      </c>
      <c r="B53" s="205">
        <f>'4b. Variables'!B66</f>
        <v>361.7</v>
      </c>
      <c r="C53" s="205">
        <f>'4b. Variables'!C66</f>
        <v>0</v>
      </c>
      <c r="D53" s="205">
        <f>'4b. Variables'!D66</f>
        <v>113.2</v>
      </c>
      <c r="E53" s="205">
        <f>'4b. Variables'!E66</f>
        <v>1</v>
      </c>
      <c r="F53" s="205">
        <f>'4b. Variables'!F66</f>
        <v>320</v>
      </c>
      <c r="G53" s="236">
        <f>'4b. Variables'!G66</f>
        <v>30</v>
      </c>
      <c r="H53" s="205">
        <f>'4b. Variables'!H66</f>
        <v>623.9</v>
      </c>
      <c r="I53" s="205">
        <f>'4b. Variables'!I66</f>
        <v>137.31453031028698</v>
      </c>
      <c r="J53" s="275">
        <f>'4b. Variables'!J66</f>
        <v>83028.772758545703</v>
      </c>
      <c r="K53" s="275">
        <f>'4b. Variables'!K66</f>
        <v>1681721.4055850001</v>
      </c>
      <c r="L53" s="236">
        <f>'4b. Variables'!L66</f>
        <v>4479</v>
      </c>
      <c r="P53" s="48">
        <f t="shared" si="0"/>
        <v>52</v>
      </c>
      <c r="AE53" s="131"/>
    </row>
    <row r="54" spans="1:31" x14ac:dyDescent="0.2">
      <c r="A54" s="75">
        <v>39934</v>
      </c>
      <c r="B54" s="205">
        <f>'4b. Variables'!B67</f>
        <v>219.60000000000002</v>
      </c>
      <c r="C54" s="205">
        <f>'4b. Variables'!C67</f>
        <v>2</v>
      </c>
      <c r="D54" s="205">
        <f>'4b. Variables'!D67</f>
        <v>114</v>
      </c>
      <c r="E54" s="205">
        <f>'4b. Variables'!E67</f>
        <v>1</v>
      </c>
      <c r="F54" s="205">
        <f>'4b. Variables'!F67</f>
        <v>320</v>
      </c>
      <c r="G54" s="236">
        <f>'4b. Variables'!G67</f>
        <v>31</v>
      </c>
      <c r="H54" s="205">
        <f>'4b. Variables'!H67</f>
        <v>622.70000000000005</v>
      </c>
      <c r="I54" s="205">
        <f>'4b. Variables'!I67</f>
        <v>136.94287528034204</v>
      </c>
      <c r="J54" s="275">
        <f>'4b. Variables'!J67</f>
        <v>88261.843512507738</v>
      </c>
      <c r="K54" s="275">
        <f>'4b. Variables'!K67</f>
        <v>1481788.7111300002</v>
      </c>
      <c r="L54" s="236">
        <f>'4b. Variables'!L67</f>
        <v>4481</v>
      </c>
      <c r="P54" s="48">
        <f t="shared" si="0"/>
        <v>53</v>
      </c>
      <c r="AE54" s="131"/>
    </row>
    <row r="55" spans="1:31" x14ac:dyDescent="0.2">
      <c r="A55" s="75">
        <v>39965</v>
      </c>
      <c r="B55" s="205">
        <f>'4b. Variables'!B68</f>
        <v>99.100000000000009</v>
      </c>
      <c r="C55" s="205">
        <f>'4b. Variables'!C68</f>
        <v>15.500000000000002</v>
      </c>
      <c r="D55" s="205">
        <f>'4b. Variables'!D68</f>
        <v>114.2</v>
      </c>
      <c r="E55" s="205">
        <f>'4b. Variables'!E68</f>
        <v>0</v>
      </c>
      <c r="F55" s="205">
        <f>'4b. Variables'!F68</f>
        <v>352</v>
      </c>
      <c r="G55" s="236">
        <f>'4b. Variables'!G68</f>
        <v>30</v>
      </c>
      <c r="H55" s="205">
        <f>'4b. Variables'!H68</f>
        <v>632.1</v>
      </c>
      <c r="I55" s="205">
        <f>'4b. Variables'!I68</f>
        <v>136.57222617060793</v>
      </c>
      <c r="J55" s="275">
        <f>'4b. Variables'!J68</f>
        <v>93494.914266469772</v>
      </c>
      <c r="K55" s="275">
        <f>'4b. Variables'!K68</f>
        <v>1480617.8874630001</v>
      </c>
      <c r="L55" s="236">
        <f>'4b. Variables'!L68</f>
        <v>4482</v>
      </c>
      <c r="P55" s="48">
        <f t="shared" si="0"/>
        <v>54</v>
      </c>
      <c r="AE55" s="131"/>
    </row>
    <row r="56" spans="1:31" x14ac:dyDescent="0.2">
      <c r="A56" s="75">
        <v>39995</v>
      </c>
      <c r="B56" s="205">
        <f>'4b. Variables'!B69</f>
        <v>61.2</v>
      </c>
      <c r="C56" s="205">
        <f>'4b. Variables'!C69</f>
        <v>10.3</v>
      </c>
      <c r="D56" s="205">
        <f>'4b. Variables'!D69</f>
        <v>113.7</v>
      </c>
      <c r="E56" s="205">
        <f>'4b. Variables'!E69</f>
        <v>0</v>
      </c>
      <c r="F56" s="205">
        <f>'4b. Variables'!F69</f>
        <v>352</v>
      </c>
      <c r="G56" s="236">
        <f>'4b. Variables'!G69</f>
        <v>31</v>
      </c>
      <c r="H56" s="205">
        <f>'4b. Variables'!H69</f>
        <v>637.9</v>
      </c>
      <c r="I56" s="205">
        <f>'4b. Variables'!I69</f>
        <v>136.20258025846454</v>
      </c>
      <c r="J56" s="275">
        <f>'4b. Variables'!J69</f>
        <v>98727.985020431806</v>
      </c>
      <c r="K56" s="275">
        <f>'4b. Variables'!K69</f>
        <v>1533239.4745980001</v>
      </c>
      <c r="L56" s="236">
        <f>'4b. Variables'!L69</f>
        <v>4472</v>
      </c>
      <c r="P56" s="48">
        <f t="shared" si="0"/>
        <v>55</v>
      </c>
      <c r="AE56" s="131"/>
    </row>
    <row r="57" spans="1:31" x14ac:dyDescent="0.2">
      <c r="A57" s="75">
        <v>40026</v>
      </c>
      <c r="B57" s="205">
        <f>'4b. Variables'!B70</f>
        <v>43</v>
      </c>
      <c r="C57" s="205">
        <f>'4b. Variables'!C70</f>
        <v>48.099999999999994</v>
      </c>
      <c r="D57" s="205">
        <f>'4b. Variables'!D70</f>
        <v>113.7</v>
      </c>
      <c r="E57" s="205">
        <f>'4b. Variables'!E70</f>
        <v>0</v>
      </c>
      <c r="F57" s="205">
        <f>'4b. Variables'!F70</f>
        <v>320</v>
      </c>
      <c r="G57" s="236">
        <f>'4b. Variables'!G70</f>
        <v>31</v>
      </c>
      <c r="H57" s="205">
        <f>'4b. Variables'!H70</f>
        <v>643</v>
      </c>
      <c r="I57" s="205">
        <f>'4b. Variables'!I70</f>
        <v>135.83393482866074</v>
      </c>
      <c r="J57" s="275">
        <f>'4b. Variables'!J70</f>
        <v>103961.05577439384</v>
      </c>
      <c r="K57" s="275">
        <f>'4b. Variables'!K70</f>
        <v>1842378.4883010001</v>
      </c>
      <c r="L57" s="236">
        <f>'4b. Variables'!L70</f>
        <v>4479</v>
      </c>
      <c r="P57" s="48">
        <f t="shared" si="0"/>
        <v>56</v>
      </c>
      <c r="S57" s="128"/>
      <c r="V57" s="128"/>
      <c r="X57" s="128"/>
      <c r="Y57" s="128"/>
      <c r="Z57" s="128"/>
      <c r="AA57" s="128"/>
      <c r="AB57" s="128"/>
      <c r="AC57" s="128"/>
      <c r="AD57" s="128"/>
      <c r="AE57" s="131"/>
    </row>
    <row r="58" spans="1:31" x14ac:dyDescent="0.2">
      <c r="A58" s="75">
        <v>40057</v>
      </c>
      <c r="B58" s="205">
        <f>'4b. Variables'!B71</f>
        <v>110.2</v>
      </c>
      <c r="C58" s="205">
        <f>'4b. Variables'!C71</f>
        <v>7.5</v>
      </c>
      <c r="D58" s="205">
        <f>'4b. Variables'!D71</f>
        <v>113.8</v>
      </c>
      <c r="E58" s="205">
        <f>'4b. Variables'!E71</f>
        <v>1</v>
      </c>
      <c r="F58" s="205">
        <f>'4b. Variables'!F71</f>
        <v>336</v>
      </c>
      <c r="G58" s="236">
        <f>'4b. Variables'!G71</f>
        <v>30</v>
      </c>
      <c r="H58" s="205">
        <f>'4b. Variables'!H71</f>
        <v>643.29999999999995</v>
      </c>
      <c r="I58" s="205">
        <f>'4b. Variables'!I71</f>
        <v>135.46628717329455</v>
      </c>
      <c r="J58" s="275">
        <f>'4b. Variables'!J71</f>
        <v>109194.12652835588</v>
      </c>
      <c r="K58" s="275">
        <f>'4b. Variables'!K71</f>
        <v>2152613.2186909998</v>
      </c>
      <c r="L58" s="236">
        <f>'4b. Variables'!L71</f>
        <v>4504</v>
      </c>
      <c r="P58" s="48">
        <f t="shared" si="0"/>
        <v>57</v>
      </c>
      <c r="S58" s="128"/>
      <c r="V58" s="128"/>
      <c r="X58" s="128"/>
      <c r="Y58" s="128"/>
      <c r="Z58" s="128"/>
      <c r="AA58" s="128"/>
      <c r="AB58" s="128"/>
      <c r="AC58" s="128"/>
      <c r="AD58" s="128"/>
      <c r="AE58" s="131"/>
    </row>
    <row r="59" spans="1:31" x14ac:dyDescent="0.2">
      <c r="A59" s="75">
        <v>40087</v>
      </c>
      <c r="B59" s="205">
        <f>'4b. Variables'!B72</f>
        <v>345.2999999999999</v>
      </c>
      <c r="C59" s="205">
        <f>'4b. Variables'!C72</f>
        <v>0</v>
      </c>
      <c r="D59" s="205">
        <f>'4b. Variables'!D72</f>
        <v>113.9</v>
      </c>
      <c r="E59" s="205">
        <f>'4b. Variables'!E72</f>
        <v>1</v>
      </c>
      <c r="F59" s="205">
        <f>'4b. Variables'!F72</f>
        <v>336</v>
      </c>
      <c r="G59" s="236">
        <f>'4b. Variables'!G72</f>
        <v>31</v>
      </c>
      <c r="H59" s="205">
        <f>'4b. Variables'!H72</f>
        <v>644.9</v>
      </c>
      <c r="I59" s="205">
        <f>'4b. Variables'!I72</f>
        <v>135.09963459179312</v>
      </c>
      <c r="J59" s="275">
        <f>'4b. Variables'!J72</f>
        <v>114427.19728231791</v>
      </c>
      <c r="K59" s="275">
        <f>'4b. Variables'!K72</f>
        <v>2250006.4296710002</v>
      </c>
      <c r="L59" s="236">
        <f>'4b. Variables'!L72</f>
        <v>4506</v>
      </c>
      <c r="P59" s="48">
        <f t="shared" si="0"/>
        <v>58</v>
      </c>
      <c r="AE59" s="131"/>
    </row>
    <row r="60" spans="1:31" x14ac:dyDescent="0.2">
      <c r="A60" s="75">
        <v>40118</v>
      </c>
      <c r="B60" s="205">
        <f>'4b. Variables'!B73</f>
        <v>396.19999999999993</v>
      </c>
      <c r="C60" s="205">
        <f>'4b. Variables'!C73</f>
        <v>0</v>
      </c>
      <c r="D60" s="205">
        <f>'4b. Variables'!D73</f>
        <v>114.6</v>
      </c>
      <c r="E60" s="205">
        <f>'4b. Variables'!E73</f>
        <v>1</v>
      </c>
      <c r="F60" s="205">
        <f>'4b. Variables'!F73</f>
        <v>320</v>
      </c>
      <c r="G60" s="236">
        <f>'4b. Variables'!G73</f>
        <v>30</v>
      </c>
      <c r="H60" s="205">
        <f>'4b. Variables'!H73</f>
        <v>642.20000000000005</v>
      </c>
      <c r="I60" s="205">
        <f>'4b. Variables'!I73</f>
        <v>134.733974390893</v>
      </c>
      <c r="J60" s="275">
        <f>'4b. Variables'!J73</f>
        <v>119660.26803627994</v>
      </c>
      <c r="K60" s="275">
        <f>'4b. Variables'!K73</f>
        <v>2214423.3852000004</v>
      </c>
      <c r="L60" s="236">
        <f>'4b. Variables'!L73</f>
        <v>4518</v>
      </c>
      <c r="P60" s="48">
        <f t="shared" si="0"/>
        <v>59</v>
      </c>
      <c r="AE60" s="131"/>
    </row>
    <row r="61" spans="1:31" x14ac:dyDescent="0.2">
      <c r="A61" s="75">
        <v>40148</v>
      </c>
      <c r="B61" s="205">
        <f>'4b. Variables'!B74</f>
        <v>698.59999999999991</v>
      </c>
      <c r="C61" s="205">
        <f>'4b. Variables'!C74</f>
        <v>0</v>
      </c>
      <c r="D61" s="205">
        <f>'4b. Variables'!D74</f>
        <v>114.1</v>
      </c>
      <c r="E61" s="205">
        <f>'4b. Variables'!E74</f>
        <v>0</v>
      </c>
      <c r="F61" s="205">
        <f>'4b. Variables'!F74</f>
        <v>352</v>
      </c>
      <c r="G61" s="236">
        <f>'4b. Variables'!G74</f>
        <v>31</v>
      </c>
      <c r="H61" s="205">
        <f>'4b. Variables'!H74</f>
        <v>639.1</v>
      </c>
      <c r="I61" s="205">
        <f>'4b. Variables'!I74</f>
        <v>134.36930388462019</v>
      </c>
      <c r="J61" s="275">
        <f>'4b. Variables'!J74</f>
        <v>124893.33879024198</v>
      </c>
      <c r="K61" s="275">
        <f>'4b. Variables'!K74</f>
        <v>1953856.9327810002</v>
      </c>
      <c r="L61" s="236">
        <f>'4b. Variables'!L74</f>
        <v>4514</v>
      </c>
      <c r="P61" s="48">
        <f t="shared" si="0"/>
        <v>60</v>
      </c>
      <c r="AE61" s="131"/>
    </row>
    <row r="62" spans="1:31" x14ac:dyDescent="0.2">
      <c r="A62" s="75">
        <v>40179</v>
      </c>
      <c r="B62" s="205">
        <f>'4b. Variables'!B75</f>
        <v>791.5</v>
      </c>
      <c r="C62" s="205">
        <f>'4b. Variables'!C75</f>
        <v>0</v>
      </c>
      <c r="D62" s="205">
        <f>'4b. Variables'!D75</f>
        <v>114.5</v>
      </c>
      <c r="E62" s="205">
        <f>'4b. Variables'!E75</f>
        <v>0</v>
      </c>
      <c r="F62" s="205">
        <f>'4b. Variables'!F75</f>
        <v>320</v>
      </c>
      <c r="G62" s="236">
        <f>'4b. Variables'!G75</f>
        <v>31</v>
      </c>
      <c r="H62" s="205">
        <f>'4b. Variables'!H75</f>
        <v>633.6</v>
      </c>
      <c r="I62" s="205">
        <f>'4b. Variables'!I75</f>
        <v>134.73334561620703</v>
      </c>
      <c r="J62" s="275">
        <f>'4b. Variables'!J75</f>
        <v>123708.66878762332</v>
      </c>
      <c r="K62" s="275">
        <f>'4b. Variables'!K75</f>
        <v>2212166.7093240004</v>
      </c>
      <c r="L62" s="236">
        <f>'4b. Variables'!L75</f>
        <v>4515</v>
      </c>
      <c r="P62" s="48">
        <f t="shared" si="0"/>
        <v>61</v>
      </c>
      <c r="AE62" s="131"/>
    </row>
    <row r="63" spans="1:31" x14ac:dyDescent="0.2">
      <c r="A63" s="75">
        <v>40210</v>
      </c>
      <c r="B63" s="205">
        <f>'4b. Variables'!B76</f>
        <v>680.1</v>
      </c>
      <c r="C63" s="205">
        <f>'4b. Variables'!C76</f>
        <v>0</v>
      </c>
      <c r="D63" s="205">
        <f>'4b. Variables'!D76</f>
        <v>115.1</v>
      </c>
      <c r="E63" s="205">
        <f>'4b. Variables'!E76</f>
        <v>0</v>
      </c>
      <c r="F63" s="205">
        <f>'4b. Variables'!F76</f>
        <v>304</v>
      </c>
      <c r="G63" s="236">
        <f>'4b. Variables'!G76</f>
        <v>28</v>
      </c>
      <c r="H63" s="205">
        <f>'4b. Variables'!H76</f>
        <v>630.5</v>
      </c>
      <c r="I63" s="205">
        <f>'4b. Variables'!I76</f>
        <v>135.09837363244745</v>
      </c>
      <c r="J63" s="275">
        <f>'4b. Variables'!J76</f>
        <v>122523.99878500466</v>
      </c>
      <c r="K63" s="275">
        <f>'4b. Variables'!K76</f>
        <v>1973695.1362700001</v>
      </c>
      <c r="L63" s="236">
        <f>'4b. Variables'!L76</f>
        <v>4517</v>
      </c>
      <c r="P63" s="48">
        <f t="shared" si="0"/>
        <v>62</v>
      </c>
      <c r="AE63" s="131"/>
    </row>
    <row r="64" spans="1:31" x14ac:dyDescent="0.2">
      <c r="A64" s="75">
        <v>40238</v>
      </c>
      <c r="B64" s="205">
        <f>'4b. Variables'!B77</f>
        <v>504.69999999999987</v>
      </c>
      <c r="C64" s="205">
        <f>'4b. Variables'!C77</f>
        <v>0</v>
      </c>
      <c r="D64" s="205">
        <f>'4b. Variables'!D77</f>
        <v>115.3</v>
      </c>
      <c r="E64" s="205">
        <f>'4b. Variables'!E77</f>
        <v>1</v>
      </c>
      <c r="F64" s="205">
        <f>'4b. Variables'!F77</f>
        <v>368</v>
      </c>
      <c r="G64" s="236">
        <f>'4b. Variables'!G77</f>
        <v>31</v>
      </c>
      <c r="H64" s="205">
        <f>'4b. Variables'!H77</f>
        <v>627.5</v>
      </c>
      <c r="I64" s="205">
        <f>'4b. Variables'!I77</f>
        <v>135.46439060544563</v>
      </c>
      <c r="J64" s="275">
        <f>'4b. Variables'!J77</f>
        <v>121339.328782386</v>
      </c>
      <c r="K64" s="275">
        <f>'4b. Variables'!K77</f>
        <v>2333569.5676020002</v>
      </c>
      <c r="L64" s="236">
        <f>'4b. Variables'!L77</f>
        <v>4510</v>
      </c>
      <c r="P64" s="48">
        <f t="shared" si="0"/>
        <v>63</v>
      </c>
      <c r="AE64" s="131"/>
    </row>
    <row r="65" spans="1:31" x14ac:dyDescent="0.2">
      <c r="A65" s="75">
        <v>40269</v>
      </c>
      <c r="B65" s="205">
        <f>'4b. Variables'!B78</f>
        <v>273.20000000000005</v>
      </c>
      <c r="C65" s="205">
        <f>'4b. Variables'!C78</f>
        <v>1</v>
      </c>
      <c r="D65" s="205">
        <f>'4b. Variables'!D78</f>
        <v>115.7</v>
      </c>
      <c r="E65" s="205">
        <f>'4b. Variables'!E78</f>
        <v>1</v>
      </c>
      <c r="F65" s="205">
        <f>'4b. Variables'!F78</f>
        <v>320</v>
      </c>
      <c r="G65" s="236">
        <f>'4b. Variables'!G78</f>
        <v>30</v>
      </c>
      <c r="H65" s="205">
        <f>'4b. Variables'!H78</f>
        <v>631.6</v>
      </c>
      <c r="I65" s="205">
        <f>'4b. Variables'!I78</f>
        <v>135.83139921454512</v>
      </c>
      <c r="J65" s="275">
        <f>'4b. Variables'!J78</f>
        <v>120154.65877976734</v>
      </c>
      <c r="K65" s="275">
        <f>'4b. Variables'!K78</f>
        <v>2176410.2768590003</v>
      </c>
      <c r="L65" s="236">
        <f>'4b. Variables'!L78</f>
        <v>4520</v>
      </c>
      <c r="P65" s="48">
        <f t="shared" si="0"/>
        <v>64</v>
      </c>
      <c r="AE65" s="131"/>
    </row>
    <row r="66" spans="1:31" x14ac:dyDescent="0.2">
      <c r="A66" s="75">
        <v>40299</v>
      </c>
      <c r="B66" s="205">
        <f>'4b. Variables'!B79</f>
        <v>148.19999999999996</v>
      </c>
      <c r="C66" s="205">
        <f>'4b. Variables'!C79</f>
        <v>24</v>
      </c>
      <c r="D66" s="205">
        <f>'4b. Variables'!D79</f>
        <v>116.2</v>
      </c>
      <c r="E66" s="205">
        <f>'4b. Variables'!E79</f>
        <v>1</v>
      </c>
      <c r="F66" s="205">
        <f>'4b. Variables'!F79</f>
        <v>320</v>
      </c>
      <c r="G66" s="236">
        <f>'4b. Variables'!G79</f>
        <v>31</v>
      </c>
      <c r="H66" s="205">
        <f>'4b. Variables'!H79</f>
        <v>641.5</v>
      </c>
      <c r="I66" s="205">
        <f>'4b. Variables'!I79</f>
        <v>136.19940214634852</v>
      </c>
      <c r="J66" s="275">
        <f>'4b. Variables'!J79</f>
        <v>118969.98877714868</v>
      </c>
      <c r="K66" s="275">
        <f>'4b. Variables'!K79</f>
        <v>2343664.320179</v>
      </c>
      <c r="L66" s="236">
        <f>'4b. Variables'!L79</f>
        <v>4531</v>
      </c>
      <c r="P66" s="48">
        <f t="shared" si="0"/>
        <v>65</v>
      </c>
      <c r="AE66" s="131"/>
    </row>
    <row r="67" spans="1:31" x14ac:dyDescent="0.2">
      <c r="A67" s="75">
        <v>40330</v>
      </c>
      <c r="B67" s="205">
        <f>'4b. Variables'!B80</f>
        <v>55.233333333333327</v>
      </c>
      <c r="C67" s="205">
        <f>'4b. Variables'!C80</f>
        <v>18.7</v>
      </c>
      <c r="D67" s="205">
        <f>'4b. Variables'!D80</f>
        <v>116</v>
      </c>
      <c r="E67" s="205">
        <f>'4b. Variables'!E80</f>
        <v>0</v>
      </c>
      <c r="F67" s="205">
        <f>'4b. Variables'!F80</f>
        <v>352</v>
      </c>
      <c r="G67" s="236">
        <f>'4b. Variables'!G80</f>
        <v>30</v>
      </c>
      <c r="H67" s="205">
        <f>'4b. Variables'!H80</f>
        <v>657.2</v>
      </c>
      <c r="I67" s="205">
        <f>'4b. Variables'!I80</f>
        <v>136.56840209473719</v>
      </c>
      <c r="J67" s="275">
        <f>'4b. Variables'!J80</f>
        <v>117785.31877453002</v>
      </c>
      <c r="K67" s="275">
        <f>'4b. Variables'!K80</f>
        <v>2300956.25526</v>
      </c>
      <c r="L67" s="236">
        <f>'4b. Variables'!L80</f>
        <v>4527</v>
      </c>
      <c r="P67" s="48">
        <f t="shared" si="0"/>
        <v>66</v>
      </c>
      <c r="AE67" s="131"/>
    </row>
    <row r="68" spans="1:31" x14ac:dyDescent="0.2">
      <c r="A68" s="75">
        <v>40360</v>
      </c>
      <c r="B68" s="205">
        <f>'4b. Variables'!B81</f>
        <v>12.7</v>
      </c>
      <c r="C68" s="205">
        <f>'4b. Variables'!C81</f>
        <v>89.7</v>
      </c>
      <c r="D68" s="205">
        <f>'4b. Variables'!D81</f>
        <v>117</v>
      </c>
      <c r="E68" s="205">
        <f>'4b. Variables'!E81</f>
        <v>0</v>
      </c>
      <c r="F68" s="205">
        <f>'4b. Variables'!F81</f>
        <v>336</v>
      </c>
      <c r="G68" s="236">
        <f>'4b. Variables'!G81</f>
        <v>31</v>
      </c>
      <c r="H68" s="205">
        <f>'4b. Variables'!H81</f>
        <v>669.8</v>
      </c>
      <c r="I68" s="205">
        <f>'4b. Variables'!I81</f>
        <v>136.93840176089088</v>
      </c>
      <c r="J68" s="275">
        <f>'4b. Variables'!J81</f>
        <v>116600.64877191136</v>
      </c>
      <c r="K68" s="275">
        <f>'4b. Variables'!K81</f>
        <v>2325624.3511150004</v>
      </c>
      <c r="L68" s="236">
        <f>'4b. Variables'!L81</f>
        <v>4530</v>
      </c>
      <c r="P68" s="48">
        <f t="shared" si="0"/>
        <v>67</v>
      </c>
      <c r="AE68" s="127"/>
    </row>
    <row r="69" spans="1:31" x14ac:dyDescent="0.2">
      <c r="A69" s="75">
        <v>40391</v>
      </c>
      <c r="B69" s="205">
        <f>'4b. Variables'!B82</f>
        <v>19.299999999999997</v>
      </c>
      <c r="C69" s="205">
        <f>'4b. Variables'!C82</f>
        <v>82.000000000000014</v>
      </c>
      <c r="D69" s="205">
        <f>'4b. Variables'!D82</f>
        <v>117</v>
      </c>
      <c r="E69" s="205">
        <f>'4b. Variables'!E82</f>
        <v>0</v>
      </c>
      <c r="F69" s="205">
        <f>'4b. Variables'!F82</f>
        <v>336</v>
      </c>
      <c r="G69" s="236">
        <f>'4b. Variables'!G82</f>
        <v>31</v>
      </c>
      <c r="H69" s="205">
        <f>'4b. Variables'!H82</f>
        <v>672</v>
      </c>
      <c r="I69" s="205">
        <f>'4b. Variables'!I82</f>
        <v>137.30940385330757</v>
      </c>
      <c r="J69" s="275">
        <f>'4b. Variables'!J82</f>
        <v>115415.97876929271</v>
      </c>
      <c r="K69" s="275">
        <f>'4b. Variables'!K82</f>
        <v>2526907.8799120001</v>
      </c>
      <c r="L69" s="236">
        <f>'4b. Variables'!L82</f>
        <v>4527</v>
      </c>
      <c r="P69" s="48">
        <f t="shared" ref="P69:P121" si="1">P68+1</f>
        <v>68</v>
      </c>
      <c r="AE69" s="127"/>
    </row>
    <row r="70" spans="1:31" x14ac:dyDescent="0.2">
      <c r="A70" s="75">
        <v>40422</v>
      </c>
      <c r="B70" s="205">
        <f>'4b. Variables'!B83</f>
        <v>137</v>
      </c>
      <c r="C70" s="205">
        <f>'4b. Variables'!C83</f>
        <v>15.5</v>
      </c>
      <c r="D70" s="205">
        <f>'4b. Variables'!D83</f>
        <v>117.1</v>
      </c>
      <c r="E70" s="205">
        <f>'4b. Variables'!E83</f>
        <v>1</v>
      </c>
      <c r="F70" s="205">
        <f>'4b. Variables'!F83</f>
        <v>336</v>
      </c>
      <c r="G70" s="236">
        <f>'4b. Variables'!G83</f>
        <v>30</v>
      </c>
      <c r="H70" s="205">
        <f>'4b. Variables'!H83</f>
        <v>665.1</v>
      </c>
      <c r="I70" s="205">
        <f>'4b. Variables'!I83</f>
        <v>137.68141108782325</v>
      </c>
      <c r="J70" s="275">
        <f>'4b. Variables'!J83</f>
        <v>114231.30876667405</v>
      </c>
      <c r="K70" s="275">
        <f>'4b. Variables'!K83</f>
        <v>2397723.7673220006</v>
      </c>
      <c r="L70" s="236">
        <f>'4b. Variables'!L83</f>
        <v>4524</v>
      </c>
      <c r="P70" s="48">
        <f t="shared" si="1"/>
        <v>69</v>
      </c>
      <c r="AE70" s="127"/>
    </row>
    <row r="71" spans="1:31" x14ac:dyDescent="0.2">
      <c r="A71" s="75">
        <v>40452</v>
      </c>
      <c r="B71" s="205">
        <f>'4b. Variables'!B84</f>
        <v>300.99999999999994</v>
      </c>
      <c r="C71" s="205">
        <f>'4b. Variables'!C84</f>
        <v>0</v>
      </c>
      <c r="D71" s="205">
        <f>'4b. Variables'!D84</f>
        <v>117.8</v>
      </c>
      <c r="E71" s="205">
        <f>'4b. Variables'!E84</f>
        <v>1</v>
      </c>
      <c r="F71" s="205">
        <f>'4b. Variables'!F84</f>
        <v>320</v>
      </c>
      <c r="G71" s="236">
        <f>'4b. Variables'!G84</f>
        <v>31</v>
      </c>
      <c r="H71" s="205">
        <f>'4b. Variables'!H84</f>
        <v>657.2</v>
      </c>
      <c r="I71" s="205">
        <f>'4b. Variables'!I84</f>
        <v>138.0544261876318</v>
      </c>
      <c r="J71" s="275">
        <f>'4b. Variables'!J84</f>
        <v>113046.63876405539</v>
      </c>
      <c r="K71" s="275">
        <f>'4b. Variables'!K84</f>
        <v>2469206.2256940003</v>
      </c>
      <c r="L71" s="236">
        <f>'4b. Variables'!L84</f>
        <v>4525</v>
      </c>
      <c r="P71" s="48">
        <f t="shared" si="1"/>
        <v>70</v>
      </c>
      <c r="S71" s="128"/>
      <c r="U71" s="128"/>
      <c r="V71" s="128"/>
      <c r="X71" s="128"/>
      <c r="Y71" s="128"/>
      <c r="Z71" s="128"/>
      <c r="AA71" s="128"/>
      <c r="AB71" s="128"/>
      <c r="AC71" s="128"/>
      <c r="AD71" s="128"/>
      <c r="AE71" s="127"/>
    </row>
    <row r="72" spans="1:31" x14ac:dyDescent="0.2">
      <c r="A72" s="75">
        <v>40483</v>
      </c>
      <c r="B72" s="205">
        <f>'4b. Variables'!B85</f>
        <v>439.26666666666659</v>
      </c>
      <c r="C72" s="205">
        <f>'4b. Variables'!C85</f>
        <v>0</v>
      </c>
      <c r="D72" s="205">
        <f>'4b. Variables'!D85</f>
        <v>118</v>
      </c>
      <c r="E72" s="205">
        <f>'4b. Variables'!E85</f>
        <v>1</v>
      </c>
      <c r="F72" s="205">
        <f>'4b. Variables'!F85</f>
        <v>336</v>
      </c>
      <c r="G72" s="236">
        <f>'4b. Variables'!G85</f>
        <v>30</v>
      </c>
      <c r="H72" s="205">
        <f>'4b. Variables'!H85</f>
        <v>655.20000000000005</v>
      </c>
      <c r="I72" s="205">
        <f>'4b. Variables'!I85</f>
        <v>138.42845188330503</v>
      </c>
      <c r="J72" s="275">
        <f>'4b. Variables'!J85</f>
        <v>111861.96876143673</v>
      </c>
      <c r="K72" s="275">
        <f>'4b. Variables'!K85</f>
        <v>2399218.9846690004</v>
      </c>
      <c r="L72" s="236">
        <f>'4b. Variables'!L85</f>
        <v>4542</v>
      </c>
      <c r="P72" s="48">
        <f t="shared" si="1"/>
        <v>71</v>
      </c>
      <c r="S72" s="128"/>
      <c r="U72" s="128"/>
      <c r="V72" s="128"/>
      <c r="X72" s="128"/>
      <c r="Y72" s="128"/>
      <c r="Z72" s="128"/>
      <c r="AA72" s="128"/>
      <c r="AB72" s="128"/>
      <c r="AC72" s="128"/>
      <c r="AD72" s="128"/>
      <c r="AE72" s="127"/>
    </row>
    <row r="73" spans="1:31" x14ac:dyDescent="0.2">
      <c r="A73" s="75">
        <v>40513</v>
      </c>
      <c r="B73" s="205">
        <f>'4b. Variables'!B86</f>
        <v>744.29999999999984</v>
      </c>
      <c r="C73" s="205">
        <f>'4b. Variables'!C86</f>
        <v>0</v>
      </c>
      <c r="D73" s="205">
        <f>'4b. Variables'!D86</f>
        <v>117.9</v>
      </c>
      <c r="E73" s="205">
        <f>'4b. Variables'!E86</f>
        <v>0</v>
      </c>
      <c r="F73" s="205">
        <f>'4b. Variables'!F86</f>
        <v>368</v>
      </c>
      <c r="G73" s="236">
        <f>'4b. Variables'!G86</f>
        <v>31</v>
      </c>
      <c r="H73" s="205">
        <f>'4b. Variables'!H86</f>
        <v>653.29999999999995</v>
      </c>
      <c r="I73" s="205">
        <f>'4b. Variables'!I86</f>
        <v>138.80349091281266</v>
      </c>
      <c r="J73" s="275">
        <f>'4b. Variables'!J86</f>
        <v>110677.29875881807</v>
      </c>
      <c r="K73" s="275">
        <f>'4b. Variables'!K86</f>
        <v>2171049.350327</v>
      </c>
      <c r="L73" s="236">
        <f>'4b. Variables'!L86</f>
        <v>4542</v>
      </c>
      <c r="P73" s="48">
        <f t="shared" si="1"/>
        <v>72</v>
      </c>
      <c r="AE73" s="127"/>
    </row>
    <row r="74" spans="1:31" x14ac:dyDescent="0.2">
      <c r="A74" s="75">
        <v>40544</v>
      </c>
      <c r="B74" s="205">
        <f>'4b. Variables'!B87</f>
        <v>866.5</v>
      </c>
      <c r="C74" s="205">
        <f>'4b. Variables'!C87</f>
        <v>0</v>
      </c>
      <c r="D74" s="205">
        <f>'4b. Variables'!D87</f>
        <v>117.8</v>
      </c>
      <c r="E74" s="205">
        <f>'4b. Variables'!E87</f>
        <v>0</v>
      </c>
      <c r="F74" s="205">
        <f>'4b. Variables'!F87</f>
        <v>336</v>
      </c>
      <c r="G74" s="236">
        <f>'4b. Variables'!G87</f>
        <v>31</v>
      </c>
      <c r="H74" s="205">
        <f>'4b. Variables'!H87</f>
        <v>649.29999999999995</v>
      </c>
      <c r="I74" s="205">
        <f>'4b. Variables'!I87</f>
        <v>139.00999795379184</v>
      </c>
      <c r="J74" s="275">
        <f>'4b. Variables'!J87</f>
        <v>112936.69543007608</v>
      </c>
      <c r="K74" s="275">
        <f>'4b. Variables'!K87</f>
        <v>2435983.5518069998</v>
      </c>
      <c r="L74" s="236">
        <f>'4b. Variables'!L87</f>
        <v>4554</v>
      </c>
      <c r="P74" s="48">
        <f t="shared" si="1"/>
        <v>73</v>
      </c>
      <c r="AE74" s="127"/>
    </row>
    <row r="75" spans="1:31" x14ac:dyDescent="0.2">
      <c r="A75" s="75">
        <v>40575</v>
      </c>
      <c r="B75" s="205">
        <f>'4b. Variables'!B88</f>
        <v>720.4000000000002</v>
      </c>
      <c r="C75" s="205">
        <f>'4b. Variables'!C88</f>
        <v>0</v>
      </c>
      <c r="D75" s="205">
        <f>'4b. Variables'!D88</f>
        <v>118</v>
      </c>
      <c r="E75" s="205">
        <f>'4b. Variables'!E88</f>
        <v>0</v>
      </c>
      <c r="F75" s="205">
        <f>'4b. Variables'!F88</f>
        <v>304</v>
      </c>
      <c r="G75" s="236">
        <f>'4b. Variables'!G88</f>
        <v>28</v>
      </c>
      <c r="H75" s="205">
        <f>'4b. Variables'!H88</f>
        <v>651.20000000000005</v>
      </c>
      <c r="I75" s="205">
        <f>'4b. Variables'!I88</f>
        <v>139.21681222881602</v>
      </c>
      <c r="J75" s="275">
        <f>'4b. Variables'!J88</f>
        <v>115196.0921013341</v>
      </c>
      <c r="K75" s="275">
        <f>'4b. Variables'!K88</f>
        <v>2335707.1743069999</v>
      </c>
      <c r="L75" s="236">
        <f>'4b. Variables'!L88</f>
        <v>4542</v>
      </c>
      <c r="P75" s="48">
        <f t="shared" si="1"/>
        <v>74</v>
      </c>
      <c r="AE75" s="127"/>
    </row>
    <row r="76" spans="1:31" x14ac:dyDescent="0.2">
      <c r="A76" s="75">
        <v>40603</v>
      </c>
      <c r="B76" s="205">
        <f>'4b. Variables'!B89</f>
        <v>660.1</v>
      </c>
      <c r="C76" s="205">
        <f>'4b. Variables'!C89</f>
        <v>0</v>
      </c>
      <c r="D76" s="205">
        <f>'4b. Variables'!D89</f>
        <v>119.4</v>
      </c>
      <c r="E76" s="205">
        <f>'4b. Variables'!E89</f>
        <v>1</v>
      </c>
      <c r="F76" s="205">
        <f>'4b. Variables'!F89</f>
        <v>368</v>
      </c>
      <c r="G76" s="236">
        <f>'4b. Variables'!G89</f>
        <v>31</v>
      </c>
      <c r="H76" s="205">
        <f>'4b. Variables'!H89</f>
        <v>657.1</v>
      </c>
      <c r="I76" s="205">
        <f>'4b. Variables'!I89</f>
        <v>139.42393419497739</v>
      </c>
      <c r="J76" s="275">
        <f>'4b. Variables'!J89</f>
        <v>117455.48877259211</v>
      </c>
      <c r="K76" s="275">
        <f>'4b. Variables'!K89</f>
        <v>2656453.5331100002</v>
      </c>
      <c r="L76" s="236">
        <f>'4b. Variables'!L89</f>
        <v>4545</v>
      </c>
      <c r="P76" s="48">
        <f t="shared" si="1"/>
        <v>75</v>
      </c>
      <c r="AE76" s="127"/>
    </row>
    <row r="77" spans="1:31" x14ac:dyDescent="0.2">
      <c r="A77" s="75">
        <v>40634</v>
      </c>
      <c r="B77" s="205">
        <f>'4b. Variables'!B90</f>
        <v>379.3</v>
      </c>
      <c r="C77" s="205">
        <f>'4b. Variables'!C90</f>
        <v>0</v>
      </c>
      <c r="D77" s="205">
        <f>'4b. Variables'!D90</f>
        <v>119.9</v>
      </c>
      <c r="E77" s="205">
        <f>'4b. Variables'!E90</f>
        <v>1</v>
      </c>
      <c r="F77" s="205">
        <f>'4b. Variables'!F90</f>
        <v>320</v>
      </c>
      <c r="G77" s="236">
        <f>'4b. Variables'!G90</f>
        <v>30</v>
      </c>
      <c r="H77" s="205">
        <f>'4b. Variables'!H90</f>
        <v>666.4</v>
      </c>
      <c r="I77" s="205">
        <f>'4b. Variables'!I90</f>
        <v>139.63136431004824</v>
      </c>
      <c r="J77" s="275">
        <f>'4b. Variables'!J90</f>
        <v>119714.88544385013</v>
      </c>
      <c r="K77" s="275">
        <f>'4b. Variables'!K90</f>
        <v>2129747.4335800004</v>
      </c>
      <c r="L77" s="236">
        <f>'4b. Variables'!L90</f>
        <v>4550</v>
      </c>
      <c r="P77" s="48">
        <f t="shared" si="1"/>
        <v>76</v>
      </c>
      <c r="AE77" s="127"/>
    </row>
    <row r="78" spans="1:31" x14ac:dyDescent="0.2">
      <c r="A78" s="75">
        <v>40664</v>
      </c>
      <c r="B78" s="205">
        <f>'4b. Variables'!B91</f>
        <v>168.09999999999997</v>
      </c>
      <c r="C78" s="205">
        <f>'4b. Variables'!C91</f>
        <v>12.8</v>
      </c>
      <c r="D78" s="205">
        <f>'4b. Variables'!D91</f>
        <v>120.9</v>
      </c>
      <c r="E78" s="205">
        <f>'4b. Variables'!E91</f>
        <v>1</v>
      </c>
      <c r="F78" s="205">
        <f>'4b. Variables'!F91</f>
        <v>336</v>
      </c>
      <c r="G78" s="236">
        <f>'4b. Variables'!G91</f>
        <v>31</v>
      </c>
      <c r="H78" s="205">
        <f>'4b. Variables'!H91</f>
        <v>671.5</v>
      </c>
      <c r="I78" s="205">
        <f>'4b. Variables'!I91</f>
        <v>139.83910303248186</v>
      </c>
      <c r="J78" s="275">
        <f>'4b. Variables'!J91</f>
        <v>121974.28211510814</v>
      </c>
      <c r="K78" s="275">
        <f>'4b. Variables'!K91</f>
        <v>2308697.2706329999</v>
      </c>
      <c r="L78" s="236">
        <f>'4b. Variables'!L91</f>
        <v>4541</v>
      </c>
      <c r="P78" s="48">
        <f t="shared" si="1"/>
        <v>77</v>
      </c>
      <c r="AE78" s="127"/>
    </row>
    <row r="79" spans="1:31" x14ac:dyDescent="0.2">
      <c r="A79" s="75">
        <v>40695</v>
      </c>
      <c r="B79" s="205">
        <f>'4b. Variables'!B92</f>
        <v>64.099999999999994</v>
      </c>
      <c r="C79" s="205">
        <f>'4b. Variables'!C92</f>
        <v>16.400000000000002</v>
      </c>
      <c r="D79" s="205">
        <f>'4b. Variables'!D92</f>
        <v>120.2</v>
      </c>
      <c r="E79" s="205">
        <f>'4b. Variables'!E92</f>
        <v>0</v>
      </c>
      <c r="F79" s="205">
        <f>'4b. Variables'!F92</f>
        <v>352</v>
      </c>
      <c r="G79" s="236">
        <f>'4b. Variables'!G92</f>
        <v>30</v>
      </c>
      <c r="H79" s="205">
        <f>'4b. Variables'!H92</f>
        <v>681.8</v>
      </c>
      <c r="I79" s="205">
        <f>'4b. Variables'!I92</f>
        <v>140.0471508214136</v>
      </c>
      <c r="J79" s="275">
        <f>'4b. Variables'!J92</f>
        <v>124233.67878636616</v>
      </c>
      <c r="K79" s="275">
        <f>'4b. Variables'!K92</f>
        <v>2359470.2738489998</v>
      </c>
      <c r="L79" s="236">
        <f>'4b. Variables'!L92</f>
        <v>4553</v>
      </c>
      <c r="P79" s="48">
        <f t="shared" si="1"/>
        <v>78</v>
      </c>
      <c r="AE79" s="127"/>
    </row>
    <row r="80" spans="1:31" x14ac:dyDescent="0.2">
      <c r="A80" s="75">
        <v>40725</v>
      </c>
      <c r="B80" s="205">
        <f>'4b. Variables'!B93</f>
        <v>3.7</v>
      </c>
      <c r="C80" s="205">
        <f>'4b. Variables'!C93</f>
        <v>104.29999999999998</v>
      </c>
      <c r="D80" s="205">
        <f>'4b. Variables'!D93</f>
        <v>120.5</v>
      </c>
      <c r="E80" s="205">
        <f>'4b. Variables'!E93</f>
        <v>0</v>
      </c>
      <c r="F80" s="205">
        <f>'4b. Variables'!F93</f>
        <v>320</v>
      </c>
      <c r="G80" s="236">
        <f>'4b. Variables'!G93</f>
        <v>31</v>
      </c>
      <c r="H80" s="205">
        <f>'4b. Variables'!H93</f>
        <v>691.5</v>
      </c>
      <c r="I80" s="205">
        <f>'4b. Variables'!I93</f>
        <v>140.25550813666194</v>
      </c>
      <c r="J80" s="275">
        <f>'4b. Variables'!J93</f>
        <v>126493.07545762417</v>
      </c>
      <c r="K80" s="275">
        <f>'4b. Variables'!K93</f>
        <v>2118772.1319050002</v>
      </c>
      <c r="L80" s="236">
        <f>'4b. Variables'!L93</f>
        <v>4559</v>
      </c>
      <c r="P80" s="48">
        <f t="shared" si="1"/>
        <v>79</v>
      </c>
      <c r="AE80" s="127"/>
    </row>
    <row r="81" spans="1:31" x14ac:dyDescent="0.2">
      <c r="A81" s="75">
        <v>40756</v>
      </c>
      <c r="B81" s="205">
        <f>'4b. Variables'!B94</f>
        <v>13.6</v>
      </c>
      <c r="C81" s="205">
        <f>'4b. Variables'!C94</f>
        <v>53.300000000000004</v>
      </c>
      <c r="D81" s="205">
        <f>'4b. Variables'!D94</f>
        <v>120.6</v>
      </c>
      <c r="E81" s="205">
        <f>'4b. Variables'!E94</f>
        <v>0</v>
      </c>
      <c r="F81" s="205">
        <f>'4b. Variables'!F94</f>
        <v>368</v>
      </c>
      <c r="G81" s="236">
        <f>'4b. Variables'!G94</f>
        <v>31</v>
      </c>
      <c r="H81" s="205">
        <f>'4b. Variables'!H94</f>
        <v>694.9</v>
      </c>
      <c r="I81" s="205">
        <f>'4b. Variables'!I94</f>
        <v>140.46417543872948</v>
      </c>
      <c r="J81" s="275">
        <f>'4b. Variables'!J94</f>
        <v>128752.47212888219</v>
      </c>
      <c r="K81" s="275">
        <f>'4b. Variables'!K94</f>
        <v>2641947.9038030002</v>
      </c>
      <c r="L81" s="236">
        <f>'4b. Variables'!L94</f>
        <v>4561</v>
      </c>
      <c r="P81" s="48">
        <f t="shared" si="1"/>
        <v>80</v>
      </c>
      <c r="AE81" s="127"/>
    </row>
    <row r="82" spans="1:31" x14ac:dyDescent="0.2">
      <c r="A82" s="75">
        <v>40787</v>
      </c>
      <c r="B82" s="205">
        <f>'4b. Variables'!B95</f>
        <v>106.33333333333331</v>
      </c>
      <c r="C82" s="205">
        <f>'4b. Variables'!C95</f>
        <v>20.7</v>
      </c>
      <c r="D82" s="205">
        <f>'4b. Variables'!D95</f>
        <v>121.1</v>
      </c>
      <c r="E82" s="205">
        <f>'4b. Variables'!E95</f>
        <v>1</v>
      </c>
      <c r="F82" s="205">
        <f>'4b. Variables'!F95</f>
        <v>336</v>
      </c>
      <c r="G82" s="236">
        <f>'4b. Variables'!G95</f>
        <v>30</v>
      </c>
      <c r="H82" s="205">
        <f>'4b. Variables'!H95</f>
        <v>688.6</v>
      </c>
      <c r="I82" s="205">
        <f>'4b. Variables'!I95</f>
        <v>140.67315318880387</v>
      </c>
      <c r="J82" s="275">
        <f>'4b. Variables'!J95</f>
        <v>131011.8688001402</v>
      </c>
      <c r="K82" s="275">
        <f>'4b. Variables'!K95</f>
        <v>2553254.9056429998</v>
      </c>
      <c r="L82" s="236">
        <f>'4b. Variables'!L95</f>
        <v>4552</v>
      </c>
      <c r="P82" s="48">
        <f t="shared" si="1"/>
        <v>81</v>
      </c>
      <c r="AE82" s="127"/>
    </row>
    <row r="83" spans="1:31" x14ac:dyDescent="0.2">
      <c r="A83" s="75">
        <v>40817</v>
      </c>
      <c r="B83" s="205">
        <f>'4b. Variables'!B96</f>
        <v>276.60000000000008</v>
      </c>
      <c r="C83" s="205">
        <f>'4b. Variables'!C96</f>
        <v>0.3</v>
      </c>
      <c r="D83" s="205">
        <f>'4b. Variables'!D96</f>
        <v>121</v>
      </c>
      <c r="E83" s="205">
        <f>'4b. Variables'!E96</f>
        <v>1</v>
      </c>
      <c r="F83" s="205">
        <f>'4b. Variables'!F96</f>
        <v>320</v>
      </c>
      <c r="G83" s="236">
        <f>'4b. Variables'!G96</f>
        <v>31</v>
      </c>
      <c r="H83" s="205">
        <f>'4b. Variables'!H96</f>
        <v>682.2</v>
      </c>
      <c r="I83" s="205">
        <f>'4b. Variables'!I96</f>
        <v>140.88244184875893</v>
      </c>
      <c r="J83" s="275">
        <f>'4b. Variables'!J96</f>
        <v>133271.26547139822</v>
      </c>
      <c r="K83" s="275">
        <f>'4b. Variables'!K96</f>
        <v>2742885.9288609996</v>
      </c>
      <c r="L83" s="236">
        <f>'4b. Variables'!L96</f>
        <v>4558</v>
      </c>
      <c r="P83" s="48">
        <f t="shared" si="1"/>
        <v>82</v>
      </c>
      <c r="AE83" s="127"/>
    </row>
    <row r="84" spans="1:31" x14ac:dyDescent="0.2">
      <c r="A84" s="75">
        <v>40848</v>
      </c>
      <c r="B84" s="205">
        <f>'4b. Variables'!B97</f>
        <v>399.39999999999992</v>
      </c>
      <c r="C84" s="205">
        <f>'4b. Variables'!C97</f>
        <v>0</v>
      </c>
      <c r="D84" s="205">
        <f>'4b. Variables'!D97</f>
        <v>121</v>
      </c>
      <c r="E84" s="205">
        <f>'4b. Variables'!E97</f>
        <v>1</v>
      </c>
      <c r="F84" s="205">
        <f>'4b. Variables'!F97</f>
        <v>352</v>
      </c>
      <c r="G84" s="236">
        <f>'4b. Variables'!G97</f>
        <v>30</v>
      </c>
      <c r="H84" s="205">
        <f>'4b. Variables'!H97</f>
        <v>677</v>
      </c>
      <c r="I84" s="205">
        <f>'4b. Variables'!I97</f>
        <v>141.09204188115567</v>
      </c>
      <c r="J84" s="275">
        <f>'4b. Variables'!J97</f>
        <v>135530.66214265622</v>
      </c>
      <c r="K84" s="275">
        <f>'4b. Variables'!K97</f>
        <v>2504778.8600380002</v>
      </c>
      <c r="L84" s="236">
        <f>'4b. Variables'!L97</f>
        <v>4556</v>
      </c>
      <c r="P84" s="48">
        <f t="shared" si="1"/>
        <v>83</v>
      </c>
      <c r="AE84" s="127"/>
    </row>
    <row r="85" spans="1:31" x14ac:dyDescent="0.2">
      <c r="A85" s="75">
        <v>40878</v>
      </c>
      <c r="B85" s="205">
        <f>'4b. Variables'!B98</f>
        <v>609.79999999999984</v>
      </c>
      <c r="C85" s="205">
        <f>'4b. Variables'!C98</f>
        <v>0</v>
      </c>
      <c r="D85" s="205">
        <f>'4b. Variables'!D98</f>
        <v>120.3</v>
      </c>
      <c r="E85" s="205">
        <f>'4b. Variables'!E98</f>
        <v>0</v>
      </c>
      <c r="F85" s="205">
        <f>'4b. Variables'!F98</f>
        <v>336</v>
      </c>
      <c r="G85" s="236">
        <f>'4b. Variables'!G98</f>
        <v>31</v>
      </c>
      <c r="H85" s="205">
        <f>'4b. Variables'!H98</f>
        <v>676.6</v>
      </c>
      <c r="I85" s="205">
        <f>'4b. Variables'!I98</f>
        <v>141.3019537492433</v>
      </c>
      <c r="J85" s="275">
        <f>'4b. Variables'!J98</f>
        <v>137790.05881391422</v>
      </c>
      <c r="K85" s="275">
        <f>'4b. Variables'!K98</f>
        <v>2369546.6990390006</v>
      </c>
      <c r="L85" s="236">
        <f>'4b. Variables'!L98</f>
        <v>4562</v>
      </c>
      <c r="P85" s="48">
        <f t="shared" si="1"/>
        <v>84</v>
      </c>
      <c r="AE85" s="127"/>
    </row>
    <row r="86" spans="1:31" x14ac:dyDescent="0.2">
      <c r="A86" s="75">
        <v>40909</v>
      </c>
      <c r="B86" s="205">
        <f>'4b. Variables'!B99</f>
        <v>694.59999999999991</v>
      </c>
      <c r="C86" s="205">
        <f>'4b. Variables'!C99</f>
        <v>0</v>
      </c>
      <c r="D86" s="205">
        <f>'4b. Variables'!D99</f>
        <v>120.6</v>
      </c>
      <c r="E86" s="205">
        <f>'4b. Variables'!E99</f>
        <v>0</v>
      </c>
      <c r="F86" s="205">
        <f>'4b. Variables'!F99</f>
        <v>336</v>
      </c>
      <c r="G86" s="236">
        <f>'4b. Variables'!G99</f>
        <v>31</v>
      </c>
      <c r="H86" s="205">
        <f>'4b. Variables'!H99</f>
        <v>670.9</v>
      </c>
      <c r="I86" s="205">
        <f>'4b. Variables'!I99</f>
        <v>141.47737838913326</v>
      </c>
      <c r="J86" s="275">
        <f>'4b. Variables'!J99</f>
        <v>140903.37068181208</v>
      </c>
      <c r="K86" s="275">
        <f>'4b. Variables'!K99</f>
        <v>2658660.2125590001</v>
      </c>
      <c r="L86" s="236">
        <f>'4b. Variables'!L99</f>
        <v>4562</v>
      </c>
      <c r="P86" s="48">
        <f t="shared" si="1"/>
        <v>85</v>
      </c>
      <c r="AE86" s="127"/>
    </row>
    <row r="87" spans="1:31" x14ac:dyDescent="0.2">
      <c r="A87" s="75">
        <v>40940</v>
      </c>
      <c r="B87" s="205">
        <f>'4b. Variables'!B100</f>
        <v>611.39999999999986</v>
      </c>
      <c r="C87" s="205">
        <f>'4b. Variables'!C100</f>
        <v>0</v>
      </c>
      <c r="D87" s="205">
        <f>'4b. Variables'!D100</f>
        <v>121.4</v>
      </c>
      <c r="E87" s="205">
        <f>'4b. Variables'!E100</f>
        <v>0</v>
      </c>
      <c r="F87" s="205">
        <f>'4b. Variables'!F100</f>
        <v>304</v>
      </c>
      <c r="G87" s="236">
        <f>'4b. Variables'!G100</f>
        <v>29</v>
      </c>
      <c r="H87" s="205">
        <f>'4b. Variables'!H100</f>
        <v>668.7</v>
      </c>
      <c r="I87" s="205">
        <f>'4b. Variables'!I100</f>
        <v>141.65302081655881</v>
      </c>
      <c r="J87" s="275">
        <f>'4b. Variables'!J100</f>
        <v>144016.68254970995</v>
      </c>
      <c r="K87" s="275">
        <f>'4b. Variables'!K100</f>
        <v>2606185.7687710002</v>
      </c>
      <c r="L87" s="236">
        <f>'4b. Variables'!L100</f>
        <v>4560</v>
      </c>
      <c r="P87" s="48">
        <f t="shared" si="1"/>
        <v>86</v>
      </c>
      <c r="AE87" s="127"/>
    </row>
    <row r="88" spans="1:31" x14ac:dyDescent="0.2">
      <c r="A88" s="75">
        <v>40969</v>
      </c>
      <c r="B88" s="205">
        <f>'4b. Variables'!B101</f>
        <v>388.69999999999987</v>
      </c>
      <c r="C88" s="205">
        <f>'4b. Variables'!C101</f>
        <v>3.4000000000000004</v>
      </c>
      <c r="D88" s="205">
        <f>'4b. Variables'!D101</f>
        <v>122</v>
      </c>
      <c r="E88" s="205">
        <f>'4b. Variables'!E101</f>
        <v>1</v>
      </c>
      <c r="F88" s="205">
        <f>'4b. Variables'!F101</f>
        <v>352</v>
      </c>
      <c r="G88" s="236">
        <f>'4b. Variables'!G101</f>
        <v>31</v>
      </c>
      <c r="H88" s="205">
        <f>'4b. Variables'!H101</f>
        <v>666</v>
      </c>
      <c r="I88" s="205">
        <f>'4b. Variables'!I101</f>
        <v>141.82888130190051</v>
      </c>
      <c r="J88" s="275">
        <f>'4b. Variables'!J101</f>
        <v>147129.99441760781</v>
      </c>
      <c r="K88" s="275">
        <f>'4b. Variables'!K101</f>
        <v>2834712.3324520001</v>
      </c>
      <c r="L88" s="236">
        <f>'4b. Variables'!L101</f>
        <v>4559</v>
      </c>
      <c r="P88" s="48">
        <f t="shared" si="1"/>
        <v>87</v>
      </c>
      <c r="AE88" s="127"/>
    </row>
    <row r="89" spans="1:31" x14ac:dyDescent="0.2">
      <c r="A89" s="75">
        <v>41000</v>
      </c>
      <c r="B89" s="205">
        <f>'4b. Variables'!B102</f>
        <v>399</v>
      </c>
      <c r="C89" s="205">
        <f>'4b. Variables'!C102</f>
        <v>0</v>
      </c>
      <c r="D89" s="205">
        <f>'4b. Variables'!D102</f>
        <v>122.4</v>
      </c>
      <c r="E89" s="205">
        <f>'4b. Variables'!E102</f>
        <v>1</v>
      </c>
      <c r="F89" s="205">
        <f>'4b. Variables'!F102</f>
        <v>304</v>
      </c>
      <c r="G89" s="236">
        <f>'4b. Variables'!G102</f>
        <v>30</v>
      </c>
      <c r="H89" s="205">
        <f>'4b. Variables'!H102</f>
        <v>667.4</v>
      </c>
      <c r="I89" s="205">
        <f>'4b. Variables'!I102</f>
        <v>142.00496011587455</v>
      </c>
      <c r="J89" s="275">
        <f>'4b. Variables'!J102</f>
        <v>150243.30628550568</v>
      </c>
      <c r="K89" s="275">
        <f>'4b. Variables'!K102</f>
        <v>2633017.8764630002</v>
      </c>
      <c r="L89" s="236">
        <f>'4b. Variables'!L102</f>
        <v>4567</v>
      </c>
      <c r="P89" s="48">
        <f t="shared" si="1"/>
        <v>88</v>
      </c>
      <c r="AE89" s="127"/>
    </row>
    <row r="90" spans="1:31" x14ac:dyDescent="0.2">
      <c r="A90" s="75">
        <v>41030</v>
      </c>
      <c r="B90" s="205">
        <f>'4b. Variables'!B103</f>
        <v>123.8</v>
      </c>
      <c r="C90" s="205">
        <f>'4b. Variables'!C103</f>
        <v>17.400000000000002</v>
      </c>
      <c r="D90" s="205">
        <f>'4b. Variables'!D103</f>
        <v>122.4</v>
      </c>
      <c r="E90" s="205">
        <f>'4b. Variables'!E103</f>
        <v>1</v>
      </c>
      <c r="F90" s="205">
        <f>'4b. Variables'!F103</f>
        <v>352</v>
      </c>
      <c r="G90" s="236">
        <f>'4b. Variables'!G103</f>
        <v>31</v>
      </c>
      <c r="H90" s="205">
        <f>'4b. Variables'!H103</f>
        <v>672.1</v>
      </c>
      <c r="I90" s="205">
        <f>'4b. Variables'!I103</f>
        <v>142.18125752953327</v>
      </c>
      <c r="J90" s="275">
        <f>'4b. Variables'!J103</f>
        <v>153356.61815340354</v>
      </c>
      <c r="K90" s="275">
        <f>'4b. Variables'!K103</f>
        <v>2706007.481567</v>
      </c>
      <c r="L90" s="236">
        <f>'4b. Variables'!L103</f>
        <v>4573</v>
      </c>
      <c r="P90" s="48">
        <f t="shared" si="1"/>
        <v>89</v>
      </c>
      <c r="AE90" s="127"/>
    </row>
    <row r="91" spans="1:31" x14ac:dyDescent="0.2">
      <c r="A91" s="75">
        <v>41061</v>
      </c>
      <c r="B91" s="205">
        <f>'4b. Variables'!B104</f>
        <v>56.4</v>
      </c>
      <c r="C91" s="205">
        <f>'4b. Variables'!C104</f>
        <v>57.100000000000009</v>
      </c>
      <c r="D91" s="205">
        <f>'4b. Variables'!D104</f>
        <v>121.6</v>
      </c>
      <c r="E91" s="205">
        <f>'4b. Variables'!E104</f>
        <v>0</v>
      </c>
      <c r="F91" s="205">
        <f>'4b. Variables'!F104</f>
        <v>336</v>
      </c>
      <c r="G91" s="236">
        <f>'4b. Variables'!G104</f>
        <v>30</v>
      </c>
      <c r="H91" s="205">
        <f>'4b. Variables'!H104</f>
        <v>678.4</v>
      </c>
      <c r="I91" s="205">
        <f>'4b. Variables'!I104</f>
        <v>142.3577738142655</v>
      </c>
      <c r="J91" s="275">
        <f>'4b. Variables'!J104</f>
        <v>156469.93002130141</v>
      </c>
      <c r="K91" s="275">
        <f>'4b. Variables'!K104</f>
        <v>2685182.6911909999</v>
      </c>
      <c r="L91" s="236">
        <f>'4b. Variables'!L104</f>
        <v>4573</v>
      </c>
      <c r="P91" s="48">
        <f t="shared" si="1"/>
        <v>90</v>
      </c>
      <c r="AE91" s="127"/>
    </row>
    <row r="92" spans="1:31" x14ac:dyDescent="0.2">
      <c r="A92" s="75">
        <v>41091</v>
      </c>
      <c r="B92" s="205">
        <f>'4b. Variables'!B105</f>
        <v>0.4</v>
      </c>
      <c r="C92" s="205">
        <f>'4b. Variables'!C105</f>
        <v>94.000000000000028</v>
      </c>
      <c r="D92" s="205">
        <f>'4b. Variables'!D105</f>
        <v>121.4</v>
      </c>
      <c r="E92" s="205">
        <f>'4b. Variables'!E105</f>
        <v>0</v>
      </c>
      <c r="F92" s="205">
        <f>'4b. Variables'!F105</f>
        <v>336</v>
      </c>
      <c r="G92" s="236">
        <f>'4b. Variables'!G105</f>
        <v>31</v>
      </c>
      <c r="H92" s="205">
        <f>'4b. Variables'!H105</f>
        <v>682</v>
      </c>
      <c r="I92" s="205">
        <f>'4b. Variables'!I105</f>
        <v>142.53450924179697</v>
      </c>
      <c r="J92" s="275">
        <f>'4b. Variables'!J105</f>
        <v>159583.24188919927</v>
      </c>
      <c r="K92" s="275">
        <f>'4b. Variables'!K105</f>
        <v>2558192.6332300003</v>
      </c>
      <c r="L92" s="236">
        <f>'4b. Variables'!L105</f>
        <v>4574</v>
      </c>
      <c r="P92" s="48">
        <f t="shared" si="1"/>
        <v>91</v>
      </c>
      <c r="AE92" s="127"/>
    </row>
    <row r="93" spans="1:31" x14ac:dyDescent="0.2">
      <c r="A93" s="75">
        <v>41122</v>
      </c>
      <c r="B93" s="205">
        <f>'4b. Variables'!B106</f>
        <v>22.5</v>
      </c>
      <c r="C93" s="205">
        <f>'4b. Variables'!C106</f>
        <v>50.7</v>
      </c>
      <c r="D93" s="205">
        <f>'4b. Variables'!D106</f>
        <v>121.8</v>
      </c>
      <c r="E93" s="205">
        <f>'4b. Variables'!E106</f>
        <v>0</v>
      </c>
      <c r="F93" s="205">
        <f>'4b. Variables'!F106</f>
        <v>352</v>
      </c>
      <c r="G93" s="236">
        <f>'4b. Variables'!G106</f>
        <v>31</v>
      </c>
      <c r="H93" s="205">
        <f>'4b. Variables'!H106</f>
        <v>678.5</v>
      </c>
      <c r="I93" s="205">
        <f>'4b. Variables'!I106</f>
        <v>142.71146408419079</v>
      </c>
      <c r="J93" s="275">
        <f>'4b. Variables'!J106</f>
        <v>162696.55375709714</v>
      </c>
      <c r="K93" s="275">
        <f>'4b. Variables'!K106</f>
        <v>2997631.9113000003</v>
      </c>
      <c r="L93" s="236">
        <f>'4b. Variables'!L106</f>
        <v>4584</v>
      </c>
      <c r="P93" s="48">
        <f t="shared" si="1"/>
        <v>92</v>
      </c>
      <c r="AE93" s="127"/>
    </row>
    <row r="94" spans="1:31" x14ac:dyDescent="0.2">
      <c r="A94" s="75">
        <v>41153</v>
      </c>
      <c r="B94" s="205">
        <f>'4b. Variables'!B107</f>
        <v>134.69999999999999</v>
      </c>
      <c r="C94" s="205">
        <f>'4b. Variables'!C107</f>
        <v>15.300000000000002</v>
      </c>
      <c r="D94" s="205">
        <f>'4b. Variables'!D107</f>
        <v>122</v>
      </c>
      <c r="E94" s="205">
        <f>'4b. Variables'!E107</f>
        <v>1</v>
      </c>
      <c r="F94" s="205">
        <f>'4b. Variables'!F107</f>
        <v>304</v>
      </c>
      <c r="G94" s="236">
        <f>'4b. Variables'!G107</f>
        <v>30</v>
      </c>
      <c r="H94" s="205">
        <f>'4b. Variables'!H107</f>
        <v>671.9</v>
      </c>
      <c r="I94" s="205">
        <f>'4b. Variables'!I107</f>
        <v>142.8886386138478</v>
      </c>
      <c r="J94" s="275">
        <f>'4b. Variables'!J107</f>
        <v>165809.865624995</v>
      </c>
      <c r="K94" s="275">
        <f>'4b. Variables'!K107</f>
        <v>2565639.115832</v>
      </c>
      <c r="L94" s="236">
        <f>'4b. Variables'!L107</f>
        <v>4576</v>
      </c>
      <c r="P94" s="48">
        <f t="shared" si="1"/>
        <v>93</v>
      </c>
      <c r="AE94" s="127"/>
    </row>
    <row r="95" spans="1:31" x14ac:dyDescent="0.2">
      <c r="A95" s="75">
        <v>41183</v>
      </c>
      <c r="B95" s="205">
        <f>'4b. Variables'!B108</f>
        <v>292.2</v>
      </c>
      <c r="C95" s="205">
        <f>'4b. Variables'!C108</f>
        <v>0</v>
      </c>
      <c r="D95" s="205">
        <f>'4b. Variables'!D108</f>
        <v>122.2</v>
      </c>
      <c r="E95" s="205">
        <f>'4b. Variables'!E108</f>
        <v>1</v>
      </c>
      <c r="F95" s="205">
        <f>'4b. Variables'!F108</f>
        <v>352</v>
      </c>
      <c r="G95" s="236">
        <f>'4b. Variables'!G108</f>
        <v>31</v>
      </c>
      <c r="H95" s="205">
        <f>'4b. Variables'!H108</f>
        <v>672.8</v>
      </c>
      <c r="I95" s="205">
        <f>'4b. Variables'!I108</f>
        <v>143.06603310350707</v>
      </c>
      <c r="J95" s="275">
        <f>'4b. Variables'!J108</f>
        <v>168923.17749289286</v>
      </c>
      <c r="K95" s="275">
        <f>'4b. Variables'!K108</f>
        <v>2767217.1339120008</v>
      </c>
      <c r="L95" s="236">
        <f>'4b. Variables'!L108</f>
        <v>4578</v>
      </c>
      <c r="P95" s="48">
        <f t="shared" si="1"/>
        <v>94</v>
      </c>
      <c r="AE95" s="127"/>
    </row>
    <row r="96" spans="1:31" x14ac:dyDescent="0.2">
      <c r="A96" s="75">
        <v>41214</v>
      </c>
      <c r="B96" s="205">
        <f>'4b. Variables'!B109</f>
        <v>505.72222222222223</v>
      </c>
      <c r="C96" s="205">
        <f>'4b. Variables'!C109</f>
        <v>0</v>
      </c>
      <c r="D96" s="205">
        <f>'4b. Variables'!D109</f>
        <v>121.9</v>
      </c>
      <c r="E96" s="205">
        <f>'4b. Variables'!E109</f>
        <v>1</v>
      </c>
      <c r="F96" s="205">
        <f>'4b. Variables'!F109</f>
        <v>336</v>
      </c>
      <c r="G96" s="236">
        <f>'4b. Variables'!G109</f>
        <v>30</v>
      </c>
      <c r="H96" s="205">
        <f>'4b. Variables'!H109</f>
        <v>676.8</v>
      </c>
      <c r="I96" s="205">
        <f>'4b. Variables'!I109</f>
        <v>143.24364782624619</v>
      </c>
      <c r="J96" s="275">
        <f>'4b. Variables'!J109</f>
        <v>172036.48936079073</v>
      </c>
      <c r="K96" s="275">
        <f>'4b. Variables'!K109</f>
        <v>2460499.1847480005</v>
      </c>
      <c r="L96" s="236">
        <f>'4b. Variables'!L109</f>
        <v>4590</v>
      </c>
      <c r="P96" s="48">
        <f t="shared" si="1"/>
        <v>95</v>
      </c>
      <c r="AE96" s="127"/>
    </row>
    <row r="97" spans="1:38" x14ac:dyDescent="0.2">
      <c r="A97" s="75">
        <v>41244</v>
      </c>
      <c r="B97" s="205">
        <f>'4b. Variables'!B110</f>
        <v>590.9</v>
      </c>
      <c r="C97" s="205">
        <f>'4b. Variables'!C110</f>
        <v>0</v>
      </c>
      <c r="D97" s="205">
        <f>'4b. Variables'!D110</f>
        <v>121.3</v>
      </c>
      <c r="E97" s="205">
        <f>'4b. Variables'!E110</f>
        <v>0</v>
      </c>
      <c r="F97" s="205">
        <f>'4b. Variables'!F110</f>
        <v>304</v>
      </c>
      <c r="G97" s="236">
        <f>'4b. Variables'!G110</f>
        <v>31</v>
      </c>
      <c r="H97" s="205">
        <f>'4b. Variables'!H110</f>
        <v>682.7</v>
      </c>
      <c r="I97" s="205">
        <f>'4b. Variables'!I110</f>
        <v>143.42148305548193</v>
      </c>
      <c r="J97" s="275">
        <f>'4b. Variables'!J110</f>
        <v>175149.80122868859</v>
      </c>
      <c r="K97" s="275">
        <f>'4b. Variables'!K110</f>
        <v>2224568.0132280001</v>
      </c>
      <c r="L97" s="236">
        <f>'4b. Variables'!L110</f>
        <v>4592</v>
      </c>
      <c r="P97" s="48">
        <f t="shared" si="1"/>
        <v>96</v>
      </c>
      <c r="AE97" s="127"/>
    </row>
    <row r="98" spans="1:38" x14ac:dyDescent="0.2">
      <c r="A98" s="75">
        <v>41275</v>
      </c>
      <c r="B98" s="205">
        <f>'4b. Variables'!B111</f>
        <v>703.36666666666667</v>
      </c>
      <c r="C98" s="205">
        <f>'4b. Variables'!C111</f>
        <v>0</v>
      </c>
      <c r="D98" s="205">
        <f>'4b. Variables'!D111</f>
        <v>121.3</v>
      </c>
      <c r="E98" s="205">
        <f>'4b. Variables'!E111</f>
        <v>0</v>
      </c>
      <c r="F98" s="205">
        <f>'4b. Variables'!F111</f>
        <v>352</v>
      </c>
      <c r="G98" s="236">
        <f>'4b. Variables'!G111</f>
        <v>31</v>
      </c>
      <c r="H98" s="205">
        <f>'4b. Variables'!H111</f>
        <v>681.6</v>
      </c>
      <c r="I98" s="205">
        <f>'4b. Variables'!I111</f>
        <v>143.57593817988655</v>
      </c>
      <c r="J98" s="275">
        <f>'4b. Variables'!J111</f>
        <v>177935.94626626265</v>
      </c>
      <c r="K98" s="275">
        <f>'4b. Variables'!K111</f>
        <v>2663296.8486120007</v>
      </c>
      <c r="L98" s="236">
        <f>'4b. Variables'!L111</f>
        <v>4599</v>
      </c>
      <c r="P98" s="48">
        <f t="shared" si="1"/>
        <v>97</v>
      </c>
      <c r="AE98" s="127"/>
    </row>
    <row r="99" spans="1:38" x14ac:dyDescent="0.2">
      <c r="A99" s="75">
        <v>41306</v>
      </c>
      <c r="B99" s="205">
        <f>'4b. Variables'!B112</f>
        <v>699.59999999999991</v>
      </c>
      <c r="C99" s="205">
        <f>'4b. Variables'!C112</f>
        <v>0</v>
      </c>
      <c r="D99" s="205">
        <f>'4b. Variables'!D112</f>
        <v>122.8</v>
      </c>
      <c r="E99" s="205">
        <f>'4b. Variables'!E112</f>
        <v>0</v>
      </c>
      <c r="F99" s="205">
        <f>'4b. Variables'!F112</f>
        <v>304</v>
      </c>
      <c r="G99" s="236">
        <f>'4b. Variables'!G112</f>
        <v>28</v>
      </c>
      <c r="H99" s="205">
        <f>'4b. Variables'!H112</f>
        <v>682.6</v>
      </c>
      <c r="I99" s="205">
        <f>'4b. Variables'!I112</f>
        <v>143.7305596418924</v>
      </c>
      <c r="J99" s="275">
        <f>'4b. Variables'!J112</f>
        <v>180722.0913038367</v>
      </c>
      <c r="K99" s="275">
        <f>'4b. Variables'!K112</f>
        <v>2593943.3574000001</v>
      </c>
      <c r="L99" s="236">
        <f>'4b. Variables'!L112</f>
        <v>4605</v>
      </c>
      <c r="P99" s="48">
        <f t="shared" si="1"/>
        <v>98</v>
      </c>
      <c r="AE99" s="127"/>
    </row>
    <row r="100" spans="1:38" x14ac:dyDescent="0.2">
      <c r="A100" s="75">
        <v>41334</v>
      </c>
      <c r="B100" s="205">
        <f>'4b. Variables'!B113</f>
        <v>649</v>
      </c>
      <c r="C100" s="205">
        <f>'4b. Variables'!C113</f>
        <v>0</v>
      </c>
      <c r="D100" s="205">
        <f>'4b. Variables'!D113</f>
        <v>123.2</v>
      </c>
      <c r="E100" s="205">
        <f>'4b. Variables'!E113</f>
        <v>1</v>
      </c>
      <c r="F100" s="205">
        <f>'4b. Variables'!F113</f>
        <v>320</v>
      </c>
      <c r="G100" s="236">
        <f>'4b. Variables'!G113</f>
        <v>31</v>
      </c>
      <c r="H100" s="205">
        <f>'4b. Variables'!H113</f>
        <v>683.6</v>
      </c>
      <c r="I100" s="205">
        <f>'4b. Variables'!I113</f>
        <v>143.88534762063367</v>
      </c>
      <c r="J100" s="275">
        <f>'4b. Variables'!J113</f>
        <v>183508.23634141075</v>
      </c>
      <c r="K100" s="275">
        <f>'4b. Variables'!K113</f>
        <v>3306865.0994880004</v>
      </c>
      <c r="L100" s="236">
        <f>'4b. Variables'!L113</f>
        <v>4600</v>
      </c>
      <c r="P100" s="48">
        <f t="shared" si="1"/>
        <v>99</v>
      </c>
      <c r="S100" s="128"/>
      <c r="AA100" s="128"/>
      <c r="AB100" s="128"/>
      <c r="AC100" s="128"/>
      <c r="AD100" s="128"/>
      <c r="AE100" s="127"/>
    </row>
    <row r="101" spans="1:38" x14ac:dyDescent="0.2">
      <c r="A101" s="75">
        <v>41365</v>
      </c>
      <c r="B101" s="205">
        <f>'4b. Variables'!B114</f>
        <v>414.2</v>
      </c>
      <c r="C101" s="205">
        <f>'4b. Variables'!C114</f>
        <v>0</v>
      </c>
      <c r="D101" s="205">
        <f>'4b. Variables'!D114</f>
        <v>122.9</v>
      </c>
      <c r="E101" s="205">
        <f>'4b. Variables'!E114</f>
        <v>1</v>
      </c>
      <c r="F101" s="205">
        <f>'4b. Variables'!F114</f>
        <v>336</v>
      </c>
      <c r="G101" s="236">
        <f>'4b. Variables'!G114</f>
        <v>30</v>
      </c>
      <c r="H101" s="205">
        <f>'4b. Variables'!H114</f>
        <v>685.4</v>
      </c>
      <c r="I101" s="205">
        <f>'4b. Variables'!I114</f>
        <v>144.0403022954375</v>
      </c>
      <c r="J101" s="275">
        <f>'4b. Variables'!J114</f>
        <v>186294.38137898481</v>
      </c>
      <c r="K101" s="275">
        <f>'4b. Variables'!K114</f>
        <v>3534194.5913880002</v>
      </c>
      <c r="L101" s="236">
        <f>'4b. Variables'!L114</f>
        <v>4603</v>
      </c>
      <c r="P101" s="48">
        <f t="shared" si="1"/>
        <v>100</v>
      </c>
      <c r="AE101" s="124"/>
    </row>
    <row r="102" spans="1:38" x14ac:dyDescent="0.2">
      <c r="A102" s="75">
        <v>41395</v>
      </c>
      <c r="B102" s="205">
        <f>'4b. Variables'!B115</f>
        <v>160.66666666666669</v>
      </c>
      <c r="C102" s="205">
        <f>'4b. Variables'!C115</f>
        <v>18.7</v>
      </c>
      <c r="D102" s="205">
        <f>'4b. Variables'!D115</f>
        <v>123</v>
      </c>
      <c r="E102" s="205">
        <f>'4b. Variables'!E115</f>
        <v>1</v>
      </c>
      <c r="F102" s="205">
        <f>'4b. Variables'!F115</f>
        <v>352</v>
      </c>
      <c r="G102" s="236">
        <f>'4b. Variables'!G115</f>
        <v>31</v>
      </c>
      <c r="H102" s="205">
        <f>'4b. Variables'!H115</f>
        <v>690.3</v>
      </c>
      <c r="I102" s="205">
        <f>'4b. Variables'!I115</f>
        <v>144.19542384582417</v>
      </c>
      <c r="J102" s="275">
        <f>'4b. Variables'!J115</f>
        <v>189080.52641655886</v>
      </c>
      <c r="K102" s="275">
        <f>'4b. Variables'!K115</f>
        <v>3535885.3297200003</v>
      </c>
      <c r="L102" s="236">
        <f>'4b. Variables'!L115</f>
        <v>4603</v>
      </c>
      <c r="P102" s="48">
        <f t="shared" si="1"/>
        <v>101</v>
      </c>
      <c r="AE102" s="124"/>
      <c r="AG102" s="128"/>
      <c r="AH102" s="128"/>
      <c r="AI102" s="128"/>
      <c r="AK102" s="128"/>
      <c r="AL102" s="128"/>
    </row>
    <row r="103" spans="1:38" x14ac:dyDescent="0.2">
      <c r="A103" s="75">
        <v>41426</v>
      </c>
      <c r="B103" s="205">
        <f>'4b. Variables'!B116</f>
        <v>67.399999999999991</v>
      </c>
      <c r="C103" s="205">
        <f>'4b. Variables'!C116</f>
        <v>35.000000000000007</v>
      </c>
      <c r="D103" s="205">
        <f>'4b. Variables'!D116</f>
        <v>123.2</v>
      </c>
      <c r="E103" s="205">
        <f>'4b. Variables'!E116</f>
        <v>0</v>
      </c>
      <c r="F103" s="205">
        <f>'4b. Variables'!F116</f>
        <v>320</v>
      </c>
      <c r="G103" s="236">
        <f>'4b. Variables'!G116</f>
        <v>30</v>
      </c>
      <c r="H103" s="205">
        <f>'4b. Variables'!H116</f>
        <v>696.7</v>
      </c>
      <c r="I103" s="205">
        <f>'4b. Variables'!I116</f>
        <v>144.35071245150723</v>
      </c>
      <c r="J103" s="275">
        <f>'4b. Variables'!J116</f>
        <v>191866.67145413291</v>
      </c>
      <c r="K103" s="275">
        <f>'4b. Variables'!K116</f>
        <v>3252316.2123480006</v>
      </c>
      <c r="L103" s="236">
        <f>'4b. Variables'!L116</f>
        <v>4601</v>
      </c>
      <c r="P103" s="48">
        <f t="shared" si="1"/>
        <v>102</v>
      </c>
      <c r="AE103" s="124"/>
      <c r="AG103" s="128"/>
      <c r="AH103" s="128"/>
      <c r="AK103" s="128"/>
      <c r="AL103" s="128"/>
    </row>
    <row r="104" spans="1:38" x14ac:dyDescent="0.2">
      <c r="A104" s="75">
        <v>41456</v>
      </c>
      <c r="B104" s="205">
        <f>'4b. Variables'!B117</f>
        <v>19.599999999999998</v>
      </c>
      <c r="C104" s="205">
        <f>'4b. Variables'!C117</f>
        <v>75.899999999999991</v>
      </c>
      <c r="D104" s="205">
        <f>'4b. Variables'!D117</f>
        <v>123.4</v>
      </c>
      <c r="E104" s="205">
        <f>'4b. Variables'!E117</f>
        <v>0</v>
      </c>
      <c r="F104" s="205">
        <f>'4b. Variables'!F117</f>
        <v>352</v>
      </c>
      <c r="G104" s="236">
        <f>'4b. Variables'!G117</f>
        <v>31</v>
      </c>
      <c r="H104" s="205">
        <f>'4b. Variables'!H117</f>
        <v>702.8</v>
      </c>
      <c r="I104" s="205">
        <f>'4b. Variables'!I117</f>
        <v>144.50616829239382</v>
      </c>
      <c r="J104" s="275">
        <f>'4b. Variables'!J117</f>
        <v>194652.81649170697</v>
      </c>
      <c r="K104" s="275">
        <f>'4b. Variables'!K117</f>
        <v>3233445.7757040006</v>
      </c>
      <c r="L104" s="236">
        <f>'4b. Variables'!L117</f>
        <v>4605</v>
      </c>
      <c r="P104" s="48">
        <f t="shared" si="1"/>
        <v>103</v>
      </c>
      <c r="AE104" s="124"/>
    </row>
    <row r="105" spans="1:38" x14ac:dyDescent="0.2">
      <c r="A105" s="75">
        <v>41487</v>
      </c>
      <c r="B105" s="205">
        <f>'4b. Variables'!B118</f>
        <v>33.9</v>
      </c>
      <c r="C105" s="205">
        <f>'4b. Variables'!C118</f>
        <v>34.5</v>
      </c>
      <c r="D105" s="205">
        <f>'4b. Variables'!D118</f>
        <v>123.4</v>
      </c>
      <c r="E105" s="205">
        <f>'4b. Variables'!E118</f>
        <v>0</v>
      </c>
      <c r="F105" s="205">
        <f>'4b. Variables'!F118</f>
        <v>336</v>
      </c>
      <c r="G105" s="236">
        <f>'4b. Variables'!G118</f>
        <v>31</v>
      </c>
      <c r="H105" s="205">
        <f>'4b. Variables'!H118</f>
        <v>701.4</v>
      </c>
      <c r="I105" s="205">
        <f>'4b. Variables'!I118</f>
        <v>144.66179154858483</v>
      </c>
      <c r="J105" s="275">
        <f>'4b. Variables'!J118</f>
        <v>197438.96152928102</v>
      </c>
      <c r="K105" s="275">
        <f>'4b. Variables'!K118</f>
        <v>3561254.6667360002</v>
      </c>
      <c r="L105" s="236">
        <f>'4b. Variables'!L118</f>
        <v>4608</v>
      </c>
      <c r="P105" s="48">
        <f t="shared" si="1"/>
        <v>104</v>
      </c>
      <c r="AE105" s="124"/>
    </row>
    <row r="106" spans="1:38" x14ac:dyDescent="0.2">
      <c r="A106" s="75">
        <v>41518</v>
      </c>
      <c r="B106" s="205">
        <f>'4b. Variables'!B119</f>
        <v>133.1</v>
      </c>
      <c r="C106" s="205">
        <f>'4b. Variables'!C119</f>
        <v>17.2</v>
      </c>
      <c r="D106" s="205">
        <f>'4b. Variables'!D119</f>
        <v>123.5</v>
      </c>
      <c r="E106" s="205">
        <f>'4b. Variables'!E119</f>
        <v>1</v>
      </c>
      <c r="F106" s="205">
        <f>'4b. Variables'!F119</f>
        <v>320</v>
      </c>
      <c r="G106" s="236">
        <f>'4b. Variables'!G119</f>
        <v>30</v>
      </c>
      <c r="H106" s="205">
        <f>'4b. Variables'!H119</f>
        <v>698.4</v>
      </c>
      <c r="I106" s="205">
        <f>'4b. Variables'!I119</f>
        <v>144.81758240037504</v>
      </c>
      <c r="J106" s="275">
        <f>'4b. Variables'!J119</f>
        <v>200225.10656685507</v>
      </c>
      <c r="K106" s="275">
        <f>'4b. Variables'!K119</f>
        <v>3380656.6649640002</v>
      </c>
      <c r="L106" s="236">
        <f>'4b. Variables'!L119</f>
        <v>4609</v>
      </c>
      <c r="P106" s="48">
        <f t="shared" si="1"/>
        <v>105</v>
      </c>
      <c r="AE106" s="124"/>
    </row>
    <row r="107" spans="1:38" x14ac:dyDescent="0.2">
      <c r="A107" s="75">
        <v>41548</v>
      </c>
      <c r="B107" s="205">
        <f>'4b. Variables'!B120</f>
        <v>270.68888888888893</v>
      </c>
      <c r="C107" s="205">
        <f>'4b. Variables'!C120</f>
        <v>0</v>
      </c>
      <c r="D107" s="205">
        <f>'4b. Variables'!D120</f>
        <v>123.3</v>
      </c>
      <c r="E107" s="205">
        <f>'4b. Variables'!E120</f>
        <v>1</v>
      </c>
      <c r="F107" s="205">
        <f>'4b. Variables'!F120</f>
        <v>352</v>
      </c>
      <c r="G107" s="236">
        <f>'4b. Variables'!G120</f>
        <v>31</v>
      </c>
      <c r="H107" s="205">
        <f>'4b. Variables'!H120</f>
        <v>698.4</v>
      </c>
      <c r="I107" s="205">
        <f>'4b. Variables'!I120</f>
        <v>144.97354102825349</v>
      </c>
      <c r="J107" s="275">
        <f>'4b. Variables'!J120</f>
        <v>203011.25160442913</v>
      </c>
      <c r="K107" s="275">
        <f>'4b. Variables'!K120</f>
        <v>3717267.3247680007</v>
      </c>
      <c r="L107" s="236">
        <f>'4b. Variables'!L120</f>
        <v>4619</v>
      </c>
      <c r="P107" s="48">
        <f t="shared" si="1"/>
        <v>106</v>
      </c>
      <c r="AE107" s="124"/>
    </row>
    <row r="108" spans="1:38" x14ac:dyDescent="0.2">
      <c r="A108" s="75">
        <v>41579</v>
      </c>
      <c r="B108" s="205">
        <f>'4b. Variables'!B121</f>
        <v>557.36666666666667</v>
      </c>
      <c r="C108" s="205">
        <f>'4b. Variables'!C121</f>
        <v>0</v>
      </c>
      <c r="D108" s="205">
        <f>'4b. Variables'!D121</f>
        <v>123.3</v>
      </c>
      <c r="E108" s="205">
        <f>'4b. Variables'!E121</f>
        <v>1</v>
      </c>
      <c r="F108" s="205">
        <f>'4b. Variables'!F121</f>
        <v>272</v>
      </c>
      <c r="G108" s="236">
        <f>'4b. Variables'!G121</f>
        <v>30</v>
      </c>
      <c r="H108" s="205">
        <f>'4b. Variables'!H121</f>
        <v>700</v>
      </c>
      <c r="I108" s="205">
        <f>'4b. Variables'!I121</f>
        <v>145.12966761290355</v>
      </c>
      <c r="J108" s="275">
        <f>'4b. Variables'!J121</f>
        <v>205797.39664200318</v>
      </c>
      <c r="K108" s="275">
        <f>'4b. Variables'!K121</f>
        <v>3481016.5271160002</v>
      </c>
      <c r="L108" s="236">
        <f>'4b. Variables'!L121</f>
        <v>4617</v>
      </c>
      <c r="P108" s="48">
        <f t="shared" si="1"/>
        <v>107</v>
      </c>
      <c r="AE108" s="124"/>
    </row>
    <row r="109" spans="1:38" x14ac:dyDescent="0.2">
      <c r="A109" s="75">
        <v>41609</v>
      </c>
      <c r="B109" s="205">
        <f>'4b. Variables'!B122</f>
        <v>767.19999999999993</v>
      </c>
      <c r="C109" s="205">
        <f>'4b. Variables'!C122</f>
        <v>0</v>
      </c>
      <c r="D109" s="205">
        <f>'4b. Variables'!D122</f>
        <v>123.1</v>
      </c>
      <c r="E109" s="205">
        <f>'4b. Variables'!E122</f>
        <v>0</v>
      </c>
      <c r="F109" s="205">
        <f>'4b. Variables'!F122</f>
        <v>320</v>
      </c>
      <c r="G109" s="236">
        <f>'4b. Variables'!G122</f>
        <v>31</v>
      </c>
      <c r="H109" s="205">
        <f>'4b. Variables'!H122</f>
        <v>695.4</v>
      </c>
      <c r="I109" s="205">
        <f>'4b. Variables'!I122</f>
        <v>145.28596233520318</v>
      </c>
      <c r="J109" s="275">
        <f>'4b. Variables'!J122</f>
        <v>208583.54167957723</v>
      </c>
      <c r="K109" s="275">
        <f>'4b. Variables'!K122</f>
        <v>3058379.4052800001</v>
      </c>
      <c r="L109" s="236">
        <f>'4b. Variables'!L122</f>
        <v>4629</v>
      </c>
      <c r="P109" s="48">
        <f t="shared" si="1"/>
        <v>108</v>
      </c>
      <c r="AE109" s="124"/>
    </row>
    <row r="110" spans="1:38" x14ac:dyDescent="0.2">
      <c r="A110" s="75">
        <v>41640</v>
      </c>
      <c r="B110" s="205">
        <f>'4b. Variables'!B123</f>
        <v>899.69999999999982</v>
      </c>
      <c r="C110" s="205">
        <f>'4b. Variables'!C123</f>
        <v>0</v>
      </c>
      <c r="D110" s="205">
        <f>'4b. Variables'!D123</f>
        <v>123.3</v>
      </c>
      <c r="E110" s="205">
        <f>'4b. Variables'!E123</f>
        <v>0</v>
      </c>
      <c r="F110" s="205">
        <f>'4b. Variables'!F123</f>
        <v>352</v>
      </c>
      <c r="G110" s="236">
        <f>'4b. Variables'!G123</f>
        <v>31</v>
      </c>
      <c r="H110" s="205">
        <f>'4b. Variables'!H123</f>
        <v>689.4</v>
      </c>
      <c r="I110" s="205">
        <f>'4b. Variables'!I123</f>
        <v>145.53779794697661</v>
      </c>
      <c r="J110" s="275">
        <f>'4b. Variables'!J123</f>
        <v>210650.99587268278</v>
      </c>
      <c r="K110" s="275">
        <f>'4b. Variables'!K123</f>
        <v>3591070.4579280005</v>
      </c>
      <c r="L110" s="236">
        <f>'4b. Variables'!L123</f>
        <v>4619</v>
      </c>
      <c r="P110" s="48">
        <f t="shared" si="1"/>
        <v>109</v>
      </c>
      <c r="AE110" s="124"/>
    </row>
    <row r="111" spans="1:38" x14ac:dyDescent="0.2">
      <c r="A111" s="75">
        <v>41671</v>
      </c>
      <c r="B111" s="205">
        <f>'4b. Variables'!B124</f>
        <v>820.9666666666667</v>
      </c>
      <c r="C111" s="205">
        <f>'4b. Variables'!C124</f>
        <v>0</v>
      </c>
      <c r="D111" s="205">
        <f>'4b. Variables'!D124</f>
        <v>124.6</v>
      </c>
      <c r="E111" s="205">
        <f>'4b. Variables'!E124</f>
        <v>0</v>
      </c>
      <c r="F111" s="205">
        <f>'4b. Variables'!F124</f>
        <v>304</v>
      </c>
      <c r="G111" s="236">
        <f>'4b. Variables'!G124</f>
        <v>28</v>
      </c>
      <c r="H111" s="205">
        <f>'4b. Variables'!H124</f>
        <v>682.3</v>
      </c>
      <c r="I111" s="205">
        <f>'4b. Variables'!I124</f>
        <v>145.79007008526875</v>
      </c>
      <c r="J111" s="275">
        <f>'4b. Variables'!J124</f>
        <v>212718.45006578832</v>
      </c>
      <c r="K111" s="275">
        <f>'4b. Variables'!K124</f>
        <v>3355558.6677840007</v>
      </c>
      <c r="L111" s="236">
        <f>'4b. Variables'!L124</f>
        <v>4628</v>
      </c>
      <c r="P111" s="48">
        <f t="shared" si="1"/>
        <v>110</v>
      </c>
      <c r="AE111" s="124"/>
    </row>
    <row r="112" spans="1:38" x14ac:dyDescent="0.2">
      <c r="A112" s="75">
        <v>41699</v>
      </c>
      <c r="B112" s="205">
        <f>'4b. Variables'!B125</f>
        <v>767.15555555555545</v>
      </c>
      <c r="C112" s="205">
        <f>'4b. Variables'!C125</f>
        <v>0</v>
      </c>
      <c r="D112" s="205">
        <f>'4b. Variables'!D125</f>
        <v>125.1</v>
      </c>
      <c r="E112" s="205">
        <f>'4b. Variables'!E125</f>
        <v>1</v>
      </c>
      <c r="F112" s="205">
        <f>'4b. Variables'!F125</f>
        <v>336</v>
      </c>
      <c r="G112" s="236">
        <f>'4b. Variables'!G125</f>
        <v>31</v>
      </c>
      <c r="H112" s="205">
        <f>'4b. Variables'!H125</f>
        <v>680.2</v>
      </c>
      <c r="I112" s="205">
        <f>'4b. Variables'!I125</f>
        <v>146.04277950674546</v>
      </c>
      <c r="J112" s="275">
        <f>'4b. Variables'!J125</f>
        <v>214785.90425889386</v>
      </c>
      <c r="K112" s="275">
        <f>'4b. Variables'!K125</f>
        <v>3697221.5036640004</v>
      </c>
      <c r="L112" s="236">
        <f>'4b. Variables'!L125</f>
        <v>4627</v>
      </c>
      <c r="P112" s="48">
        <f t="shared" si="1"/>
        <v>111</v>
      </c>
      <c r="AE112" s="124"/>
    </row>
    <row r="113" spans="1:38" x14ac:dyDescent="0.2">
      <c r="A113" s="75">
        <v>41730</v>
      </c>
      <c r="B113" s="205">
        <f>'4b. Variables'!B126</f>
        <v>423.06666666666666</v>
      </c>
      <c r="C113" s="205">
        <f>'4b. Variables'!C126</f>
        <v>0</v>
      </c>
      <c r="D113" s="205">
        <f>'4b. Variables'!D126</f>
        <v>125.9</v>
      </c>
      <c r="E113" s="205">
        <f>'4b. Variables'!E126</f>
        <v>1</v>
      </c>
      <c r="F113" s="205">
        <f>'4b. Variables'!F126</f>
        <v>320</v>
      </c>
      <c r="G113" s="236">
        <f>'4b. Variables'!G126</f>
        <v>30</v>
      </c>
      <c r="H113" s="205">
        <f>'4b. Variables'!H126</f>
        <v>679.4</v>
      </c>
      <c r="I113" s="205">
        <f>'4b. Variables'!I126</f>
        <v>146.29592696938414</v>
      </c>
      <c r="J113" s="275">
        <f>'4b. Variables'!J126</f>
        <v>216853.3584519994</v>
      </c>
      <c r="K113" s="275">
        <f>'4b. Variables'!K126</f>
        <v>3495242.6493600006</v>
      </c>
      <c r="L113" s="236">
        <f>'4b. Variables'!L126</f>
        <v>4623</v>
      </c>
      <c r="P113" s="48">
        <f t="shared" si="1"/>
        <v>112</v>
      </c>
      <c r="R113" s="125"/>
      <c r="S113" s="125"/>
      <c r="T113" s="125"/>
      <c r="U113" s="125"/>
      <c r="V113" s="125"/>
      <c r="W113" s="125"/>
      <c r="X113" s="125"/>
      <c r="Y113" s="125"/>
      <c r="Z113" s="125"/>
      <c r="AA113" s="125"/>
      <c r="AB113" s="125"/>
      <c r="AC113" s="125"/>
      <c r="AD113" s="125"/>
      <c r="AE113" s="124"/>
    </row>
    <row r="114" spans="1:38" x14ac:dyDescent="0.2">
      <c r="A114" s="75">
        <v>41760</v>
      </c>
      <c r="B114" s="205">
        <f>'4b. Variables'!B127</f>
        <v>185.6</v>
      </c>
      <c r="C114" s="205">
        <f>'4b. Variables'!C127</f>
        <v>7.6000000000000005</v>
      </c>
      <c r="D114" s="205">
        <f>'4b. Variables'!D127</f>
        <v>126.5</v>
      </c>
      <c r="E114" s="205">
        <f>'4b. Variables'!E127</f>
        <v>1</v>
      </c>
      <c r="F114" s="205">
        <f>'4b. Variables'!F127</f>
        <v>336</v>
      </c>
      <c r="G114" s="236">
        <f>'4b. Variables'!G127</f>
        <v>31</v>
      </c>
      <c r="H114" s="205">
        <f>'4b. Variables'!H127</f>
        <v>690</v>
      </c>
      <c r="I114" s="205">
        <f>'4b. Variables'!I127</f>
        <v>146.54951323247604</v>
      </c>
      <c r="J114" s="275">
        <f>'4b. Variables'!J127</f>
        <v>218920.81264510495</v>
      </c>
      <c r="K114" s="275">
        <f>'4b. Variables'!K127</f>
        <v>3735523.0916520003</v>
      </c>
      <c r="L114" s="236">
        <f>'4b. Variables'!L127</f>
        <v>4633</v>
      </c>
      <c r="P114" s="48">
        <f t="shared" si="1"/>
        <v>113</v>
      </c>
    </row>
    <row r="115" spans="1:38" x14ac:dyDescent="0.2">
      <c r="A115" s="75">
        <v>41791</v>
      </c>
      <c r="B115" s="205">
        <f>'4b. Variables'!B128</f>
        <v>35.999999999999993</v>
      </c>
      <c r="C115" s="205">
        <f>'4b. Variables'!C128</f>
        <v>44</v>
      </c>
      <c r="D115" s="205">
        <f>'4b. Variables'!D128</f>
        <v>126.9</v>
      </c>
      <c r="E115" s="205">
        <f>'4b. Variables'!E128</f>
        <v>0</v>
      </c>
      <c r="F115" s="205">
        <f>'4b. Variables'!F128</f>
        <v>336</v>
      </c>
      <c r="G115" s="236">
        <f>'4b. Variables'!G128</f>
        <v>30</v>
      </c>
      <c r="H115" s="205">
        <f>'4b. Variables'!H128</f>
        <v>704.4</v>
      </c>
      <c r="I115" s="205">
        <f>'4b. Variables'!I128</f>
        <v>146.80353905662861</v>
      </c>
      <c r="J115" s="275">
        <f>'4b. Variables'!J128</f>
        <v>220988.26683821049</v>
      </c>
      <c r="K115" s="275">
        <f>'4b. Variables'!K128</f>
        <v>3380283.5016960003</v>
      </c>
      <c r="L115" s="236">
        <f>'4b. Variables'!L128</f>
        <v>4634</v>
      </c>
      <c r="P115" s="48">
        <f t="shared" si="1"/>
        <v>114</v>
      </c>
    </row>
    <row r="116" spans="1:38" x14ac:dyDescent="0.2">
      <c r="A116" s="75">
        <v>41821</v>
      </c>
      <c r="B116" s="205">
        <f>'4b. Variables'!B129</f>
        <v>59.100000000000009</v>
      </c>
      <c r="C116" s="205">
        <f>'4b. Variables'!C129</f>
        <v>25.700000000000003</v>
      </c>
      <c r="D116" s="205">
        <f>'4b. Variables'!D129</f>
        <v>126.5</v>
      </c>
      <c r="E116" s="205">
        <f>'4b. Variables'!E129</f>
        <v>0</v>
      </c>
      <c r="F116" s="205">
        <f>'4b. Variables'!F129</f>
        <v>352</v>
      </c>
      <c r="G116" s="236">
        <f>'4b. Variables'!G129</f>
        <v>31</v>
      </c>
      <c r="H116" s="205">
        <f>'4b. Variables'!H129</f>
        <v>715.1</v>
      </c>
      <c r="I116" s="205">
        <f>'4b. Variables'!I129</f>
        <v>147.05800520376766</v>
      </c>
      <c r="J116" s="275">
        <f>'4b. Variables'!J129</f>
        <v>223055.72103131603</v>
      </c>
      <c r="K116" s="275">
        <f>'4b. Variables'!K129</f>
        <v>3371786.3780880002</v>
      </c>
      <c r="L116" s="236">
        <f>'4b. Variables'!L129</f>
        <v>4633</v>
      </c>
      <c r="P116" s="48">
        <f t="shared" si="1"/>
        <v>115</v>
      </c>
      <c r="AG116" s="196"/>
      <c r="AH116" s="196"/>
      <c r="AI116" s="196"/>
      <c r="AJ116" s="196"/>
      <c r="AK116" s="196"/>
      <c r="AL116" s="196"/>
    </row>
    <row r="117" spans="1:38" x14ac:dyDescent="0.2">
      <c r="A117" s="75">
        <v>41852</v>
      </c>
      <c r="B117" s="205">
        <f>'4b. Variables'!B130</f>
        <v>40.5</v>
      </c>
      <c r="C117" s="205">
        <f>'4b. Variables'!C130</f>
        <v>32.400000000000006</v>
      </c>
      <c r="D117" s="205">
        <f>'4b. Variables'!D130</f>
        <v>126.5</v>
      </c>
      <c r="E117" s="205">
        <f>'4b. Variables'!E130</f>
        <v>0</v>
      </c>
      <c r="F117" s="205">
        <f>'4b. Variables'!F130</f>
        <v>320</v>
      </c>
      <c r="G117" s="236">
        <f>'4b. Variables'!G130</f>
        <v>31</v>
      </c>
      <c r="H117" s="205">
        <f>'4b. Variables'!H130</f>
        <v>718.7</v>
      </c>
      <c r="I117" s="205">
        <f>'4b. Variables'!I130</f>
        <v>147.31291243713977</v>
      </c>
      <c r="J117" s="275">
        <f>'4b. Variables'!J130</f>
        <v>225123.17522442157</v>
      </c>
      <c r="K117" s="275">
        <f>'4b. Variables'!K130</f>
        <v>3631166.4294000003</v>
      </c>
      <c r="L117" s="236">
        <f>'4b. Variables'!L130</f>
        <v>4659</v>
      </c>
      <c r="P117" s="48">
        <f t="shared" si="1"/>
        <v>116</v>
      </c>
      <c r="AG117" s="196"/>
      <c r="AH117" s="196"/>
      <c r="AI117" s="196"/>
      <c r="AJ117" s="196"/>
      <c r="AK117" s="196"/>
      <c r="AL117" s="196"/>
    </row>
    <row r="118" spans="1:38" x14ac:dyDescent="0.2">
      <c r="A118" s="75">
        <v>41883</v>
      </c>
      <c r="B118" s="205">
        <f>'4b. Variables'!B131</f>
        <v>117.19999999999999</v>
      </c>
      <c r="C118" s="205">
        <f>'4b. Variables'!C131</f>
        <v>12.399999999999999</v>
      </c>
      <c r="D118" s="205">
        <f>'4b. Variables'!D131</f>
        <v>126.7</v>
      </c>
      <c r="E118" s="205">
        <f>'4b. Variables'!E131</f>
        <v>1</v>
      </c>
      <c r="F118" s="205">
        <f>'4b. Variables'!F131</f>
        <v>336</v>
      </c>
      <c r="G118" s="236">
        <f>'4b. Variables'!G131</f>
        <v>30</v>
      </c>
      <c r="H118" s="205">
        <f>'4b. Variables'!H131</f>
        <v>719.3</v>
      </c>
      <c r="I118" s="205">
        <f>'4b. Variables'!I131</f>
        <v>147.56826152131447</v>
      </c>
      <c r="J118" s="275">
        <f>'4b. Variables'!J131</f>
        <v>227190.62941752712</v>
      </c>
      <c r="K118" s="275">
        <f>'4b. Variables'!K131</f>
        <v>3632293.7526000002</v>
      </c>
      <c r="L118" s="236">
        <f>'4b. Variables'!L131</f>
        <v>4658</v>
      </c>
      <c r="P118" s="48">
        <f t="shared" si="1"/>
        <v>117</v>
      </c>
      <c r="AG118" s="196"/>
      <c r="AH118" s="196"/>
      <c r="AI118" s="196"/>
      <c r="AJ118" s="196"/>
      <c r="AK118" s="196"/>
      <c r="AL118" s="196"/>
    </row>
    <row r="119" spans="1:38" x14ac:dyDescent="0.2">
      <c r="A119" s="75">
        <v>41913</v>
      </c>
      <c r="B119" s="205">
        <f>'4b. Variables'!B132</f>
        <v>292.40000000000003</v>
      </c>
      <c r="C119" s="205">
        <f>'4b. Variables'!C132</f>
        <v>0</v>
      </c>
      <c r="D119" s="205">
        <f>'4b. Variables'!D132</f>
        <v>126.8</v>
      </c>
      <c r="E119" s="205">
        <f>'4b. Variables'!E132</f>
        <v>1</v>
      </c>
      <c r="F119" s="205">
        <f>'4b. Variables'!F132</f>
        <v>352</v>
      </c>
      <c r="G119" s="236">
        <f>'4b. Variables'!G132</f>
        <v>31</v>
      </c>
      <c r="H119" s="205">
        <f>'4b. Variables'!H132</f>
        <v>723.5</v>
      </c>
      <c r="I119" s="205">
        <f>'4b. Variables'!I132</f>
        <v>147.82405322218656</v>
      </c>
      <c r="J119" s="275">
        <f>'4b. Variables'!J132</f>
        <v>229258.08361063266</v>
      </c>
      <c r="K119" s="275">
        <f>'4b. Variables'!K132</f>
        <v>3765533.1746400003</v>
      </c>
      <c r="L119" s="236">
        <f>'4b. Variables'!L132</f>
        <v>4661</v>
      </c>
      <c r="P119" s="48">
        <f t="shared" si="1"/>
        <v>118</v>
      </c>
      <c r="AG119" s="196"/>
      <c r="AH119" s="196"/>
      <c r="AI119" s="196"/>
      <c r="AJ119" s="196"/>
      <c r="AK119" s="196"/>
      <c r="AL119" s="196"/>
    </row>
    <row r="120" spans="1:38" ht="12.75" customHeight="1" x14ac:dyDescent="0.2">
      <c r="A120" s="75">
        <v>41944</v>
      </c>
      <c r="B120" s="205">
        <f>'4b. Variables'!B133</f>
        <v>548.06666666666661</v>
      </c>
      <c r="C120" s="205">
        <f>'4b. Variables'!C133</f>
        <v>0</v>
      </c>
      <c r="D120" s="205">
        <f>'4b. Variables'!D133</f>
        <v>126.3</v>
      </c>
      <c r="E120" s="205">
        <f>'4b. Variables'!E133</f>
        <v>1</v>
      </c>
      <c r="F120" s="205">
        <f>'4b. Variables'!F133</f>
        <v>304</v>
      </c>
      <c r="G120" s="236">
        <f>'4b. Variables'!G133</f>
        <v>30</v>
      </c>
      <c r="H120" s="205">
        <f>'4b. Variables'!H133</f>
        <v>721</v>
      </c>
      <c r="I120" s="205">
        <f>'4b. Variables'!I133</f>
        <v>148.0802883069785</v>
      </c>
      <c r="J120" s="275">
        <f>'4b. Variables'!J133</f>
        <v>231325.5378037382</v>
      </c>
      <c r="K120" s="275">
        <f>'4b. Variables'!K133</f>
        <v>2869683.6116400003</v>
      </c>
      <c r="L120" s="236">
        <f>'4b. Variables'!L133</f>
        <v>4662</v>
      </c>
      <c r="M120" s="34"/>
      <c r="P120" s="48">
        <f t="shared" si="1"/>
        <v>119</v>
      </c>
      <c r="AG120" s="196"/>
      <c r="AH120" s="158"/>
      <c r="AI120" s="158"/>
      <c r="AJ120" s="158"/>
      <c r="AK120" s="158"/>
      <c r="AL120" s="158"/>
    </row>
    <row r="121" spans="1:38" ht="12.75" customHeight="1" thickBot="1" x14ac:dyDescent="0.25">
      <c r="A121" s="75">
        <v>41974</v>
      </c>
      <c r="B121" s="205">
        <f>'4b. Variables'!B134</f>
        <v>623.73333333333346</v>
      </c>
      <c r="C121" s="205">
        <f>'4b. Variables'!C134</f>
        <v>0</v>
      </c>
      <c r="D121" s="205">
        <f>'4b. Variables'!D134</f>
        <v>125.4</v>
      </c>
      <c r="E121" s="205">
        <f>'4b. Variables'!E134</f>
        <v>0</v>
      </c>
      <c r="F121" s="205">
        <f>'4b. Variables'!F134</f>
        <v>336</v>
      </c>
      <c r="G121" s="236">
        <f>'4b. Variables'!G134</f>
        <v>31</v>
      </c>
      <c r="H121" s="205">
        <f>'4b. Variables'!H134</f>
        <v>714.3</v>
      </c>
      <c r="I121" s="205">
        <f>'4b. Variables'!I134</f>
        <v>148.33696754424244</v>
      </c>
      <c r="J121" s="275">
        <f>'4b. Variables'!J134</f>
        <v>233392.99199684375</v>
      </c>
      <c r="K121" s="275">
        <f>'4b. Variables'!K134</f>
        <v>2503707.2433599997</v>
      </c>
      <c r="L121" s="236">
        <f>'4b. Variables'!L134</f>
        <v>4665</v>
      </c>
      <c r="M121" s="34"/>
      <c r="P121" s="48">
        <f t="shared" si="1"/>
        <v>120</v>
      </c>
      <c r="AG121" s="196"/>
      <c r="AH121" s="158"/>
      <c r="AI121" s="158"/>
      <c r="AJ121" s="158"/>
      <c r="AK121" s="158"/>
      <c r="AL121" s="158"/>
    </row>
    <row r="122" spans="1:38" ht="13.5" thickBot="1" x14ac:dyDescent="0.25">
      <c r="A122" s="238">
        <v>42005</v>
      </c>
      <c r="B122" s="239">
        <f>'2. Weather Analysis '!B34</f>
        <v>811.97030303030078</v>
      </c>
      <c r="C122" s="239">
        <f>'2. Weather Analysis '!B61</f>
        <v>0</v>
      </c>
      <c r="D122" s="240">
        <f t="shared" ref="D122:D145" si="2">TREND(D2:D121,$P2:$P121,$P122:$P133)</f>
        <v>126.70931372549015</v>
      </c>
      <c r="E122" s="240">
        <f t="shared" ref="E122:E145" si="3">TREND(E2:E121,$P2:$P121,$P122:$P133)</f>
        <v>0.51260504201680668</v>
      </c>
      <c r="F122" s="240">
        <f t="shared" ref="F122:F145" si="4">TREND(F2:F121,$P2:$P121,$P122:$P133)</f>
        <v>330.93277310924373</v>
      </c>
      <c r="G122" s="240">
        <f t="shared" ref="G122:G145" si="5">TREND(G2:G121,$P2:$P121,$P122:$P133)</f>
        <v>30.47450980392157</v>
      </c>
      <c r="H122" s="240">
        <f t="shared" ref="H122:H133" si="6">TREND(H2:H121,$P2:$P121,$P122:$P133)</f>
        <v>694.51553221288486</v>
      </c>
      <c r="I122" s="240">
        <f t="shared" ref="I122:I145" si="7">TREND(I2:I121,$P2:$P121,$P122:$P133)</f>
        <v>145.86603316216056</v>
      </c>
      <c r="J122" s="277">
        <f t="shared" ref="J122:J145" si="8">TREND(J2:J121,$P2:$P121,$P122:$P133)</f>
        <v>227639.62062745087</v>
      </c>
      <c r="K122" s="277">
        <f t="shared" ref="K122:K145" si="9">TREND(K2:K121,$P2:$P121,$P122:$P133)</f>
        <v>3101068.1595200999</v>
      </c>
      <c r="L122" s="241">
        <f t="shared" ref="L122:L145" si="10">TREND(L2:L121,$P2:$P121,$P122:$P133)</f>
        <v>4659.5219887955182</v>
      </c>
      <c r="M122" s="262" t="s">
        <v>190</v>
      </c>
      <c r="N122" s="14"/>
      <c r="O122" s="48"/>
      <c r="P122" s="48">
        <f>P121+1</f>
        <v>121</v>
      </c>
      <c r="Q122" s="48"/>
      <c r="R122" s="48"/>
      <c r="S122" s="48"/>
      <c r="T122" s="48"/>
    </row>
    <row r="123" spans="1:38" x14ac:dyDescent="0.2">
      <c r="A123" s="242">
        <v>42036</v>
      </c>
      <c r="B123" s="154">
        <f>'2. Weather Analysis '!C34</f>
        <v>719.53393939393936</v>
      </c>
      <c r="C123" s="154">
        <f>'2. Weather Analysis '!C61</f>
        <v>0</v>
      </c>
      <c r="D123" s="243">
        <f t="shared" si="2"/>
        <v>126.87718720821658</v>
      </c>
      <c r="E123" s="243">
        <f t="shared" si="3"/>
        <v>0.50448179271708693</v>
      </c>
      <c r="F123" s="243">
        <f t="shared" si="4"/>
        <v>330.61904761904759</v>
      </c>
      <c r="G123" s="243">
        <f t="shared" si="5"/>
        <v>30.485564892623717</v>
      </c>
      <c r="H123" s="243">
        <f t="shared" si="6"/>
        <v>694.95620401493898</v>
      </c>
      <c r="I123" s="243">
        <f t="shared" si="7"/>
        <v>145.93643294806924</v>
      </c>
      <c r="J123" s="278">
        <f t="shared" si="8"/>
        <v>230198.93480941074</v>
      </c>
      <c r="K123" s="278">
        <f t="shared" si="9"/>
        <v>3116766.4885846768</v>
      </c>
      <c r="L123" s="244">
        <f t="shared" si="10"/>
        <v>4661.4893884220355</v>
      </c>
      <c r="M123" s="14"/>
      <c r="N123" s="14"/>
      <c r="O123" s="48"/>
      <c r="P123" s="48">
        <f>P122+1</f>
        <v>122</v>
      </c>
      <c r="Q123" s="48"/>
      <c r="R123" s="48"/>
      <c r="S123" s="48"/>
      <c r="T123" s="48"/>
    </row>
    <row r="124" spans="1:38" x14ac:dyDescent="0.2">
      <c r="A124" s="242">
        <v>42064</v>
      </c>
      <c r="B124" s="154">
        <f>'2. Weather Analysis '!D34</f>
        <v>605.70828282828188</v>
      </c>
      <c r="C124" s="154">
        <f>'2. Weather Analysis '!D61</f>
        <v>0.8036363636363717</v>
      </c>
      <c r="D124" s="243">
        <f t="shared" si="2"/>
        <v>127.05353771443212</v>
      </c>
      <c r="E124" s="243">
        <f t="shared" si="3"/>
        <v>0.4958723881709548</v>
      </c>
      <c r="F124" s="243">
        <f t="shared" si="4"/>
        <v>330.29027101036485</v>
      </c>
      <c r="G124" s="243">
        <f t="shared" si="5"/>
        <v>30.445948774280957</v>
      </c>
      <c r="H124" s="243">
        <f t="shared" si="6"/>
        <v>695.41000372907297</v>
      </c>
      <c r="I124" s="243">
        <f t="shared" si="7"/>
        <v>146.00779081347221</v>
      </c>
      <c r="J124" s="278">
        <f t="shared" si="8"/>
        <v>232747.91256467917</v>
      </c>
      <c r="K124" s="278">
        <f t="shared" si="9"/>
        <v>3129385.7568877079</v>
      </c>
      <c r="L124" s="244">
        <f t="shared" si="10"/>
        <v>4663.3809722424921</v>
      </c>
      <c r="M124" s="14"/>
      <c r="N124" s="14"/>
      <c r="O124" s="48"/>
      <c r="P124" s="48">
        <f t="shared" ref="P124:P145" si="11">P123+1</f>
        <v>123</v>
      </c>
      <c r="Q124" s="48"/>
      <c r="R124" s="48"/>
      <c r="S124" s="48"/>
      <c r="T124" s="48"/>
    </row>
    <row r="125" spans="1:38" x14ac:dyDescent="0.2">
      <c r="A125" s="242">
        <v>42095</v>
      </c>
      <c r="B125" s="154">
        <f>'2. Weather Analysis '!E34</f>
        <v>399.13393939393973</v>
      </c>
      <c r="C125" s="154">
        <f>'2. Weather Analysis '!E61</f>
        <v>0.12363636363636488</v>
      </c>
      <c r="D125" s="243">
        <f t="shared" si="2"/>
        <v>127.23716271068335</v>
      </c>
      <c r="E125" s="243">
        <f t="shared" si="3"/>
        <v>0.50385087106738125</v>
      </c>
      <c r="F125" s="243">
        <f t="shared" si="4"/>
        <v>330.49285210816356</v>
      </c>
      <c r="G125" s="243">
        <f t="shared" si="5"/>
        <v>30.455228267864882</v>
      </c>
      <c r="H125" s="243">
        <f t="shared" si="6"/>
        <v>695.80775802582878</v>
      </c>
      <c r="I125" s="243">
        <f t="shared" si="7"/>
        <v>146.08024224925043</v>
      </c>
      <c r="J125" s="278">
        <f t="shared" si="8"/>
        <v>235285.13400360674</v>
      </c>
      <c r="K125" s="278">
        <f t="shared" si="9"/>
        <v>3145564.3509185989</v>
      </c>
      <c r="L125" s="244">
        <f t="shared" si="10"/>
        <v>4665.3813416069261</v>
      </c>
      <c r="M125" s="14"/>
      <c r="N125" s="14"/>
      <c r="O125" s="48"/>
      <c r="P125" s="48">
        <f t="shared" si="11"/>
        <v>124</v>
      </c>
      <c r="Q125" s="48"/>
      <c r="R125" s="48"/>
      <c r="S125" s="48"/>
      <c r="T125" s="48"/>
    </row>
    <row r="126" spans="1:38" x14ac:dyDescent="0.2">
      <c r="A126" s="242">
        <v>42125</v>
      </c>
      <c r="B126" s="154">
        <f>'2. Weather Analysis '!F34</f>
        <v>152.49575757575803</v>
      </c>
      <c r="C126" s="154">
        <f>'2. Weather Analysis '!F61</f>
        <v>15.11090909090899</v>
      </c>
      <c r="D126" s="243">
        <f t="shared" si="2"/>
        <v>127.41993926659346</v>
      </c>
      <c r="E126" s="243">
        <f t="shared" si="3"/>
        <v>0.51230712171798642</v>
      </c>
      <c r="F126" s="243">
        <f t="shared" si="4"/>
        <v>330.43791828834929</v>
      </c>
      <c r="G126" s="243">
        <f t="shared" si="5"/>
        <v>30.447963037800367</v>
      </c>
      <c r="H126" s="243">
        <f t="shared" si="6"/>
        <v>696.24200189001317</v>
      </c>
      <c r="I126" s="243">
        <f t="shared" si="7"/>
        <v>146.15392715600169</v>
      </c>
      <c r="J126" s="278">
        <f t="shared" si="8"/>
        <v>237809.13624992507</v>
      </c>
      <c r="K126" s="278">
        <f t="shared" si="9"/>
        <v>3160340.3099999791</v>
      </c>
      <c r="L126" s="244">
        <f t="shared" si="10"/>
        <v>4667.3783419226202</v>
      </c>
      <c r="M126" s="14"/>
      <c r="N126" s="14"/>
      <c r="O126" s="48"/>
      <c r="P126" s="48">
        <f t="shared" si="11"/>
        <v>125</v>
      </c>
      <c r="Q126" s="48"/>
      <c r="R126" s="48"/>
      <c r="S126" s="48"/>
      <c r="T126" s="48"/>
    </row>
    <row r="127" spans="1:38" x14ac:dyDescent="0.2">
      <c r="A127" s="242">
        <v>42156</v>
      </c>
      <c r="B127" s="154">
        <f>'2. Weather Analysis '!G34</f>
        <v>60.822424242424177</v>
      </c>
      <c r="C127" s="154">
        <f>'2. Weather Analysis '!G61</f>
        <v>27.50727272727363</v>
      </c>
      <c r="D127" s="243">
        <f t="shared" si="2"/>
        <v>127.60180396426472</v>
      </c>
      <c r="E127" s="243">
        <f t="shared" si="3"/>
        <v>0.52125371341083859</v>
      </c>
      <c r="F127" s="243">
        <f t="shared" si="4"/>
        <v>330.3834672688937</v>
      </c>
      <c r="G127" s="243">
        <f t="shared" si="5"/>
        <v>30.457351195752807</v>
      </c>
      <c r="H127" s="243">
        <f t="shared" si="6"/>
        <v>696.79364446086402</v>
      </c>
      <c r="I127" s="243">
        <f t="shared" si="7"/>
        <v>146.22898993476002</v>
      </c>
      <c r="J127" s="278">
        <f t="shared" si="8"/>
        <v>240318.41260445258</v>
      </c>
      <c r="K127" s="278">
        <f t="shared" si="9"/>
        <v>3177551.1940586441</v>
      </c>
      <c r="L127" s="244">
        <f t="shared" si="10"/>
        <v>4669.5606562509665</v>
      </c>
      <c r="M127" s="14"/>
      <c r="N127" s="14"/>
      <c r="O127" s="48"/>
      <c r="P127" s="48">
        <f t="shared" si="11"/>
        <v>126</v>
      </c>
      <c r="Q127" s="48"/>
      <c r="R127" s="48"/>
      <c r="S127" s="48"/>
      <c r="T127" s="48"/>
    </row>
    <row r="128" spans="1:38" x14ac:dyDescent="0.2">
      <c r="A128" s="242">
        <v>42186</v>
      </c>
      <c r="B128" s="154">
        <f>'2. Weather Analysis '!H34</f>
        <v>29.309090909090628</v>
      </c>
      <c r="C128" s="154">
        <f>'2. Weather Analysis '!H61</f>
        <v>62.549090909090864</v>
      </c>
      <c r="D128" s="243">
        <f t="shared" si="2"/>
        <v>127.78440031183035</v>
      </c>
      <c r="E128" s="243">
        <f t="shared" si="3"/>
        <v>0.51361660306696033</v>
      </c>
      <c r="F128" s="243">
        <f t="shared" si="4"/>
        <v>330.60292758032108</v>
      </c>
      <c r="G128" s="243">
        <f t="shared" si="5"/>
        <v>30.450197405873212</v>
      </c>
      <c r="H128" s="243">
        <f t="shared" si="6"/>
        <v>697.49865746955709</v>
      </c>
      <c r="I128" s="243">
        <f t="shared" si="7"/>
        <v>146.30557957888774</v>
      </c>
      <c r="J128" s="278">
        <f t="shared" si="8"/>
        <v>242811.41169898404</v>
      </c>
      <c r="K128" s="278">
        <f t="shared" si="9"/>
        <v>3195440.1468402757</v>
      </c>
      <c r="L128" s="244">
        <f t="shared" si="10"/>
        <v>4671.6836226499527</v>
      </c>
      <c r="M128" s="14"/>
      <c r="N128" s="14"/>
      <c r="O128" s="48"/>
      <c r="P128" s="48">
        <f t="shared" si="11"/>
        <v>127</v>
      </c>
      <c r="Q128" s="48"/>
      <c r="R128" s="48"/>
      <c r="S128" s="48"/>
      <c r="T128" s="48"/>
    </row>
    <row r="129" spans="1:20" x14ac:dyDescent="0.2">
      <c r="A129" s="242">
        <v>42217</v>
      </c>
      <c r="B129" s="154">
        <f>'2. Weather Analysis '!I34</f>
        <v>31.513333333333321</v>
      </c>
      <c r="C129" s="154">
        <f>'2. Weather Analysis '!I61</f>
        <v>43.032727272727243</v>
      </c>
      <c r="D129" s="243">
        <f t="shared" si="2"/>
        <v>127.96605163402174</v>
      </c>
      <c r="E129" s="243">
        <f t="shared" si="3"/>
        <v>0.50550590821298735</v>
      </c>
      <c r="F129" s="243">
        <f t="shared" si="4"/>
        <v>330.29200710075582</v>
      </c>
      <c r="G129" s="243">
        <f t="shared" si="5"/>
        <v>30.459699826696895</v>
      </c>
      <c r="H129" s="243">
        <f t="shared" si="6"/>
        <v>698.29235565509657</v>
      </c>
      <c r="I129" s="243">
        <f t="shared" si="7"/>
        <v>146.38384976714099</v>
      </c>
      <c r="J129" s="278">
        <f t="shared" si="8"/>
        <v>245286.53664039011</v>
      </c>
      <c r="K129" s="278">
        <f t="shared" si="9"/>
        <v>3208867.7612588373</v>
      </c>
      <c r="L129" s="244">
        <f t="shared" si="10"/>
        <v>4673.6759985775398</v>
      </c>
      <c r="M129" s="14"/>
      <c r="N129" s="14"/>
      <c r="O129" s="48"/>
      <c r="P129" s="48">
        <f t="shared" si="11"/>
        <v>128</v>
      </c>
      <c r="Q129" s="48"/>
      <c r="R129" s="48"/>
      <c r="S129" s="48"/>
      <c r="T129" s="48"/>
    </row>
    <row r="130" spans="1:20" x14ac:dyDescent="0.2">
      <c r="A130" s="242">
        <v>42248</v>
      </c>
      <c r="B130" s="154">
        <f>'2. Weather Analysis '!J34</f>
        <v>131.47333333333336</v>
      </c>
      <c r="C130" s="154">
        <f>'2. Weather Analysis '!J61</f>
        <v>14.656363636363643</v>
      </c>
      <c r="D130" s="243">
        <f t="shared" si="2"/>
        <v>128.15523514301231</v>
      </c>
      <c r="E130" s="243">
        <f t="shared" si="3"/>
        <v>0.49690905156847587</v>
      </c>
      <c r="F130" s="243">
        <f t="shared" si="4"/>
        <v>330.51304630510128</v>
      </c>
      <c r="G130" s="243">
        <f t="shared" si="5"/>
        <v>30.469750004374696</v>
      </c>
      <c r="H130" s="243">
        <f t="shared" si="6"/>
        <v>699.1316566691728</v>
      </c>
      <c r="I130" s="243">
        <f t="shared" si="7"/>
        <v>146.46395895790914</v>
      </c>
      <c r="J130" s="278">
        <f t="shared" si="8"/>
        <v>247742.14414495541</v>
      </c>
      <c r="K130" s="278">
        <f t="shared" si="9"/>
        <v>3233083.886934062</v>
      </c>
      <c r="L130" s="244">
        <f t="shared" si="10"/>
        <v>4675.6162925167246</v>
      </c>
      <c r="M130" s="14"/>
      <c r="N130" s="14"/>
      <c r="O130" s="48"/>
      <c r="P130" s="48">
        <f t="shared" si="11"/>
        <v>129</v>
      </c>
      <c r="Q130" s="48"/>
      <c r="R130" s="48"/>
      <c r="S130" s="48"/>
      <c r="T130" s="48"/>
    </row>
    <row r="131" spans="1:20" x14ac:dyDescent="0.2">
      <c r="A131" s="242">
        <v>42278</v>
      </c>
      <c r="B131" s="154">
        <f>'2. Weather Analysis '!K34</f>
        <v>289.87313131313113</v>
      </c>
      <c r="C131" s="154">
        <f>'2. Weather Analysis '!K61</f>
        <v>-1.8654545454544404</v>
      </c>
      <c r="D131" s="243">
        <f t="shared" si="2"/>
        <v>128.35408637192415</v>
      </c>
      <c r="E131" s="243">
        <f t="shared" si="3"/>
        <v>0.50490007032928164</v>
      </c>
      <c r="F131" s="243">
        <f t="shared" si="4"/>
        <v>330.47718513260253</v>
      </c>
      <c r="G131" s="243">
        <f t="shared" si="5"/>
        <v>30.463275370120741</v>
      </c>
      <c r="H131" s="243">
        <f t="shared" si="6"/>
        <v>699.92127653120212</v>
      </c>
      <c r="I131" s="243">
        <f t="shared" si="7"/>
        <v>146.54607048462879</v>
      </c>
      <c r="J131" s="278">
        <f t="shared" si="8"/>
        <v>250176.5436629894</v>
      </c>
      <c r="K131" s="278">
        <f t="shared" si="9"/>
        <v>3254470.7448862633</v>
      </c>
      <c r="L131" s="244">
        <f t="shared" si="10"/>
        <v>4677.7073934533601</v>
      </c>
      <c r="M131" s="14"/>
      <c r="N131" s="14"/>
      <c r="O131" s="48"/>
      <c r="P131" s="48">
        <f t="shared" si="11"/>
        <v>130</v>
      </c>
      <c r="Q131" s="48"/>
      <c r="R131" s="48"/>
      <c r="S131" s="48"/>
      <c r="T131" s="48"/>
    </row>
    <row r="132" spans="1:20" x14ac:dyDescent="0.2">
      <c r="A132" s="242">
        <v>42309</v>
      </c>
      <c r="B132" s="154">
        <f>'2. Weather Analysis '!L34</f>
        <v>515.55434343434536</v>
      </c>
      <c r="C132" s="154">
        <f>'2. Weather Analysis '!L61</f>
        <v>0</v>
      </c>
      <c r="D132" s="243">
        <f t="shared" si="2"/>
        <v>128.54263800518495</v>
      </c>
      <c r="E132" s="243">
        <f t="shared" si="3"/>
        <v>0.51336883913355624</v>
      </c>
      <c r="F132" s="243">
        <f t="shared" si="4"/>
        <v>330.16904467467373</v>
      </c>
      <c r="G132" s="243">
        <f t="shared" si="5"/>
        <v>30.473474375507461</v>
      </c>
      <c r="H132" s="243">
        <f t="shared" si="6"/>
        <v>700.67311411832304</v>
      </c>
      <c r="I132" s="243">
        <f t="shared" si="7"/>
        <v>146.63035265237116</v>
      </c>
      <c r="J132" s="278">
        <f t="shared" si="8"/>
        <v>252587.99649374845</v>
      </c>
      <c r="K132" s="278">
        <f t="shared" si="9"/>
        <v>3278085.2300706045</v>
      </c>
      <c r="L132" s="244">
        <f t="shared" si="10"/>
        <v>4680.1127567352842</v>
      </c>
      <c r="M132" s="14"/>
      <c r="N132" s="14"/>
      <c r="O132" s="48"/>
      <c r="P132" s="48">
        <f t="shared" si="11"/>
        <v>131</v>
      </c>
      <c r="Q132" s="48"/>
      <c r="R132" s="48"/>
      <c r="S132" s="48"/>
      <c r="T132" s="48"/>
    </row>
    <row r="133" spans="1:20" s="235" customFormat="1" x14ac:dyDescent="0.2">
      <c r="A133" s="245">
        <v>42339</v>
      </c>
      <c r="B133" s="232">
        <f>'2. Weather Analysis '!M34</f>
        <v>665.96606060606064</v>
      </c>
      <c r="C133" s="232">
        <f>'2. Weather Analysis '!M61</f>
        <v>0</v>
      </c>
      <c r="D133" s="237">
        <f t="shared" si="2"/>
        <v>128.7253791383898</v>
      </c>
      <c r="E133" s="237">
        <f t="shared" si="3"/>
        <v>0.52232792541184048</v>
      </c>
      <c r="F133" s="237">
        <f t="shared" si="4"/>
        <v>330.3930094010048</v>
      </c>
      <c r="G133" s="237">
        <f t="shared" si="5"/>
        <v>30.467152027556878</v>
      </c>
      <c r="H133" s="237">
        <f t="shared" si="6"/>
        <v>701.32809925672439</v>
      </c>
      <c r="I133" s="237">
        <f t="shared" si="7"/>
        <v>146.71697883560219</v>
      </c>
      <c r="J133" s="279">
        <f t="shared" si="8"/>
        <v>254974.71489071642</v>
      </c>
      <c r="K133" s="279">
        <f t="shared" si="9"/>
        <v>3298717.8072840404</v>
      </c>
      <c r="L133" s="246">
        <f t="shared" si="10"/>
        <v>4682.441138824036</v>
      </c>
      <c r="M133" s="234"/>
      <c r="N133" s="234"/>
      <c r="O133" s="233"/>
      <c r="P133" s="233">
        <f t="shared" si="11"/>
        <v>132</v>
      </c>
      <c r="Q133" s="233"/>
      <c r="R133" s="233"/>
      <c r="S133" s="233"/>
      <c r="T133" s="233"/>
    </row>
    <row r="134" spans="1:20" x14ac:dyDescent="0.2">
      <c r="A134" s="242">
        <v>42370</v>
      </c>
      <c r="B134" s="154">
        <f>'2. Weather Analysis '!B35</f>
        <v>790.88503719671053</v>
      </c>
      <c r="C134" s="154">
        <f>'2. Weather Analysis '!B62</f>
        <v>0</v>
      </c>
      <c r="D134" s="243">
        <f t="shared" si="2"/>
        <v>128.9070788816349</v>
      </c>
      <c r="E134" s="243">
        <f t="shared" si="3"/>
        <v>0.51470328003982113</v>
      </c>
      <c r="F134" s="243">
        <f t="shared" si="4"/>
        <v>330.08683357703376</v>
      </c>
      <c r="G134" s="243">
        <f t="shared" si="5"/>
        <v>30.477506830595267</v>
      </c>
      <c r="H134" s="243">
        <f>TREND(H14:H133,$P14:$P133,P134:P145)</f>
        <v>701.99298175094998</v>
      </c>
      <c r="I134" s="243">
        <f t="shared" si="7"/>
        <v>146.80612757711398</v>
      </c>
      <c r="J134" s="278">
        <f t="shared" si="8"/>
        <v>257334.8611572918</v>
      </c>
      <c r="K134" s="278">
        <f t="shared" si="9"/>
        <v>3313351.8577385517</v>
      </c>
      <c r="L134" s="244">
        <f t="shared" si="10"/>
        <v>4684.8077305300012</v>
      </c>
      <c r="M134" s="14"/>
      <c r="N134" s="14"/>
      <c r="O134" s="48"/>
      <c r="P134" s="48">
        <f t="shared" si="11"/>
        <v>133</v>
      </c>
      <c r="Q134" s="48"/>
      <c r="R134" s="48"/>
      <c r="S134" s="48"/>
      <c r="T134" s="48"/>
    </row>
    <row r="135" spans="1:20" x14ac:dyDescent="0.2">
      <c r="A135" s="242">
        <v>42401</v>
      </c>
      <c r="B135" s="154">
        <f>'2. Weather Analysis '!C35</f>
        <v>716.34094979737574</v>
      </c>
      <c r="C135" s="154">
        <f>'2. Weather Analysis '!C62</f>
        <v>0</v>
      </c>
      <c r="D135" s="243">
        <f t="shared" si="2"/>
        <v>129.09621117410646</v>
      </c>
      <c r="E135" s="243">
        <f t="shared" si="3"/>
        <v>0.50660501430718874</v>
      </c>
      <c r="F135" s="243">
        <f t="shared" si="4"/>
        <v>330.03947443733324</v>
      </c>
      <c r="G135" s="243">
        <f t="shared" si="5"/>
        <v>30.488430679437638</v>
      </c>
      <c r="H135" s="243">
        <f t="shared" ref="H135:H145" si="12">TREND(H15:H134,$P15:$P134,P135:P146)</f>
        <v>702.63393675719976</v>
      </c>
      <c r="I135" s="243">
        <f t="shared" si="7"/>
        <v>146.8976100227076</v>
      </c>
      <c r="J135" s="278">
        <f t="shared" si="8"/>
        <v>259692.75867697794</v>
      </c>
      <c r="K135" s="278">
        <f t="shared" si="9"/>
        <v>3336343.5988448588</v>
      </c>
      <c r="L135" s="244">
        <f t="shared" si="10"/>
        <v>4687.1294938619558</v>
      </c>
      <c r="M135" s="14"/>
      <c r="N135" s="14"/>
      <c r="O135" s="48"/>
      <c r="P135" s="48">
        <f t="shared" si="11"/>
        <v>134</v>
      </c>
      <c r="Q135" s="48"/>
      <c r="R135" s="48"/>
      <c r="S135" s="48"/>
      <c r="T135" s="48"/>
    </row>
    <row r="136" spans="1:20" x14ac:dyDescent="0.2">
      <c r="A136" s="242">
        <v>42430</v>
      </c>
      <c r="B136" s="154">
        <f>'2. Weather Analysis '!D35</f>
        <v>608.20269841269828</v>
      </c>
      <c r="C136" s="154">
        <f>'2. Weather Analysis '!D62</f>
        <v>0.53428571428571558</v>
      </c>
      <c r="D136" s="243">
        <f t="shared" si="2"/>
        <v>129.2778213725953</v>
      </c>
      <c r="E136" s="243">
        <f t="shared" si="3"/>
        <v>0.49802054450109889</v>
      </c>
      <c r="F136" s="243">
        <f t="shared" si="4"/>
        <v>329.7196318276076</v>
      </c>
      <c r="G136" s="243">
        <f t="shared" si="5"/>
        <v>30.448677687318206</v>
      </c>
      <c r="H136" s="243">
        <f t="shared" si="12"/>
        <v>703.25788452902907</v>
      </c>
      <c r="I136" s="243">
        <f t="shared" si="7"/>
        <v>146.99159217128553</v>
      </c>
      <c r="J136" s="278">
        <f t="shared" si="8"/>
        <v>262047.98538945086</v>
      </c>
      <c r="K136" s="278">
        <f t="shared" si="9"/>
        <v>3356976.9322343459</v>
      </c>
      <c r="L136" s="244">
        <f t="shared" si="10"/>
        <v>4689.2672454966287</v>
      </c>
      <c r="M136" s="14"/>
      <c r="N136" s="14"/>
      <c r="O136" s="48"/>
      <c r="P136" s="48">
        <f t="shared" si="11"/>
        <v>135</v>
      </c>
      <c r="Q136" s="48"/>
      <c r="R136" s="48"/>
      <c r="S136" s="48"/>
      <c r="T136" s="48"/>
    </row>
    <row r="137" spans="1:20" x14ac:dyDescent="0.2">
      <c r="A137" s="242">
        <v>42461</v>
      </c>
      <c r="B137" s="154">
        <f>'2. Weather Analysis '!E35</f>
        <v>357.33434972891791</v>
      </c>
      <c r="C137" s="154">
        <f>'2. Weather Analysis '!E62</f>
        <v>0.35999999999999943</v>
      </c>
      <c r="D137" s="243">
        <f t="shared" si="2"/>
        <v>129.47195742454602</v>
      </c>
      <c r="E137" s="243">
        <f t="shared" si="3"/>
        <v>0.50602390118565754</v>
      </c>
      <c r="F137" s="243">
        <f t="shared" si="4"/>
        <v>330.2050775982143</v>
      </c>
      <c r="G137" s="243">
        <f t="shared" si="5"/>
        <v>30.457814540554136</v>
      </c>
      <c r="H137" s="243">
        <f t="shared" si="12"/>
        <v>703.84998324755611</v>
      </c>
      <c r="I137" s="243">
        <f t="shared" si="7"/>
        <v>147.08824483335098</v>
      </c>
      <c r="J137" s="278">
        <f t="shared" si="8"/>
        <v>264400.10611056094</v>
      </c>
      <c r="K137" s="278">
        <f t="shared" si="9"/>
        <v>3372436.2064305879</v>
      </c>
      <c r="L137" s="244">
        <f t="shared" si="10"/>
        <v>4691.5180778606382</v>
      </c>
      <c r="M137" s="14"/>
      <c r="N137" s="14"/>
      <c r="O137" s="48"/>
      <c r="P137" s="48">
        <f t="shared" si="11"/>
        <v>136</v>
      </c>
      <c r="Q137" s="48"/>
      <c r="R137" s="48"/>
      <c r="S137" s="48"/>
      <c r="T137" s="48"/>
    </row>
    <row r="138" spans="1:20" x14ac:dyDescent="0.2">
      <c r="A138" s="242">
        <v>42491</v>
      </c>
      <c r="B138" s="154">
        <f>'2. Weather Analysis '!F35</f>
        <v>170.46158730158822</v>
      </c>
      <c r="C138" s="154">
        <f>'2. Weather Analysis '!F62</f>
        <v>14.263051146384441</v>
      </c>
      <c r="D138" s="243">
        <f t="shared" si="2"/>
        <v>129.66908660202151</v>
      </c>
      <c r="E138" s="243">
        <f t="shared" si="3"/>
        <v>0.51450495216397263</v>
      </c>
      <c r="F138" s="243">
        <f t="shared" si="4"/>
        <v>329.62923165984648</v>
      </c>
      <c r="G138" s="243">
        <f t="shared" si="5"/>
        <v>30.450400768861233</v>
      </c>
      <c r="H138" s="243">
        <f t="shared" si="12"/>
        <v>704.48171023518989</v>
      </c>
      <c r="I138" s="243">
        <f t="shared" si="7"/>
        <v>147.18774372218022</v>
      </c>
      <c r="J138" s="278">
        <f t="shared" si="8"/>
        <v>266748.6722722078</v>
      </c>
      <c r="K138" s="278">
        <f t="shared" si="9"/>
        <v>3391831.5245249998</v>
      </c>
      <c r="L138" s="244">
        <f t="shared" si="10"/>
        <v>4693.7694559341917</v>
      </c>
      <c r="M138" s="14"/>
      <c r="N138" s="14"/>
      <c r="O138" s="48"/>
      <c r="P138" s="48">
        <f t="shared" si="11"/>
        <v>137</v>
      </c>
      <c r="Q138" s="48"/>
      <c r="R138" s="48"/>
      <c r="S138" s="48"/>
      <c r="T138" s="48"/>
    </row>
    <row r="139" spans="1:20" x14ac:dyDescent="0.2">
      <c r="A139" s="242">
        <v>42522</v>
      </c>
      <c r="B139" s="154">
        <f>'2. Weather Analysis '!G35</f>
        <v>59.709705647004967</v>
      </c>
      <c r="C139" s="154">
        <f>'2. Weather Analysis '!G62</f>
        <v>37.358095238095245</v>
      </c>
      <c r="D139" s="243">
        <f t="shared" si="2"/>
        <v>129.87106183999634</v>
      </c>
      <c r="E139" s="243">
        <f t="shared" si="3"/>
        <v>0.5234762578242601</v>
      </c>
      <c r="F139" s="243">
        <f t="shared" si="4"/>
        <v>329.84334838728734</v>
      </c>
      <c r="G139" s="243">
        <f t="shared" si="5"/>
        <v>30.459634347128478</v>
      </c>
      <c r="H139" s="243">
        <f t="shared" si="12"/>
        <v>705.26121048239156</v>
      </c>
      <c r="I139" s="243">
        <f t="shared" si="7"/>
        <v>147.29026954601355</v>
      </c>
      <c r="J139" s="278">
        <f t="shared" si="8"/>
        <v>269093.2216590601</v>
      </c>
      <c r="K139" s="278">
        <f t="shared" si="9"/>
        <v>3415826.4908833569</v>
      </c>
      <c r="L139" s="244">
        <f t="shared" si="10"/>
        <v>4696.2267547007323</v>
      </c>
      <c r="M139" s="14"/>
      <c r="N139" s="14"/>
      <c r="O139" s="48"/>
      <c r="P139" s="48">
        <f t="shared" si="11"/>
        <v>138</v>
      </c>
      <c r="Q139" s="48"/>
      <c r="R139" s="48"/>
      <c r="S139" s="48"/>
      <c r="T139" s="48"/>
    </row>
    <row r="140" spans="1:20" x14ac:dyDescent="0.2">
      <c r="A140" s="242">
        <v>42552</v>
      </c>
      <c r="B140" s="154">
        <f>'2. Weather Analysis '!H35</f>
        <v>22.543492063492067</v>
      </c>
      <c r="C140" s="154">
        <f>'2. Weather Analysis '!H62</f>
        <v>70.351746031745733</v>
      </c>
      <c r="D140" s="243">
        <f t="shared" si="2"/>
        <v>130.06787781282159</v>
      </c>
      <c r="E140" s="243">
        <f t="shared" si="3"/>
        <v>0.51586376178856086</v>
      </c>
      <c r="F140" s="243">
        <f t="shared" si="4"/>
        <v>330.074001821472</v>
      </c>
      <c r="G140" s="243">
        <f t="shared" si="5"/>
        <v>30.452319800650766</v>
      </c>
      <c r="H140" s="243">
        <f t="shared" si="12"/>
        <v>706.17296226014344</v>
      </c>
      <c r="I140" s="243">
        <f t="shared" si="7"/>
        <v>147.39600810126038</v>
      </c>
      <c r="J140" s="278">
        <f t="shared" si="8"/>
        <v>271433.27814212057</v>
      </c>
      <c r="K140" s="278">
        <f t="shared" si="9"/>
        <v>3438716.4912959142</v>
      </c>
      <c r="L140" s="244">
        <f t="shared" si="10"/>
        <v>4698.6629790609186</v>
      </c>
      <c r="M140" s="14"/>
      <c r="N140" s="14"/>
      <c r="O140" s="48"/>
      <c r="P140" s="48">
        <f t="shared" si="11"/>
        <v>139</v>
      </c>
      <c r="Q140" s="48"/>
      <c r="R140" s="48"/>
      <c r="S140" s="48"/>
      <c r="T140" s="48"/>
    </row>
    <row r="141" spans="1:20" x14ac:dyDescent="0.2">
      <c r="A141" s="242">
        <v>42583</v>
      </c>
      <c r="B141" s="154">
        <f>'2. Weather Analysis '!I35</f>
        <v>28.677936507936579</v>
      </c>
      <c r="C141" s="154">
        <f>'2. Weather Analysis '!I62</f>
        <v>48.590445489581157</v>
      </c>
      <c r="D141" s="243">
        <f t="shared" si="2"/>
        <v>130.25748496436009</v>
      </c>
      <c r="E141" s="243">
        <f t="shared" si="3"/>
        <v>0.50777756787751593</v>
      </c>
      <c r="F141" s="243">
        <f t="shared" si="4"/>
        <v>329.77487450946256</v>
      </c>
      <c r="G141" s="243">
        <f t="shared" si="5"/>
        <v>30.461655147015765</v>
      </c>
      <c r="H141" s="243">
        <f t="shared" si="12"/>
        <v>707.17464587146083</v>
      </c>
      <c r="I141" s="243">
        <f t="shared" si="7"/>
        <v>147.50515036671365</v>
      </c>
      <c r="J141" s="278">
        <f t="shared" si="8"/>
        <v>273768.35140914586</v>
      </c>
      <c r="K141" s="278">
        <f t="shared" si="9"/>
        <v>3452482.8944959203</v>
      </c>
      <c r="L141" s="244">
        <f t="shared" si="10"/>
        <v>4700.9230327115283</v>
      </c>
      <c r="M141" s="14"/>
      <c r="N141" s="14"/>
      <c r="O141" s="48"/>
      <c r="P141" s="48">
        <f t="shared" si="11"/>
        <v>140</v>
      </c>
      <c r="Q141" s="48"/>
      <c r="R141" s="48"/>
      <c r="S141" s="48"/>
      <c r="T141" s="48"/>
    </row>
    <row r="142" spans="1:20" x14ac:dyDescent="0.2">
      <c r="A142" s="242">
        <v>42614</v>
      </c>
      <c r="B142" s="154">
        <f>'2. Weather Analysis '!J35</f>
        <v>108.23503364034241</v>
      </c>
      <c r="C142" s="154">
        <f>'2. Weather Analysis '!J62</f>
        <v>17.558095238095234</v>
      </c>
      <c r="D142" s="243">
        <f t="shared" si="2"/>
        <v>130.44626898825538</v>
      </c>
      <c r="E142" s="243">
        <f t="shared" si="3"/>
        <v>0.49920508468969294</v>
      </c>
      <c r="F142" s="243">
        <f t="shared" si="4"/>
        <v>329.97414855519509</v>
      </c>
      <c r="G142" s="243">
        <f t="shared" si="5"/>
        <v>30.471531789323748</v>
      </c>
      <c r="H142" s="243">
        <f t="shared" si="12"/>
        <v>708.22467427447475</v>
      </c>
      <c r="I142" s="243">
        <f t="shared" si="7"/>
        <v>147.6178925987677</v>
      </c>
      <c r="J142" s="278">
        <f t="shared" si="8"/>
        <v>276097.93669192621</v>
      </c>
      <c r="K142" s="278">
        <f t="shared" si="9"/>
        <v>3475476.792667802</v>
      </c>
      <c r="L142" s="244">
        <f t="shared" si="10"/>
        <v>4703.2358740136315</v>
      </c>
      <c r="M142" s="14"/>
      <c r="N142" s="14"/>
      <c r="O142" s="48"/>
      <c r="P142" s="48">
        <f t="shared" si="11"/>
        <v>141</v>
      </c>
      <c r="Q142" s="48"/>
      <c r="R142" s="48"/>
      <c r="S142" s="48"/>
      <c r="T142" s="48"/>
    </row>
    <row r="143" spans="1:20" x14ac:dyDescent="0.2">
      <c r="A143" s="242">
        <v>42644</v>
      </c>
      <c r="B143" s="154">
        <f>'2. Weather Analysis '!K35</f>
        <v>289.85877631894073</v>
      </c>
      <c r="C143" s="154">
        <f>'2. Weather Analysis '!K62</f>
        <v>1.8241798941798919</v>
      </c>
      <c r="D143" s="243">
        <f t="shared" si="2"/>
        <v>130.622204012542</v>
      </c>
      <c r="E143" s="243">
        <f t="shared" si="3"/>
        <v>0.50722033487689333</v>
      </c>
      <c r="F143" s="243">
        <f t="shared" si="4"/>
        <v>329.67595797898861</v>
      </c>
      <c r="G143" s="243">
        <f t="shared" si="5"/>
        <v>30.464877013624481</v>
      </c>
      <c r="H143" s="243">
        <f t="shared" si="12"/>
        <v>709.24985433327333</v>
      </c>
      <c r="I143" s="243">
        <f t="shared" si="7"/>
        <v>147.73443642763371</v>
      </c>
      <c r="J143" s="278">
        <f t="shared" si="8"/>
        <v>278421.51449043292</v>
      </c>
      <c r="K143" s="278">
        <f t="shared" si="9"/>
        <v>3495822.0514735775</v>
      </c>
      <c r="L143" s="244">
        <f t="shared" si="10"/>
        <v>4705.4339656143011</v>
      </c>
      <c r="M143" s="14"/>
      <c r="N143" s="14"/>
      <c r="O143" s="48"/>
      <c r="P143" s="48">
        <f t="shared" si="11"/>
        <v>142</v>
      </c>
      <c r="Q143" s="48"/>
      <c r="R143" s="48"/>
      <c r="S143" s="48"/>
      <c r="T143" s="48"/>
    </row>
    <row r="144" spans="1:20" x14ac:dyDescent="0.2">
      <c r="A144" s="242">
        <v>42675</v>
      </c>
      <c r="B144" s="154">
        <f>'2. Weather Analysis '!L35</f>
        <v>465.89111111111106</v>
      </c>
      <c r="C144" s="154">
        <f>'2. Weather Analysis '!L62</f>
        <v>0</v>
      </c>
      <c r="D144" s="243">
        <f t="shared" si="2"/>
        <v>130.79307373274114</v>
      </c>
      <c r="E144" s="243">
        <f t="shared" si="3"/>
        <v>0.51571317810197681</v>
      </c>
      <c r="F144" s="243">
        <f t="shared" si="4"/>
        <v>329.63702625393029</v>
      </c>
      <c r="G144" s="243">
        <f t="shared" si="5"/>
        <v>30.474889124201912</v>
      </c>
      <c r="H144" s="243">
        <f t="shared" si="12"/>
        <v>710.32988296786618</v>
      </c>
      <c r="I144" s="243">
        <f t="shared" si="7"/>
        <v>147.85498895454634</v>
      </c>
      <c r="J144" s="278">
        <f t="shared" si="8"/>
        <v>280738.55029384571</v>
      </c>
      <c r="K144" s="278">
        <f t="shared" si="9"/>
        <v>3518734.4698721422</v>
      </c>
      <c r="L144" s="244">
        <f t="shared" si="10"/>
        <v>4707.4937432344277</v>
      </c>
      <c r="M144" s="14"/>
      <c r="N144" s="14"/>
      <c r="O144" s="48"/>
      <c r="P144" s="48">
        <f t="shared" si="11"/>
        <v>143</v>
      </c>
      <c r="Q144" s="48"/>
      <c r="R144" s="48"/>
      <c r="S144" s="48"/>
      <c r="T144" s="48"/>
    </row>
    <row r="145" spans="1:20" ht="13.5" thickBot="1" x14ac:dyDescent="0.25">
      <c r="A145" s="247">
        <v>42705</v>
      </c>
      <c r="B145" s="248">
        <f>'2. Weather Analysis '!M35</f>
        <v>669.6312698412703</v>
      </c>
      <c r="C145" s="248">
        <f>'2. Weather Analysis '!M62</f>
        <v>0</v>
      </c>
      <c r="D145" s="249">
        <f t="shared" si="2"/>
        <v>130.96371941671754</v>
      </c>
      <c r="E145" s="249">
        <f t="shared" si="3"/>
        <v>0.52469616638069294</v>
      </c>
      <c r="F145" s="249">
        <f t="shared" si="4"/>
        <v>329.87284332095862</v>
      </c>
      <c r="G145" s="249">
        <f t="shared" si="5"/>
        <v>30.468372978655612</v>
      </c>
      <c r="H145" s="249">
        <f t="shared" si="12"/>
        <v>711.41415491506882</v>
      </c>
      <c r="I145" s="249">
        <f t="shared" si="7"/>
        <v>147.97976284995349</v>
      </c>
      <c r="J145" s="280">
        <f t="shared" si="8"/>
        <v>283048.49429846939</v>
      </c>
      <c r="K145" s="280">
        <f t="shared" si="9"/>
        <v>3543412.2003273834</v>
      </c>
      <c r="L145" s="250">
        <f t="shared" si="10"/>
        <v>4709.6467876860315</v>
      </c>
      <c r="M145" s="14"/>
      <c r="N145" s="14"/>
      <c r="O145" s="48"/>
      <c r="P145" s="48">
        <f t="shared" si="11"/>
        <v>144</v>
      </c>
      <c r="Q145" s="48"/>
      <c r="R145" s="48"/>
      <c r="S145" s="48"/>
      <c r="T145" s="48"/>
    </row>
    <row r="148" spans="1:20" ht="13.5" thickBot="1" x14ac:dyDescent="0.25">
      <c r="A148" s="251" t="s">
        <v>62</v>
      </c>
      <c r="B148" s="251"/>
      <c r="C148" s="251"/>
      <c r="D148" s="252"/>
      <c r="E148" s="47"/>
      <c r="F148" s="47"/>
      <c r="G148" s="253"/>
      <c r="H148" s="253"/>
      <c r="I148" s="26"/>
      <c r="J148" s="253"/>
      <c r="K148" s="253"/>
      <c r="L148" s="253"/>
      <c r="M148" s="14"/>
      <c r="N148" s="14"/>
      <c r="O148" s="48"/>
      <c r="Q148" s="48"/>
      <c r="R148" s="48"/>
      <c r="S148" s="48"/>
      <c r="T148" s="48"/>
    </row>
    <row r="149" spans="1:20" ht="13.5" thickBot="1" x14ac:dyDescent="0.25">
      <c r="A149" s="238">
        <v>42005</v>
      </c>
      <c r="B149" s="695">
        <f>'4b. Variables'!B135</f>
        <v>773.57666666666671</v>
      </c>
      <c r="C149" s="695">
        <f>'4b. Variables'!C135</f>
        <v>0</v>
      </c>
      <c r="D149" s="695">
        <f>'4b. Variables'!D135</f>
        <v>114.26999999999998</v>
      </c>
      <c r="E149" s="254">
        <f>AVERAGE(E2,E14,E26,E38,E50,E62,E74,E86,E98,E110)</f>
        <v>0</v>
      </c>
      <c r="F149" s="695">
        <f>'4b. Variables'!F135</f>
        <v>336</v>
      </c>
      <c r="G149" s="695">
        <v>31</v>
      </c>
      <c r="H149" s="695">
        <f>'4b. Variables'!H135</f>
        <v>685.5</v>
      </c>
      <c r="I149" s="695">
        <f>AVERAGE(I2,I14,I26,I38,I50,I62,I74,I86,I98,I110)</f>
        <v>138.52843198304612</v>
      </c>
      <c r="J149" s="277">
        <f>AVERAGE(J2,J14,J26,J38,J50,J62,J74,J86,J98,J110)</f>
        <v>89038.172450534679</v>
      </c>
      <c r="K149" s="277">
        <f>'4b. Variables'!K135</f>
        <v>2464916.6389292004</v>
      </c>
      <c r="L149" s="255">
        <f>AVERAGE(L2,L14,L26,L38,L50,L62,L74,L86,L98,L110)</f>
        <v>4490.3999999999996</v>
      </c>
      <c r="M149" s="261" t="s">
        <v>191</v>
      </c>
      <c r="N149" s="33"/>
      <c r="O149" s="48"/>
      <c r="Q149" s="48"/>
      <c r="R149" s="48"/>
      <c r="S149" s="48"/>
      <c r="T149" s="48"/>
    </row>
    <row r="150" spans="1:20" x14ac:dyDescent="0.2">
      <c r="A150" s="242">
        <v>42036</v>
      </c>
      <c r="B150" s="696">
        <f>'4b. Variables'!B136</f>
        <v>712.63666666666666</v>
      </c>
      <c r="C150" s="696">
        <f>'4b. Variables'!C136</f>
        <v>0</v>
      </c>
      <c r="D150" s="696">
        <f>'4b. Variables'!D136</f>
        <v>114.97999999999999</v>
      </c>
      <c r="E150" s="256">
        <f t="shared" ref="E150:E160" si="13">AVERAGE(E3,E15,E27,E39,E51,E63,E75,E87,E99,E111)</f>
        <v>0</v>
      </c>
      <c r="F150" s="696">
        <f>'4b. Variables'!F136</f>
        <v>304</v>
      </c>
      <c r="G150" s="696">
        <v>28</v>
      </c>
      <c r="H150" s="696">
        <f>'4b. Variables'!H136</f>
        <v>682.45</v>
      </c>
      <c r="I150" s="696">
        <f>AVERAGE(I3,I15,I27,I39,I51,I63,I75,I87,I99,I111)</f>
        <v>138.67529088616715</v>
      </c>
      <c r="J150" s="278">
        <f>AVERAGE(J3,J15,J27,J39,J51,J63,J75,J87,J99,J111)</f>
        <v>90983.114050508389</v>
      </c>
      <c r="K150" s="278">
        <f>'4b. Variables'!K136</f>
        <v>2308708.4286647001</v>
      </c>
      <c r="L150" s="257">
        <f>AVERAGE(L3,L15,L27,L39,L51,L63,L75,L87,L99,L111)</f>
        <v>4489.1000000000004</v>
      </c>
      <c r="M150" s="33"/>
      <c r="N150" s="33"/>
      <c r="O150" s="48"/>
      <c r="Q150" s="48"/>
      <c r="R150" s="48"/>
      <c r="S150" s="48"/>
      <c r="T150" s="48"/>
    </row>
    <row r="151" spans="1:20" x14ac:dyDescent="0.2">
      <c r="A151" s="242">
        <v>42064</v>
      </c>
      <c r="B151" s="696">
        <f>'4b. Variables'!B137</f>
        <v>617.94555555555542</v>
      </c>
      <c r="C151" s="696">
        <f>'4b. Variables'!C137</f>
        <v>0.34</v>
      </c>
      <c r="D151" s="696">
        <f>'4b. Variables'!D137</f>
        <v>115.63999999999999</v>
      </c>
      <c r="E151" s="256">
        <f t="shared" si="13"/>
        <v>1</v>
      </c>
      <c r="F151" s="696">
        <f>'4b. Variables'!F137</f>
        <v>352</v>
      </c>
      <c r="G151" s="696">
        <f t="shared" ref="G151:L151" si="14">AVERAGE(G4,G16,G28,G40,G52,G64,G76,G88,G100,G112)</f>
        <v>31</v>
      </c>
      <c r="H151" s="696">
        <f>'4b. Variables'!H137</f>
        <v>681.90000000000009</v>
      </c>
      <c r="I151" s="696">
        <f t="shared" si="14"/>
        <v>138.82263006252981</v>
      </c>
      <c r="J151" s="278">
        <f t="shared" si="14"/>
        <v>92928.0556504821</v>
      </c>
      <c r="K151" s="278">
        <f>'4b. Variables'!K137</f>
        <v>2556197.4570157002</v>
      </c>
      <c r="L151" s="257">
        <f t="shared" si="14"/>
        <v>4492.2</v>
      </c>
      <c r="M151" s="33"/>
      <c r="N151" s="33"/>
      <c r="O151" s="48"/>
      <c r="Q151" s="48"/>
      <c r="R151" s="48"/>
      <c r="S151" s="48"/>
      <c r="T151" s="48"/>
    </row>
    <row r="152" spans="1:20" x14ac:dyDescent="0.2">
      <c r="A152" s="242">
        <v>42095</v>
      </c>
      <c r="B152" s="256">
        <f t="shared" ref="B152:D160" si="15">AVERAGE(B5,B17,B29,B41,B53,B65,B77,B89,B101,B113)</f>
        <v>365.98666666666662</v>
      </c>
      <c r="C152" s="256">
        <f t="shared" si="15"/>
        <v>0.26</v>
      </c>
      <c r="D152" s="256">
        <f t="shared" si="15"/>
        <v>115.92</v>
      </c>
      <c r="E152" s="256">
        <f t="shared" si="13"/>
        <v>1</v>
      </c>
      <c r="F152" s="256">
        <f t="shared" ref="F152:L152" si="16">AVERAGE(F5,F17,F29,F41,F53,F65,F77,F89,F101,F113)</f>
        <v>323.2</v>
      </c>
      <c r="G152" s="256">
        <f t="shared" si="16"/>
        <v>30</v>
      </c>
      <c r="H152" s="256">
        <f t="shared" si="16"/>
        <v>651.66999999999985</v>
      </c>
      <c r="I152" s="256">
        <f t="shared" si="16"/>
        <v>138.97044998904079</v>
      </c>
      <c r="J152" s="281">
        <f t="shared" si="16"/>
        <v>94872.997250455766</v>
      </c>
      <c r="K152" s="281">
        <f t="shared" ref="K152" si="17">AVERAGE(K5,K17,K29,K41,K53,K65,K77,K89,K101,K113)</f>
        <v>2477502.7680500001</v>
      </c>
      <c r="L152" s="257">
        <f t="shared" si="16"/>
        <v>4497.3999999999996</v>
      </c>
      <c r="M152" s="33"/>
      <c r="N152" s="33"/>
      <c r="O152" s="48"/>
      <c r="Q152" s="48"/>
      <c r="R152" s="48"/>
      <c r="S152" s="48"/>
      <c r="T152" s="48"/>
    </row>
    <row r="153" spans="1:20" x14ac:dyDescent="0.2">
      <c r="A153" s="242">
        <v>42125</v>
      </c>
      <c r="B153" s="256">
        <f t="shared" si="15"/>
        <v>186.03666666666666</v>
      </c>
      <c r="C153" s="256">
        <f t="shared" si="15"/>
        <v>12.07</v>
      </c>
      <c r="D153" s="256">
        <f t="shared" si="15"/>
        <v>116.42999999999999</v>
      </c>
      <c r="E153" s="256">
        <f t="shared" si="13"/>
        <v>1</v>
      </c>
      <c r="F153" s="256">
        <f t="shared" ref="F153:L153" si="18">AVERAGE(F6,F18,F30,F42,F54,F66,F78,F90,F102,F114)</f>
        <v>339.2</v>
      </c>
      <c r="G153" s="256">
        <f t="shared" si="18"/>
        <v>31</v>
      </c>
      <c r="H153" s="256">
        <f t="shared" si="18"/>
        <v>656.67000000000007</v>
      </c>
      <c r="I153" s="256">
        <f t="shared" si="18"/>
        <v>139.11875114499574</v>
      </c>
      <c r="J153" s="281">
        <f t="shared" si="18"/>
        <v>96817.938850429477</v>
      </c>
      <c r="K153" s="281">
        <f t="shared" ref="K153" si="19">AVERAGE(K6,K18,K30,K42,K54,K66,K78,K90,K102,K114)</f>
        <v>2507361.4785591005</v>
      </c>
      <c r="L153" s="257">
        <f t="shared" si="18"/>
        <v>4502.8999999999996</v>
      </c>
      <c r="M153" s="33"/>
      <c r="N153" s="33"/>
      <c r="O153" s="48"/>
      <c r="Q153" s="48"/>
      <c r="R153" s="48"/>
      <c r="S153" s="48"/>
      <c r="T153" s="48"/>
    </row>
    <row r="154" spans="1:20" x14ac:dyDescent="0.2">
      <c r="A154" s="242">
        <v>42156</v>
      </c>
      <c r="B154" s="256">
        <f t="shared" si="15"/>
        <v>57.063333333333333</v>
      </c>
      <c r="C154" s="256">
        <f t="shared" si="15"/>
        <v>40.56</v>
      </c>
      <c r="D154" s="256">
        <f t="shared" si="15"/>
        <v>116.35000000000002</v>
      </c>
      <c r="E154" s="256">
        <f t="shared" si="13"/>
        <v>0</v>
      </c>
      <c r="F154" s="256">
        <f t="shared" ref="F154:L154" si="20">AVERAGE(F7,F19,F31,F43,F55,F67,F79,F91,F103,F115)</f>
        <v>342.4</v>
      </c>
      <c r="G154" s="256">
        <f t="shared" si="20"/>
        <v>30</v>
      </c>
      <c r="H154" s="256">
        <f t="shared" si="20"/>
        <v>665.68999999999994</v>
      </c>
      <c r="I154" s="256">
        <f t="shared" si="20"/>
        <v>139.26753401208052</v>
      </c>
      <c r="J154" s="281">
        <f t="shared" si="20"/>
        <v>98762.880450403172</v>
      </c>
      <c r="K154" s="281">
        <f t="shared" ref="K154" si="21">AVERAGE(K7,K19,K31,K43,K55,K67,K79,K91,K103,K115)</f>
        <v>2489933.6946403002</v>
      </c>
      <c r="L154" s="257">
        <f t="shared" si="20"/>
        <v>4505</v>
      </c>
      <c r="M154" s="33"/>
      <c r="N154" s="33"/>
      <c r="O154" s="48"/>
      <c r="Q154" s="48"/>
      <c r="R154" s="48"/>
      <c r="S154" s="48"/>
      <c r="T154" s="48"/>
    </row>
    <row r="155" spans="1:20" x14ac:dyDescent="0.2">
      <c r="A155" s="242">
        <v>42186</v>
      </c>
      <c r="B155" s="256">
        <f t="shared" si="15"/>
        <v>23.23</v>
      </c>
      <c r="C155" s="256">
        <f t="shared" si="15"/>
        <v>68.02</v>
      </c>
      <c r="D155" s="256">
        <f t="shared" si="15"/>
        <v>116.46000000000001</v>
      </c>
      <c r="E155" s="256">
        <f t="shared" si="13"/>
        <v>0</v>
      </c>
      <c r="F155" s="256">
        <f t="shared" ref="F155:L155" si="22">AVERAGE(F8,F20,F32,F44,F56,F68,F80,F92,F104,F116)</f>
        <v>337.6</v>
      </c>
      <c r="G155" s="256">
        <f t="shared" si="22"/>
        <v>31</v>
      </c>
      <c r="H155" s="256">
        <f t="shared" si="22"/>
        <v>672.79000000000008</v>
      </c>
      <c r="I155" s="256">
        <f t="shared" si="22"/>
        <v>139.41679907437367</v>
      </c>
      <c r="J155" s="281">
        <f t="shared" si="22"/>
        <v>100707.82205037687</v>
      </c>
      <c r="K155" s="281">
        <f t="shared" ref="K155" si="23">AVERAGE(K8,K20,K32,K44,K56,K68,K80,K92,K104,K116)</f>
        <v>2314150.2846060004</v>
      </c>
      <c r="L155" s="257">
        <f t="shared" si="22"/>
        <v>4504.8</v>
      </c>
      <c r="M155" s="33"/>
      <c r="N155" s="33"/>
      <c r="O155" s="48"/>
      <c r="Q155" s="48"/>
      <c r="R155" s="48"/>
      <c r="S155" s="48"/>
      <c r="T155" s="48"/>
    </row>
    <row r="156" spans="1:20" x14ac:dyDescent="0.2">
      <c r="A156" s="242">
        <v>42217</v>
      </c>
      <c r="B156" s="256">
        <f t="shared" si="15"/>
        <v>28.303333333333335</v>
      </c>
      <c r="C156" s="256">
        <f t="shared" si="15"/>
        <v>48.4</v>
      </c>
      <c r="D156" s="256">
        <f t="shared" si="15"/>
        <v>116.53</v>
      </c>
      <c r="E156" s="256">
        <f t="shared" si="13"/>
        <v>0</v>
      </c>
      <c r="F156" s="256">
        <f t="shared" ref="F156:L156" si="24">AVERAGE(F9,F21,F33,F45,F57,F69,F81,F93,F105,F117)</f>
        <v>340.6</v>
      </c>
      <c r="G156" s="256">
        <f t="shared" si="24"/>
        <v>31</v>
      </c>
      <c r="H156" s="256">
        <f t="shared" si="24"/>
        <v>674.6099999999999</v>
      </c>
      <c r="I156" s="256">
        <f t="shared" si="24"/>
        <v>139.56654681834763</v>
      </c>
      <c r="J156" s="281">
        <f t="shared" si="24"/>
        <v>102652.76365035056</v>
      </c>
      <c r="K156" s="281">
        <f t="shared" ref="K156" si="25">AVERAGE(K9,K21,K33,K45,K57,K69,K81,K93,K105,K117)</f>
        <v>2715343.1528646001</v>
      </c>
      <c r="L156" s="257">
        <f t="shared" si="24"/>
        <v>4512.3999999999996</v>
      </c>
      <c r="M156" s="33"/>
      <c r="N156" s="33"/>
      <c r="O156" s="48"/>
      <c r="Q156" s="48"/>
      <c r="R156" s="48"/>
      <c r="S156" s="48"/>
      <c r="T156" s="48"/>
    </row>
    <row r="157" spans="1:20" x14ac:dyDescent="0.2">
      <c r="A157" s="242">
        <v>42248</v>
      </c>
      <c r="B157" s="256">
        <f t="shared" si="15"/>
        <v>113.44333333333334</v>
      </c>
      <c r="C157" s="256">
        <f t="shared" si="15"/>
        <v>14.790000000000001</v>
      </c>
      <c r="D157" s="256">
        <f t="shared" si="15"/>
        <v>116.7</v>
      </c>
      <c r="E157" s="256">
        <f t="shared" si="13"/>
        <v>1</v>
      </c>
      <c r="F157" s="256">
        <f t="shared" ref="F157:L157" si="26">AVERAGE(F10,F22,F34,F46,F58,F70,F82,F94,F106,F118)</f>
        <v>326.39999999999998</v>
      </c>
      <c r="G157" s="256">
        <f t="shared" si="26"/>
        <v>30</v>
      </c>
      <c r="H157" s="256">
        <f t="shared" si="26"/>
        <v>671.93999999999983</v>
      </c>
      <c r="I157" s="256">
        <f t="shared" si="26"/>
        <v>139.71677773287053</v>
      </c>
      <c r="J157" s="281">
        <f t="shared" si="26"/>
        <v>104597.70525032427</v>
      </c>
      <c r="K157" s="281">
        <f t="shared" ref="K157" si="27">AVERAGE(K10,K22,K34,K46,K58,K70,K82,K94,K106,K118)</f>
        <v>2542161.5913575999</v>
      </c>
      <c r="L157" s="257">
        <f t="shared" si="26"/>
        <v>4513.5</v>
      </c>
      <c r="M157" s="33"/>
      <c r="N157" s="33"/>
      <c r="O157" s="48"/>
      <c r="Q157" s="48"/>
      <c r="R157" s="48"/>
      <c r="S157" s="48"/>
      <c r="T157" s="48"/>
    </row>
    <row r="158" spans="1:20" x14ac:dyDescent="0.2">
      <c r="A158" s="242">
        <v>42278</v>
      </c>
      <c r="B158" s="256">
        <f t="shared" si="15"/>
        <v>292.25888888888886</v>
      </c>
      <c r="C158" s="256">
        <f t="shared" si="15"/>
        <v>2.4900000000000002</v>
      </c>
      <c r="D158" s="256">
        <f t="shared" si="15"/>
        <v>116.57000000000001</v>
      </c>
      <c r="E158" s="256">
        <f t="shared" si="13"/>
        <v>1</v>
      </c>
      <c r="F158" s="256">
        <f t="shared" ref="F158:L158" si="28">AVERAGE(F11,F23,F35,F47,F59,F71,F83,F95,F107,F119)</f>
        <v>339.2</v>
      </c>
      <c r="G158" s="256">
        <f t="shared" si="28"/>
        <v>31</v>
      </c>
      <c r="H158" s="256">
        <f t="shared" si="28"/>
        <v>671.56000000000006</v>
      </c>
      <c r="I158" s="256">
        <f t="shared" si="28"/>
        <v>139.8674923092083</v>
      </c>
      <c r="J158" s="281">
        <f t="shared" si="28"/>
        <v>106542.64685029797</v>
      </c>
      <c r="K158" s="281">
        <f t="shared" ref="K158" si="29">AVERAGE(K11,K23,K35,K47,K59,K71,K83,K95,K107,K119)</f>
        <v>2727287.7990928004</v>
      </c>
      <c r="L158" s="257">
        <f t="shared" si="28"/>
        <v>4519.7</v>
      </c>
      <c r="M158" s="33"/>
      <c r="N158" s="33"/>
      <c r="O158" s="48"/>
      <c r="Q158" s="48"/>
      <c r="R158" s="48"/>
      <c r="S158" s="48"/>
      <c r="T158" s="48"/>
    </row>
    <row r="159" spans="1:20" x14ac:dyDescent="0.2">
      <c r="A159" s="242">
        <v>42309</v>
      </c>
      <c r="B159" s="256">
        <f t="shared" si="15"/>
        <v>475.49222222222215</v>
      </c>
      <c r="C159" s="256">
        <f t="shared" si="15"/>
        <v>0</v>
      </c>
      <c r="D159" s="256">
        <f t="shared" si="15"/>
        <v>116.58999999999999</v>
      </c>
      <c r="E159" s="256">
        <f t="shared" si="13"/>
        <v>1</v>
      </c>
      <c r="F159" s="256">
        <f t="shared" ref="F159:L159" si="30">AVERAGE(F12,F24,F36,F48,F60,F72,F84,F96,F108,F120)</f>
        <v>328</v>
      </c>
      <c r="G159" s="256">
        <f t="shared" si="30"/>
        <v>30</v>
      </c>
      <c r="H159" s="256">
        <f t="shared" si="30"/>
        <v>670.89</v>
      </c>
      <c r="I159" s="256">
        <f t="shared" si="30"/>
        <v>140.01869104102605</v>
      </c>
      <c r="J159" s="281">
        <f t="shared" si="30"/>
        <v>108487.58845027167</v>
      </c>
      <c r="K159" s="281">
        <f t="shared" ref="K159" si="31">AVERAGE(K12,K24,K36,K48,K60,K72,K84,K96,K108,K120)</f>
        <v>2483981.1173036001</v>
      </c>
      <c r="L159" s="257">
        <f t="shared" si="30"/>
        <v>4523.8999999999996</v>
      </c>
      <c r="M159" s="33"/>
      <c r="N159" s="33"/>
      <c r="O159" s="48"/>
      <c r="Q159" s="48"/>
      <c r="R159" s="48"/>
      <c r="S159" s="48"/>
      <c r="T159" s="48"/>
    </row>
    <row r="160" spans="1:20" ht="13.5" thickBot="1" x14ac:dyDescent="0.25">
      <c r="A160" s="247">
        <v>42339</v>
      </c>
      <c r="B160" s="258">
        <f t="shared" si="15"/>
        <v>675.59333333333336</v>
      </c>
      <c r="C160" s="258">
        <f t="shared" si="15"/>
        <v>0</v>
      </c>
      <c r="D160" s="258">
        <f t="shared" si="15"/>
        <v>116.23999999999998</v>
      </c>
      <c r="E160" s="258">
        <f t="shared" si="13"/>
        <v>0</v>
      </c>
      <c r="F160" s="258">
        <f t="shared" ref="F160:L160" si="32">AVERAGE(F13,F25,F37,F49,F61,F73,F85,F97,F109,F121)</f>
        <v>328</v>
      </c>
      <c r="G160" s="258">
        <f t="shared" si="32"/>
        <v>31</v>
      </c>
      <c r="H160" s="258">
        <f t="shared" si="32"/>
        <v>669.85</v>
      </c>
      <c r="I160" s="258">
        <f t="shared" si="32"/>
        <v>140.1703744243903</v>
      </c>
      <c r="J160" s="282">
        <f t="shared" si="32"/>
        <v>110432.53005024535</v>
      </c>
      <c r="K160" s="282">
        <f t="shared" ref="K160" si="33">AVERAGE(K13,K25,K37,K49,K61,K73,K85,K97,K109,K121)</f>
        <v>2151850.6955112005</v>
      </c>
      <c r="L160" s="259">
        <f t="shared" si="32"/>
        <v>4526.2</v>
      </c>
      <c r="M160" s="33"/>
      <c r="N160" s="33"/>
      <c r="O160" s="48"/>
      <c r="Q160" s="22"/>
      <c r="R160" s="48"/>
      <c r="S160" s="48"/>
      <c r="T160" s="48"/>
    </row>
    <row r="161" spans="1:16" ht="13.5" thickBot="1" x14ac:dyDescent="0.25"/>
    <row r="162" spans="1:16" ht="13.5" thickBot="1" x14ac:dyDescent="0.25">
      <c r="A162" s="276" t="s">
        <v>196</v>
      </c>
      <c r="K162" s="312"/>
      <c r="M162" s="260" t="s">
        <v>193</v>
      </c>
    </row>
    <row r="163" spans="1:16" ht="13.5" thickBot="1" x14ac:dyDescent="0.25">
      <c r="A163" s="238">
        <v>42005</v>
      </c>
      <c r="B163" s="254">
        <f>B149</f>
        <v>773.57666666666671</v>
      </c>
      <c r="C163" s="254">
        <f>C149</f>
        <v>0</v>
      </c>
      <c r="D163" s="698">
        <f>D124</f>
        <v>127.05353771443212</v>
      </c>
      <c r="E163" s="286">
        <f>AVERAGE(E2,E14,E26,E38,E50,E62,E74,E86,E98,E110)</f>
        <v>0</v>
      </c>
      <c r="F163" s="286">
        <f>'4b. Variables'!F135</f>
        <v>336</v>
      </c>
      <c r="G163" s="284">
        <v>31</v>
      </c>
      <c r="H163" s="698">
        <f>AVERAGE(H98,H110)</f>
        <v>685.5</v>
      </c>
      <c r="I163" s="698">
        <f>I122</f>
        <v>145.86603316216056</v>
      </c>
      <c r="J163" s="277">
        <f>J122</f>
        <v>227639.62062745087</v>
      </c>
      <c r="K163" s="277">
        <f>K149</f>
        <v>2464916.6389292004</v>
      </c>
      <c r="L163" s="255">
        <f>'4b. Variables'!L135</f>
        <v>4490.3999999999996</v>
      </c>
    </row>
    <row r="164" spans="1:16" ht="13.5" thickBot="1" x14ac:dyDescent="0.25">
      <c r="A164" s="242">
        <v>42036</v>
      </c>
      <c r="B164" s="256">
        <f t="shared" ref="B164:C174" si="34">B150</f>
        <v>712.63666666666666</v>
      </c>
      <c r="C164" s="256">
        <f t="shared" si="34"/>
        <v>0</v>
      </c>
      <c r="D164" s="699">
        <f t="shared" ref="D164:D186" si="35">D125</f>
        <v>127.23716271068335</v>
      </c>
      <c r="E164" s="287">
        <f t="shared" ref="E164:E174" si="36">AVERAGE(E3,E15,E27,E39,E51,E63,E75,E87,E99,E111)</f>
        <v>0</v>
      </c>
      <c r="F164" s="287">
        <f>'4b. Variables'!F136</f>
        <v>304</v>
      </c>
      <c r="G164" s="47">
        <v>28</v>
      </c>
      <c r="H164" s="699">
        <f t="shared" ref="H164:H174" si="37">AVERAGE(H99,H111)</f>
        <v>682.45</v>
      </c>
      <c r="I164" s="699">
        <f t="shared" ref="I164:I174" si="38">I123</f>
        <v>145.93643294806924</v>
      </c>
      <c r="J164" s="278">
        <f t="shared" ref="J164:J174" si="39">J123</f>
        <v>230198.93480941074</v>
      </c>
      <c r="K164" s="277">
        <f t="shared" ref="K164:K174" si="40">K150</f>
        <v>2308708.4286647001</v>
      </c>
      <c r="L164" s="257">
        <f>'4b. Variables'!L136</f>
        <v>4489.1000000000004</v>
      </c>
    </row>
    <row r="165" spans="1:16" ht="13.5" thickBot="1" x14ac:dyDescent="0.25">
      <c r="A165" s="242">
        <v>42064</v>
      </c>
      <c r="B165" s="256">
        <f t="shared" si="34"/>
        <v>617.94555555555542</v>
      </c>
      <c r="C165" s="256">
        <f t="shared" si="34"/>
        <v>0.34</v>
      </c>
      <c r="D165" s="699">
        <f t="shared" si="35"/>
        <v>127.41993926659346</v>
      </c>
      <c r="E165" s="287">
        <f t="shared" si="36"/>
        <v>1</v>
      </c>
      <c r="F165" s="287">
        <f>'4b. Variables'!F137</f>
        <v>352</v>
      </c>
      <c r="G165" s="47">
        <v>31</v>
      </c>
      <c r="H165" s="699">
        <f t="shared" si="37"/>
        <v>681.90000000000009</v>
      </c>
      <c r="I165" s="699">
        <f t="shared" si="38"/>
        <v>146.00779081347221</v>
      </c>
      <c r="J165" s="278">
        <f t="shared" si="39"/>
        <v>232747.91256467917</v>
      </c>
      <c r="K165" s="277">
        <f t="shared" si="40"/>
        <v>2556197.4570157002</v>
      </c>
      <c r="L165" s="257">
        <f>'4b. Variables'!L137</f>
        <v>4492.2</v>
      </c>
    </row>
    <row r="166" spans="1:16" ht="13.5" thickBot="1" x14ac:dyDescent="0.25">
      <c r="A166" s="242">
        <v>42095</v>
      </c>
      <c r="B166" s="256">
        <f t="shared" si="34"/>
        <v>365.98666666666662</v>
      </c>
      <c r="C166" s="256">
        <f t="shared" si="34"/>
        <v>0.26</v>
      </c>
      <c r="D166" s="699">
        <f t="shared" si="35"/>
        <v>127.60180396426472</v>
      </c>
      <c r="E166" s="288">
        <f t="shared" si="36"/>
        <v>1</v>
      </c>
      <c r="F166" s="288">
        <f>'4b. Variables'!F138</f>
        <v>320</v>
      </c>
      <c r="G166" s="252">
        <v>30</v>
      </c>
      <c r="H166" s="243">
        <f t="shared" si="37"/>
        <v>682.4</v>
      </c>
      <c r="I166" s="699">
        <f t="shared" si="38"/>
        <v>146.08024224925043</v>
      </c>
      <c r="J166" s="281">
        <f t="shared" si="39"/>
        <v>235285.13400360674</v>
      </c>
      <c r="K166" s="277">
        <f t="shared" si="40"/>
        <v>2477502.7680500001</v>
      </c>
      <c r="L166" s="257">
        <f>'4b. Variables'!L138</f>
        <v>4497.3999999999996</v>
      </c>
    </row>
    <row r="167" spans="1:16" ht="13.5" thickBot="1" x14ac:dyDescent="0.25">
      <c r="A167" s="242">
        <v>42125</v>
      </c>
      <c r="B167" s="256">
        <f t="shared" si="34"/>
        <v>186.03666666666666</v>
      </c>
      <c r="C167" s="256">
        <f t="shared" si="34"/>
        <v>12.07</v>
      </c>
      <c r="D167" s="699">
        <f t="shared" si="35"/>
        <v>127.78440031183035</v>
      </c>
      <c r="E167" s="288">
        <f t="shared" si="36"/>
        <v>1</v>
      </c>
      <c r="F167" s="288">
        <f>'4b. Variables'!F139</f>
        <v>320</v>
      </c>
      <c r="G167" s="252">
        <v>31</v>
      </c>
      <c r="H167" s="243">
        <f t="shared" si="37"/>
        <v>690.15</v>
      </c>
      <c r="I167" s="699">
        <f t="shared" si="38"/>
        <v>146.15392715600169</v>
      </c>
      <c r="J167" s="281">
        <f t="shared" si="39"/>
        <v>237809.13624992507</v>
      </c>
      <c r="K167" s="277">
        <f t="shared" si="40"/>
        <v>2507361.4785591005</v>
      </c>
      <c r="L167" s="257">
        <f>'4b. Variables'!L139</f>
        <v>4502.8999999999996</v>
      </c>
    </row>
    <row r="168" spans="1:16" ht="13.5" thickBot="1" x14ac:dyDescent="0.25">
      <c r="A168" s="242">
        <v>42156</v>
      </c>
      <c r="B168" s="256">
        <f t="shared" si="34"/>
        <v>57.063333333333333</v>
      </c>
      <c r="C168" s="256">
        <f t="shared" si="34"/>
        <v>40.56</v>
      </c>
      <c r="D168" s="699">
        <f t="shared" si="35"/>
        <v>127.96605163402174</v>
      </c>
      <c r="E168" s="288">
        <f t="shared" si="36"/>
        <v>0</v>
      </c>
      <c r="F168" s="288">
        <f>'4b. Variables'!F140</f>
        <v>352</v>
      </c>
      <c r="G168" s="252">
        <v>30</v>
      </c>
      <c r="H168" s="243">
        <f t="shared" si="37"/>
        <v>700.55</v>
      </c>
      <c r="I168" s="699">
        <f t="shared" si="38"/>
        <v>146.22898993476002</v>
      </c>
      <c r="J168" s="281">
        <f t="shared" si="39"/>
        <v>240318.41260445258</v>
      </c>
      <c r="K168" s="277">
        <f t="shared" si="40"/>
        <v>2489933.6946403002</v>
      </c>
      <c r="L168" s="257">
        <f>'4b. Variables'!L140</f>
        <v>4505</v>
      </c>
    </row>
    <row r="169" spans="1:16" ht="13.5" thickBot="1" x14ac:dyDescent="0.25">
      <c r="A169" s="242">
        <v>42186</v>
      </c>
      <c r="B169" s="256">
        <f t="shared" si="34"/>
        <v>23.23</v>
      </c>
      <c r="C169" s="256">
        <f t="shared" si="34"/>
        <v>68.02</v>
      </c>
      <c r="D169" s="699">
        <f t="shared" si="35"/>
        <v>128.15523514301231</v>
      </c>
      <c r="E169" s="288">
        <f t="shared" si="36"/>
        <v>0</v>
      </c>
      <c r="F169" s="288">
        <f>'4b. Variables'!F141</f>
        <v>336</v>
      </c>
      <c r="G169" s="252">
        <v>31</v>
      </c>
      <c r="H169" s="243">
        <f t="shared" si="37"/>
        <v>708.95</v>
      </c>
      <c r="I169" s="699">
        <f t="shared" si="38"/>
        <v>146.30557957888774</v>
      </c>
      <c r="J169" s="281">
        <f t="shared" si="39"/>
        <v>242811.41169898404</v>
      </c>
      <c r="K169" s="277">
        <f t="shared" si="40"/>
        <v>2314150.2846060004</v>
      </c>
      <c r="L169" s="257">
        <f>'4b. Variables'!L141</f>
        <v>4504.8</v>
      </c>
    </row>
    <row r="170" spans="1:16" ht="13.5" thickBot="1" x14ac:dyDescent="0.25">
      <c r="A170" s="242">
        <v>42217</v>
      </c>
      <c r="B170" s="256">
        <f t="shared" si="34"/>
        <v>28.303333333333335</v>
      </c>
      <c r="C170" s="256">
        <f t="shared" si="34"/>
        <v>48.4</v>
      </c>
      <c r="D170" s="699">
        <f t="shared" si="35"/>
        <v>128.35408637192415</v>
      </c>
      <c r="E170" s="288">
        <f t="shared" si="36"/>
        <v>0</v>
      </c>
      <c r="F170" s="288">
        <f>'4b. Variables'!F142</f>
        <v>320</v>
      </c>
      <c r="G170" s="252">
        <v>31</v>
      </c>
      <c r="H170" s="243">
        <f t="shared" si="37"/>
        <v>710.05</v>
      </c>
      <c r="I170" s="699">
        <f t="shared" si="38"/>
        <v>146.38384976714099</v>
      </c>
      <c r="J170" s="281">
        <f t="shared" si="39"/>
        <v>245286.53664039011</v>
      </c>
      <c r="K170" s="277">
        <f t="shared" si="40"/>
        <v>2715343.1528646001</v>
      </c>
      <c r="L170" s="257">
        <f>'4b. Variables'!L142</f>
        <v>4512.3999999999996</v>
      </c>
    </row>
    <row r="171" spans="1:16" s="26" customFormat="1" ht="13.5" thickBot="1" x14ac:dyDescent="0.25">
      <c r="A171" s="242">
        <v>42248</v>
      </c>
      <c r="B171" s="256">
        <f t="shared" si="34"/>
        <v>113.44333333333334</v>
      </c>
      <c r="C171" s="256">
        <f t="shared" si="34"/>
        <v>14.790000000000001</v>
      </c>
      <c r="D171" s="699">
        <f t="shared" si="35"/>
        <v>128.54263800518495</v>
      </c>
      <c r="E171" s="288">
        <f t="shared" si="36"/>
        <v>1</v>
      </c>
      <c r="F171" s="288">
        <f>'4b. Variables'!F143</f>
        <v>336</v>
      </c>
      <c r="G171" s="252">
        <v>30</v>
      </c>
      <c r="H171" s="243">
        <f t="shared" si="37"/>
        <v>708.84999999999991</v>
      </c>
      <c r="I171" s="699">
        <f t="shared" si="38"/>
        <v>146.46395895790914</v>
      </c>
      <c r="J171" s="281">
        <f t="shared" si="39"/>
        <v>247742.14414495541</v>
      </c>
      <c r="K171" s="277">
        <f t="shared" si="40"/>
        <v>2542161.5913575999</v>
      </c>
      <c r="L171" s="257">
        <f>'4b. Variables'!L143</f>
        <v>4513.5</v>
      </c>
      <c r="P171" s="47"/>
    </row>
    <row r="172" spans="1:16" s="26" customFormat="1" ht="13.5" thickBot="1" x14ac:dyDescent="0.25">
      <c r="A172" s="242">
        <v>42278</v>
      </c>
      <c r="B172" s="256">
        <f t="shared" si="34"/>
        <v>292.25888888888886</v>
      </c>
      <c r="C172" s="256">
        <f t="shared" si="34"/>
        <v>2.4900000000000002</v>
      </c>
      <c r="D172" s="699">
        <f t="shared" si="35"/>
        <v>128.7253791383898</v>
      </c>
      <c r="E172" s="288">
        <f t="shared" si="36"/>
        <v>1</v>
      </c>
      <c r="F172" s="288">
        <f>'4b. Variables'!F144</f>
        <v>336</v>
      </c>
      <c r="G172" s="252">
        <v>31</v>
      </c>
      <c r="H172" s="243">
        <f t="shared" si="37"/>
        <v>710.95</v>
      </c>
      <c r="I172" s="699">
        <f t="shared" si="38"/>
        <v>146.54607048462879</v>
      </c>
      <c r="J172" s="281">
        <f t="shared" si="39"/>
        <v>250176.5436629894</v>
      </c>
      <c r="K172" s="277">
        <f t="shared" si="40"/>
        <v>2727287.7990928004</v>
      </c>
      <c r="L172" s="257">
        <f>'4b. Variables'!L144</f>
        <v>4519.7</v>
      </c>
      <c r="P172" s="47"/>
    </row>
    <row r="173" spans="1:16" ht="13.5" thickBot="1" x14ac:dyDescent="0.25">
      <c r="A173" s="242">
        <v>42309</v>
      </c>
      <c r="B173" s="256">
        <f t="shared" si="34"/>
        <v>475.49222222222215</v>
      </c>
      <c r="C173" s="256">
        <f t="shared" si="34"/>
        <v>0</v>
      </c>
      <c r="D173" s="699">
        <f t="shared" si="35"/>
        <v>128.9070788816349</v>
      </c>
      <c r="E173" s="288">
        <f t="shared" si="36"/>
        <v>1</v>
      </c>
      <c r="F173" s="288">
        <f>'4b. Variables'!F145</f>
        <v>320</v>
      </c>
      <c r="G173" s="252">
        <v>30</v>
      </c>
      <c r="H173" s="243">
        <f t="shared" si="37"/>
        <v>710.5</v>
      </c>
      <c r="I173" s="699">
        <f t="shared" si="38"/>
        <v>146.63035265237116</v>
      </c>
      <c r="J173" s="281">
        <f t="shared" si="39"/>
        <v>252587.99649374845</v>
      </c>
      <c r="K173" s="277">
        <f t="shared" si="40"/>
        <v>2483981.1173036001</v>
      </c>
      <c r="L173" s="257">
        <f>'4b. Variables'!L145</f>
        <v>4523.8999999999996</v>
      </c>
    </row>
    <row r="174" spans="1:16" x14ac:dyDescent="0.2">
      <c r="A174" s="245">
        <v>42339</v>
      </c>
      <c r="B174" s="697">
        <f t="shared" si="34"/>
        <v>675.59333333333336</v>
      </c>
      <c r="C174" s="697">
        <f t="shared" si="34"/>
        <v>0</v>
      </c>
      <c r="D174" s="700">
        <f t="shared" si="35"/>
        <v>129.09621117410646</v>
      </c>
      <c r="E174" s="289">
        <f t="shared" si="36"/>
        <v>0</v>
      </c>
      <c r="F174" s="289">
        <f>'4b. Variables'!F146</f>
        <v>336</v>
      </c>
      <c r="G174" s="233">
        <v>31</v>
      </c>
      <c r="H174" s="700">
        <f t="shared" si="37"/>
        <v>704.84999999999991</v>
      </c>
      <c r="I174" s="700">
        <f t="shared" si="38"/>
        <v>146.71697883560219</v>
      </c>
      <c r="J174" s="703">
        <f t="shared" si="39"/>
        <v>254974.71489071642</v>
      </c>
      <c r="K174" s="277">
        <f t="shared" si="40"/>
        <v>2151850.6955112005</v>
      </c>
      <c r="L174" s="702">
        <f>'4b. Variables'!L146</f>
        <v>4526.2</v>
      </c>
    </row>
    <row r="175" spans="1:16" x14ac:dyDescent="0.2">
      <c r="A175" s="242">
        <v>42370</v>
      </c>
      <c r="B175" s="256">
        <f>B163</f>
        <v>773.57666666666671</v>
      </c>
      <c r="C175" s="256">
        <f>C163</f>
        <v>0</v>
      </c>
      <c r="D175" s="699">
        <f t="shared" si="35"/>
        <v>129.2778213725953</v>
      </c>
      <c r="E175" s="288">
        <f>AVERAGE(E2,E14,E26,E38,E50,E62,E74,E86,E98,E110)</f>
        <v>0</v>
      </c>
      <c r="F175" s="288">
        <f>'4b. Variables'!F147</f>
        <v>320</v>
      </c>
      <c r="G175" s="252">
        <v>31</v>
      </c>
      <c r="H175" s="243">
        <f>H163</f>
        <v>685.5</v>
      </c>
      <c r="I175" s="699">
        <f>I163</f>
        <v>145.86603316216056</v>
      </c>
      <c r="J175" s="278">
        <f>J163</f>
        <v>227639.62062745087</v>
      </c>
      <c r="K175" s="278">
        <f>K163</f>
        <v>2464916.6389292004</v>
      </c>
      <c r="L175" s="257">
        <f>L163</f>
        <v>4490.3999999999996</v>
      </c>
    </row>
    <row r="176" spans="1:16" x14ac:dyDescent="0.2">
      <c r="A176" s="242">
        <v>42401</v>
      </c>
      <c r="B176" s="256">
        <f t="shared" ref="B176:C186" si="41">B164</f>
        <v>712.63666666666666</v>
      </c>
      <c r="C176" s="256">
        <f t="shared" si="41"/>
        <v>0</v>
      </c>
      <c r="D176" s="699">
        <f t="shared" si="35"/>
        <v>129.47195742454602</v>
      </c>
      <c r="E176" s="287">
        <f t="shared" ref="E176:E186" si="42">AVERAGE(E3,E15,E27,E39,E51,E63,E75,E87,E99,E111)</f>
        <v>0</v>
      </c>
      <c r="F176" s="288">
        <f>'4b. Variables'!F148</f>
        <v>320</v>
      </c>
      <c r="G176" s="47">
        <v>29</v>
      </c>
      <c r="H176" s="699">
        <f t="shared" ref="H176:H186" si="43">H164</f>
        <v>682.45</v>
      </c>
      <c r="I176" s="699">
        <f t="shared" ref="I176:I186" si="44">I164</f>
        <v>145.93643294806924</v>
      </c>
      <c r="J176" s="278">
        <f t="shared" ref="J176:K186" si="45">J164</f>
        <v>230198.93480941074</v>
      </c>
      <c r="K176" s="278">
        <f t="shared" si="45"/>
        <v>2308708.4286647001</v>
      </c>
      <c r="L176" s="257">
        <f t="shared" ref="L176" si="46">L164</f>
        <v>4489.1000000000004</v>
      </c>
    </row>
    <row r="177" spans="1:12" x14ac:dyDescent="0.2">
      <c r="A177" s="242">
        <v>42430</v>
      </c>
      <c r="B177" s="256">
        <f t="shared" si="41"/>
        <v>617.94555555555542</v>
      </c>
      <c r="C177" s="256">
        <f t="shared" si="41"/>
        <v>0.34</v>
      </c>
      <c r="D177" s="699">
        <f t="shared" si="35"/>
        <v>129.66908660202151</v>
      </c>
      <c r="E177" s="287">
        <f t="shared" si="42"/>
        <v>1</v>
      </c>
      <c r="F177" s="288">
        <f>'4b. Variables'!F149</f>
        <v>336</v>
      </c>
      <c r="G177" s="47">
        <v>31</v>
      </c>
      <c r="H177" s="699">
        <f t="shared" si="43"/>
        <v>681.90000000000009</v>
      </c>
      <c r="I177" s="699">
        <f t="shared" si="44"/>
        <v>146.00779081347221</v>
      </c>
      <c r="J177" s="278">
        <f t="shared" si="45"/>
        <v>232747.91256467917</v>
      </c>
      <c r="K177" s="278">
        <f t="shared" si="45"/>
        <v>2556197.4570157002</v>
      </c>
      <c r="L177" s="257">
        <f t="shared" ref="L177" si="47">L165</f>
        <v>4492.2</v>
      </c>
    </row>
    <row r="178" spans="1:12" x14ac:dyDescent="0.2">
      <c r="A178" s="242">
        <v>42461</v>
      </c>
      <c r="B178" s="256">
        <f t="shared" si="41"/>
        <v>365.98666666666662</v>
      </c>
      <c r="C178" s="256">
        <f t="shared" si="41"/>
        <v>0.26</v>
      </c>
      <c r="D178" s="699">
        <f t="shared" si="35"/>
        <v>129.87106183999634</v>
      </c>
      <c r="E178" s="287">
        <f t="shared" si="42"/>
        <v>1</v>
      </c>
      <c r="F178" s="288">
        <f>'4b. Variables'!F150</f>
        <v>336</v>
      </c>
      <c r="G178" s="47">
        <v>30</v>
      </c>
      <c r="H178" s="699">
        <f t="shared" si="43"/>
        <v>682.4</v>
      </c>
      <c r="I178" s="699">
        <f t="shared" si="44"/>
        <v>146.08024224925043</v>
      </c>
      <c r="J178" s="281">
        <f t="shared" si="45"/>
        <v>235285.13400360674</v>
      </c>
      <c r="K178" s="281">
        <f t="shared" si="45"/>
        <v>2477502.7680500001</v>
      </c>
      <c r="L178" s="257">
        <f t="shared" ref="L178" si="48">L166</f>
        <v>4497.3999999999996</v>
      </c>
    </row>
    <row r="179" spans="1:12" x14ac:dyDescent="0.2">
      <c r="A179" s="242">
        <v>42491</v>
      </c>
      <c r="B179" s="256">
        <f t="shared" si="41"/>
        <v>186.03666666666666</v>
      </c>
      <c r="C179" s="256">
        <f t="shared" si="41"/>
        <v>12.07</v>
      </c>
      <c r="D179" s="699">
        <f t="shared" si="35"/>
        <v>130.06787781282159</v>
      </c>
      <c r="E179" s="287">
        <f t="shared" si="42"/>
        <v>1</v>
      </c>
      <c r="F179" s="288">
        <f>'4b. Variables'!F151</f>
        <v>336</v>
      </c>
      <c r="G179" s="47">
        <v>31</v>
      </c>
      <c r="H179" s="699">
        <f t="shared" si="43"/>
        <v>690.15</v>
      </c>
      <c r="I179" s="699">
        <f t="shared" si="44"/>
        <v>146.15392715600169</v>
      </c>
      <c r="J179" s="281">
        <f t="shared" si="45"/>
        <v>237809.13624992507</v>
      </c>
      <c r="K179" s="281">
        <f t="shared" si="45"/>
        <v>2507361.4785591005</v>
      </c>
      <c r="L179" s="257">
        <f t="shared" ref="L179" si="49">L167</f>
        <v>4502.8999999999996</v>
      </c>
    </row>
    <row r="180" spans="1:12" x14ac:dyDescent="0.2">
      <c r="A180" s="242">
        <v>42522</v>
      </c>
      <c r="B180" s="256">
        <f t="shared" si="41"/>
        <v>57.063333333333333</v>
      </c>
      <c r="C180" s="256">
        <f t="shared" si="41"/>
        <v>40.56</v>
      </c>
      <c r="D180" s="699">
        <f t="shared" si="35"/>
        <v>130.25748496436009</v>
      </c>
      <c r="E180" s="287">
        <f t="shared" si="42"/>
        <v>0</v>
      </c>
      <c r="F180" s="288">
        <f>'4b. Variables'!F152</f>
        <v>352</v>
      </c>
      <c r="G180" s="47">
        <v>30</v>
      </c>
      <c r="H180" s="699">
        <f t="shared" si="43"/>
        <v>700.55</v>
      </c>
      <c r="I180" s="699">
        <f t="shared" si="44"/>
        <v>146.22898993476002</v>
      </c>
      <c r="J180" s="281">
        <f t="shared" si="45"/>
        <v>240318.41260445258</v>
      </c>
      <c r="K180" s="281">
        <f t="shared" si="45"/>
        <v>2489933.6946403002</v>
      </c>
      <c r="L180" s="257">
        <f t="shared" ref="L180" si="50">L168</f>
        <v>4505</v>
      </c>
    </row>
    <row r="181" spans="1:12" x14ac:dyDescent="0.2">
      <c r="A181" s="242">
        <v>42552</v>
      </c>
      <c r="B181" s="256">
        <f t="shared" si="41"/>
        <v>23.23</v>
      </c>
      <c r="C181" s="256">
        <f t="shared" si="41"/>
        <v>68.02</v>
      </c>
      <c r="D181" s="699">
        <f t="shared" si="35"/>
        <v>130.44626898825538</v>
      </c>
      <c r="E181" s="287">
        <f t="shared" si="42"/>
        <v>0</v>
      </c>
      <c r="F181" s="288">
        <f>'4b. Variables'!F153</f>
        <v>320</v>
      </c>
      <c r="G181" s="47">
        <v>31</v>
      </c>
      <c r="H181" s="699">
        <f t="shared" si="43"/>
        <v>708.95</v>
      </c>
      <c r="I181" s="699">
        <f t="shared" si="44"/>
        <v>146.30557957888774</v>
      </c>
      <c r="J181" s="281">
        <f t="shared" si="45"/>
        <v>242811.41169898404</v>
      </c>
      <c r="K181" s="281">
        <f t="shared" si="45"/>
        <v>2314150.2846060004</v>
      </c>
      <c r="L181" s="257">
        <f t="shared" ref="L181" si="51">L169</f>
        <v>4504.8</v>
      </c>
    </row>
    <row r="182" spans="1:12" x14ac:dyDescent="0.2">
      <c r="A182" s="242">
        <v>42583</v>
      </c>
      <c r="B182" s="256">
        <f t="shared" si="41"/>
        <v>28.303333333333335</v>
      </c>
      <c r="C182" s="256">
        <f t="shared" si="41"/>
        <v>48.4</v>
      </c>
      <c r="D182" s="699">
        <f t="shared" si="35"/>
        <v>130.622204012542</v>
      </c>
      <c r="E182" s="287">
        <f t="shared" si="42"/>
        <v>0</v>
      </c>
      <c r="F182" s="288">
        <f>'4b. Variables'!F154</f>
        <v>352</v>
      </c>
      <c r="G182" s="47">
        <v>31</v>
      </c>
      <c r="H182" s="699">
        <f t="shared" si="43"/>
        <v>710.05</v>
      </c>
      <c r="I182" s="699">
        <f t="shared" si="44"/>
        <v>146.38384976714099</v>
      </c>
      <c r="J182" s="281">
        <f t="shared" si="45"/>
        <v>245286.53664039011</v>
      </c>
      <c r="K182" s="281">
        <f t="shared" si="45"/>
        <v>2715343.1528646001</v>
      </c>
      <c r="L182" s="257">
        <f t="shared" ref="L182" si="52">L170</f>
        <v>4512.3999999999996</v>
      </c>
    </row>
    <row r="183" spans="1:12" x14ac:dyDescent="0.2">
      <c r="A183" s="242">
        <v>42614</v>
      </c>
      <c r="B183" s="256">
        <f t="shared" si="41"/>
        <v>113.44333333333334</v>
      </c>
      <c r="C183" s="256">
        <f t="shared" si="41"/>
        <v>14.790000000000001</v>
      </c>
      <c r="D183" s="699">
        <f t="shared" si="35"/>
        <v>130.79307373274114</v>
      </c>
      <c r="E183" s="287">
        <f t="shared" si="42"/>
        <v>1</v>
      </c>
      <c r="F183" s="288">
        <f>'4b. Variables'!F155</f>
        <v>336</v>
      </c>
      <c r="G183" s="47">
        <v>30</v>
      </c>
      <c r="H183" s="699">
        <f t="shared" si="43"/>
        <v>708.84999999999991</v>
      </c>
      <c r="I183" s="699">
        <f t="shared" si="44"/>
        <v>146.46395895790914</v>
      </c>
      <c r="J183" s="281">
        <f t="shared" si="45"/>
        <v>247742.14414495541</v>
      </c>
      <c r="K183" s="281">
        <f t="shared" si="45"/>
        <v>2542161.5913575999</v>
      </c>
      <c r="L183" s="257">
        <f t="shared" ref="L183" si="53">L171</f>
        <v>4513.5</v>
      </c>
    </row>
    <row r="184" spans="1:12" x14ac:dyDescent="0.2">
      <c r="A184" s="242">
        <v>42644</v>
      </c>
      <c r="B184" s="256">
        <f t="shared" si="41"/>
        <v>292.25888888888886</v>
      </c>
      <c r="C184" s="256">
        <f t="shared" si="41"/>
        <v>2.4900000000000002</v>
      </c>
      <c r="D184" s="699">
        <f t="shared" si="35"/>
        <v>130.96371941671754</v>
      </c>
      <c r="E184" s="287">
        <f t="shared" si="42"/>
        <v>1</v>
      </c>
      <c r="F184" s="288">
        <f>'4b. Variables'!F156</f>
        <v>320</v>
      </c>
      <c r="G184" s="47">
        <v>31</v>
      </c>
      <c r="H184" s="699">
        <f t="shared" si="43"/>
        <v>710.95</v>
      </c>
      <c r="I184" s="699">
        <f t="shared" si="44"/>
        <v>146.54607048462879</v>
      </c>
      <c r="J184" s="281">
        <f t="shared" si="45"/>
        <v>250176.5436629894</v>
      </c>
      <c r="K184" s="281">
        <f t="shared" si="45"/>
        <v>2727287.7990928004</v>
      </c>
      <c r="L184" s="257">
        <f t="shared" ref="L184" si="54">L172</f>
        <v>4519.7</v>
      </c>
    </row>
    <row r="185" spans="1:12" x14ac:dyDescent="0.2">
      <c r="A185" s="242">
        <v>42675</v>
      </c>
      <c r="B185" s="256">
        <f t="shared" si="41"/>
        <v>475.49222222222215</v>
      </c>
      <c r="C185" s="256">
        <f t="shared" si="41"/>
        <v>0</v>
      </c>
      <c r="D185" s="699">
        <f t="shared" si="35"/>
        <v>0</v>
      </c>
      <c r="E185" s="287">
        <f t="shared" si="42"/>
        <v>1</v>
      </c>
      <c r="F185" s="288">
        <f>'4b. Variables'!F157</f>
        <v>336</v>
      </c>
      <c r="G185" s="47">
        <v>30</v>
      </c>
      <c r="H185" s="699">
        <f t="shared" si="43"/>
        <v>710.5</v>
      </c>
      <c r="I185" s="699">
        <f t="shared" si="44"/>
        <v>146.63035265237116</v>
      </c>
      <c r="J185" s="281">
        <f t="shared" si="45"/>
        <v>252587.99649374845</v>
      </c>
      <c r="K185" s="281">
        <f t="shared" si="45"/>
        <v>2483981.1173036001</v>
      </c>
      <c r="L185" s="257">
        <f t="shared" ref="L185" si="55">L173</f>
        <v>4523.8999999999996</v>
      </c>
    </row>
    <row r="186" spans="1:12" ht="13.5" thickBot="1" x14ac:dyDescent="0.25">
      <c r="A186" s="247">
        <v>42705</v>
      </c>
      <c r="B186" s="258">
        <f t="shared" si="41"/>
        <v>675.59333333333336</v>
      </c>
      <c r="C186" s="258">
        <f t="shared" si="41"/>
        <v>0</v>
      </c>
      <c r="D186" s="701">
        <f t="shared" si="35"/>
        <v>0</v>
      </c>
      <c r="E186" s="290">
        <f t="shared" si="42"/>
        <v>0</v>
      </c>
      <c r="F186" s="290">
        <f>'4b. Variables'!F158</f>
        <v>320</v>
      </c>
      <c r="G186" s="285">
        <v>31</v>
      </c>
      <c r="H186" s="701">
        <f t="shared" si="43"/>
        <v>704.84999999999991</v>
      </c>
      <c r="I186" s="701">
        <f t="shared" si="44"/>
        <v>146.71697883560219</v>
      </c>
      <c r="J186" s="282">
        <f t="shared" si="45"/>
        <v>254974.71489071642</v>
      </c>
      <c r="K186" s="282">
        <f t="shared" si="45"/>
        <v>2151850.6955112005</v>
      </c>
      <c r="L186" s="259">
        <f t="shared" ref="L186" si="56">L174</f>
        <v>4526.2</v>
      </c>
    </row>
    <row r="187" spans="1:12" s="48" customFormat="1" x14ac:dyDescent="0.2">
      <c r="B187" s="196" t="s">
        <v>310</v>
      </c>
      <c r="C187" s="196" t="s">
        <v>310</v>
      </c>
      <c r="D187" s="196" t="s">
        <v>311</v>
      </c>
      <c r="E187" s="196" t="s">
        <v>304</v>
      </c>
      <c r="F187" s="196" t="s">
        <v>304</v>
      </c>
      <c r="G187" s="196" t="s">
        <v>304</v>
      </c>
      <c r="H187" s="196" t="s">
        <v>315</v>
      </c>
      <c r="I187" s="196" t="s">
        <v>311</v>
      </c>
      <c r="J187" s="196" t="s">
        <v>311</v>
      </c>
      <c r="K187" s="196" t="s">
        <v>312</v>
      </c>
      <c r="L187" s="196" t="s">
        <v>310</v>
      </c>
    </row>
    <row r="188" spans="1:12" ht="38.25" x14ac:dyDescent="0.2">
      <c r="H188" s="721" t="s">
        <v>316</v>
      </c>
    </row>
    <row r="191" spans="1:12" x14ac:dyDescent="0.2">
      <c r="G191" s="2"/>
      <c r="H191" s="193"/>
    </row>
    <row r="192" spans="1:12" x14ac:dyDescent="0.2">
      <c r="G192" s="2"/>
      <c r="H192" s="193"/>
    </row>
    <row r="193" spans="7:8" x14ac:dyDescent="0.2">
      <c r="G193" s="2"/>
      <c r="H193" s="193"/>
    </row>
    <row r="194" spans="7:8" x14ac:dyDescent="0.2">
      <c r="G194" s="2"/>
      <c r="H194" s="193"/>
    </row>
    <row r="195" spans="7:8" x14ac:dyDescent="0.2">
      <c r="G195" s="2"/>
      <c r="H195" s="193"/>
    </row>
    <row r="196" spans="7:8" x14ac:dyDescent="0.2">
      <c r="G196" s="2"/>
      <c r="H196" s="193"/>
    </row>
    <row r="197" spans="7:8" x14ac:dyDescent="0.2">
      <c r="G197" s="2"/>
      <c r="H197" s="193"/>
    </row>
    <row r="198" spans="7:8" x14ac:dyDescent="0.2">
      <c r="G198" s="2"/>
      <c r="H198" s="193"/>
    </row>
    <row r="199" spans="7:8" x14ac:dyDescent="0.2">
      <c r="G199" s="2"/>
      <c r="H199" s="193"/>
    </row>
    <row r="200" spans="7:8" x14ac:dyDescent="0.2">
      <c r="G200" s="2"/>
      <c r="H200" s="193"/>
    </row>
    <row r="201" spans="7:8" x14ac:dyDescent="0.2">
      <c r="G201" s="2"/>
      <c r="H201" s="193"/>
    </row>
    <row r="202" spans="7:8" x14ac:dyDescent="0.2">
      <c r="G202" s="2"/>
      <c r="H202" s="193"/>
    </row>
    <row r="203" spans="7:8" x14ac:dyDescent="0.2">
      <c r="G203" s="2"/>
      <c r="H203" s="193"/>
    </row>
    <row r="204" spans="7:8" x14ac:dyDescent="0.2">
      <c r="G204" s="2"/>
      <c r="H204" s="193"/>
    </row>
    <row r="205" spans="7:8" x14ac:dyDescent="0.2">
      <c r="G205" s="2"/>
      <c r="H205" s="193"/>
    </row>
    <row r="206" spans="7:8" x14ac:dyDescent="0.2">
      <c r="G206" s="2"/>
      <c r="H206" s="193"/>
    </row>
    <row r="207" spans="7:8" x14ac:dyDescent="0.2">
      <c r="G207" s="2"/>
      <c r="H207" s="193"/>
    </row>
    <row r="208" spans="7:8" x14ac:dyDescent="0.2">
      <c r="G208" s="2"/>
      <c r="H208" s="193"/>
    </row>
    <row r="209" spans="7:8" x14ac:dyDescent="0.2">
      <c r="G209" s="2"/>
      <c r="H209" s="193"/>
    </row>
    <row r="210" spans="7:8" x14ac:dyDescent="0.2">
      <c r="G210" s="2"/>
      <c r="H210" s="193"/>
    </row>
    <row r="211" spans="7:8" x14ac:dyDescent="0.2">
      <c r="G211" s="2"/>
      <c r="H211" s="193"/>
    </row>
    <row r="212" spans="7:8" x14ac:dyDescent="0.2">
      <c r="G212" s="2"/>
      <c r="H212" s="193"/>
    </row>
    <row r="213" spans="7:8" x14ac:dyDescent="0.2">
      <c r="G213" s="2"/>
      <c r="H213" s="193"/>
    </row>
    <row r="214" spans="7:8" x14ac:dyDescent="0.2">
      <c r="G214" s="2"/>
      <c r="H214" s="193"/>
    </row>
    <row r="215" spans="7:8" x14ac:dyDescent="0.2">
      <c r="G215" s="2"/>
      <c r="H215" s="193"/>
    </row>
    <row r="216" spans="7:8" x14ac:dyDescent="0.2">
      <c r="G216" s="2"/>
      <c r="H216" s="193"/>
    </row>
    <row r="217" spans="7:8" x14ac:dyDescent="0.2">
      <c r="G217" s="2"/>
      <c r="H217" s="193"/>
    </row>
    <row r="218" spans="7:8" x14ac:dyDescent="0.2">
      <c r="G218" s="2"/>
      <c r="H218" s="193"/>
    </row>
    <row r="219" spans="7:8" x14ac:dyDescent="0.2">
      <c r="G219" s="2"/>
      <c r="H219" s="193"/>
    </row>
    <row r="220" spans="7:8" x14ac:dyDescent="0.2">
      <c r="G220" s="2"/>
      <c r="H220" s="193"/>
    </row>
    <row r="221" spans="7:8" x14ac:dyDescent="0.2">
      <c r="G221" s="2"/>
      <c r="H221" s="193"/>
    </row>
    <row r="222" spans="7:8" x14ac:dyDescent="0.2">
      <c r="G222" s="2"/>
      <c r="H222" s="193"/>
    </row>
    <row r="223" spans="7:8" x14ac:dyDescent="0.2">
      <c r="G223" s="2"/>
      <c r="H223" s="193"/>
    </row>
    <row r="224" spans="7:8" x14ac:dyDescent="0.2">
      <c r="G224" s="2"/>
      <c r="H224" s="193"/>
    </row>
    <row r="225" spans="7:8" x14ac:dyDescent="0.2">
      <c r="G225" s="2"/>
      <c r="H225" s="193"/>
    </row>
    <row r="226" spans="7:8" x14ac:dyDescent="0.2">
      <c r="G226" s="2"/>
      <c r="H226" s="193"/>
    </row>
    <row r="227" spans="7:8" x14ac:dyDescent="0.2">
      <c r="G227" s="2"/>
      <c r="H227" s="34"/>
    </row>
    <row r="228" spans="7:8" x14ac:dyDescent="0.2">
      <c r="G228" s="2"/>
      <c r="H228" s="34"/>
    </row>
    <row r="229" spans="7:8" x14ac:dyDescent="0.2">
      <c r="G229" s="2"/>
      <c r="H229" s="34"/>
    </row>
    <row r="230" spans="7:8" x14ac:dyDescent="0.2">
      <c r="G230" s="2"/>
      <c r="H230" s="34"/>
    </row>
    <row r="231" spans="7:8" x14ac:dyDescent="0.2">
      <c r="G231" s="2"/>
      <c r="H231" s="34"/>
    </row>
    <row r="232" spans="7:8" x14ac:dyDescent="0.2">
      <c r="G232" s="2"/>
      <c r="H232" s="34"/>
    </row>
    <row r="233" spans="7:8" x14ac:dyDescent="0.2">
      <c r="G233" s="2"/>
      <c r="H233" s="34"/>
    </row>
    <row r="234" spans="7:8" x14ac:dyDescent="0.2">
      <c r="G234" s="2"/>
      <c r="H234" s="34"/>
    </row>
    <row r="235" spans="7:8" x14ac:dyDescent="0.2">
      <c r="G235" s="2"/>
      <c r="H235" s="34"/>
    </row>
    <row r="236" spans="7:8" x14ac:dyDescent="0.2">
      <c r="G236" s="2"/>
      <c r="H236" s="34"/>
    </row>
    <row r="237" spans="7:8" x14ac:dyDescent="0.2">
      <c r="G237" s="2"/>
      <c r="H237" s="34"/>
    </row>
    <row r="238" spans="7:8" x14ac:dyDescent="0.2">
      <c r="G238" s="2"/>
      <c r="H238" s="34"/>
    </row>
    <row r="239" spans="7:8" x14ac:dyDescent="0.2">
      <c r="G239" s="2"/>
    </row>
  </sheetData>
  <pageMargins left="0.7" right="0.7" top="0.75" bottom="0.75" header="0.3" footer="0.3"/>
  <pageSetup scale="70" orientation="landscape" r:id="rId1"/>
  <colBreaks count="1" manualBreakCount="1">
    <brk id="12" max="1048575" man="1"/>
  </colBreaks>
  <ignoredErrors>
    <ignoredError sqref="H151"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B222"/>
  <sheetViews>
    <sheetView zoomScale="80" zoomScaleNormal="80" workbookViewId="0">
      <pane xSplit="1" ySplit="2" topLeftCell="S27" activePane="bottomRight" state="frozen"/>
      <selection activeCell="M35" sqref="M35"/>
      <selection pane="topRight" activeCell="M35" sqref="M35"/>
      <selection pane="bottomLeft" activeCell="M35" sqref="M35"/>
      <selection pane="bottomRight" activeCell="AA85" sqref="AA85"/>
    </sheetView>
  </sheetViews>
  <sheetFormatPr defaultRowHeight="12.75" x14ac:dyDescent="0.2"/>
  <cols>
    <col min="1" max="1" width="13.42578125" style="19" bestFit="1" customWidth="1"/>
    <col min="2" max="2" width="24.5703125" style="5" bestFit="1" customWidth="1"/>
    <col min="3" max="3" width="21.28515625" style="5" bestFit="1" customWidth="1"/>
    <col min="4" max="4" width="12.5703125" style="5" hidden="1" customWidth="1"/>
    <col min="5" max="5" width="20.140625" style="5" bestFit="1" customWidth="1"/>
    <col min="6" max="6" width="16.42578125" style="1" bestFit="1" customWidth="1"/>
    <col min="7" max="7" width="15" style="1" customWidth="1"/>
    <col min="8" max="8" width="15" style="10" customWidth="1"/>
    <col min="9" max="10" width="15" style="1" customWidth="1"/>
    <col min="11" max="11" width="22.42578125" style="14" customWidth="1"/>
    <col min="12" max="12" width="19.85546875" style="14" customWidth="1"/>
    <col min="13" max="13" width="15" style="14" customWidth="1"/>
    <col min="14" max="14" width="5.5703125" style="14" bestFit="1" customWidth="1"/>
    <col min="15" max="15" width="22.140625" style="1" bestFit="1" customWidth="1"/>
    <col min="16" max="16" width="16" style="1" customWidth="1"/>
    <col min="17" max="17" width="10.28515625" style="1" customWidth="1"/>
    <col min="18" max="18" width="12.85546875" style="1" customWidth="1"/>
    <col min="19" max="19" width="18" style="1" customWidth="1"/>
    <col min="20" max="20" width="35.7109375" style="1" customWidth="1"/>
    <col min="21" max="21" width="18.85546875" customWidth="1"/>
    <col min="22" max="22" width="16.140625" customWidth="1"/>
    <col min="23" max="23" width="18" customWidth="1"/>
    <col min="24" max="24" width="18.85546875" customWidth="1"/>
    <col min="25" max="25" width="17.140625" customWidth="1"/>
    <col min="26" max="26" width="16.85546875" bestFit="1" customWidth="1"/>
    <col min="27" max="27" width="15.7109375" bestFit="1" customWidth="1"/>
    <col min="28" max="28" width="16.28515625" bestFit="1" customWidth="1"/>
    <col min="29" max="29" width="15.5703125" bestFit="1" customWidth="1"/>
    <col min="30" max="30" width="26.140625" bestFit="1" customWidth="1"/>
    <col min="31" max="31" width="23" bestFit="1" customWidth="1"/>
    <col min="34" max="34" width="40.7109375" bestFit="1" customWidth="1"/>
    <col min="35" max="35" width="42.85546875" bestFit="1" customWidth="1"/>
  </cols>
  <sheetData>
    <row r="1" spans="1:28" ht="13.5" thickBot="1" x14ac:dyDescent="0.25"/>
    <row r="2" spans="1:28" s="148" customFormat="1" ht="25.5" x14ac:dyDescent="0.2">
      <c r="A2" s="147"/>
      <c r="B2" s="296" t="s">
        <v>206</v>
      </c>
      <c r="C2" s="296" t="s">
        <v>205</v>
      </c>
      <c r="D2" s="297"/>
      <c r="E2" s="295" t="s">
        <v>204</v>
      </c>
      <c r="F2" s="299" t="s">
        <v>158</v>
      </c>
      <c r="G2" s="299" t="s">
        <v>159</v>
      </c>
      <c r="H2" s="299" t="s">
        <v>2</v>
      </c>
      <c r="I2" s="299" t="s">
        <v>132</v>
      </c>
      <c r="J2" s="299" t="s">
        <v>210</v>
      </c>
      <c r="K2" s="299" t="s">
        <v>212</v>
      </c>
      <c r="L2" s="299"/>
      <c r="M2" s="299"/>
      <c r="N2" s="137"/>
      <c r="O2" s="169" t="s">
        <v>5</v>
      </c>
      <c r="P2" s="169"/>
      <c r="Q2" s="166" t="s">
        <v>7</v>
      </c>
      <c r="R2" s="166" t="s">
        <v>207</v>
      </c>
      <c r="S2"/>
      <c r="T2" t="s">
        <v>9</v>
      </c>
      <c r="U2"/>
      <c r="V2"/>
      <c r="W2"/>
      <c r="X2"/>
      <c r="Y2"/>
      <c r="Z2"/>
      <c r="AA2"/>
      <c r="AB2"/>
    </row>
    <row r="3" spans="1:28" ht="13.5" thickBot="1" x14ac:dyDescent="0.25">
      <c r="A3" s="103">
        <v>38383</v>
      </c>
      <c r="B3" s="6">
        <f>'1. Data Sheet'!B8</f>
        <v>9511621.8000000007</v>
      </c>
      <c r="C3" s="6">
        <f>'4b. Variables'!N15</f>
        <v>0</v>
      </c>
      <c r="D3" s="6"/>
      <c r="E3" s="294">
        <f>B3+C3</f>
        <v>9511621.8000000007</v>
      </c>
      <c r="F3" s="316">
        <f>IF(F$2='4b. Variables'!$A$2,'4b. Variables'!$B15)+IF(F$2='4b. Variables'!$A$3,'4b. Variables'!$C15)+IF(F$2='4b. Variables'!$A$4,'4b. Variables'!$D15)+IF(F$2='4b. Variables'!$A$5,'4b. Variables'!$E15)+IF(F$2='4b. Variables'!$A$6,'4b. Variables'!$F15)+IF(F$2='4b. Variables'!$A$7,'4b. Variables'!$G15)+IF(F$2='4b. Variables'!$A$8,'4b. Variables'!$H15)+IF(F$2='4b. Variables'!$A$9,'4b. Variables'!$I15)+IF(F$2='4b. Variables'!$A$10,'4b. Variables'!$J15)+IF(F$2='4b. Variables'!$A$11,'4b. Variables'!$K15)+IF(F$2='4b. Variables'!$A$12,'4b. Variables'!$K15)</f>
        <v>829.3</v>
      </c>
      <c r="G3" s="316">
        <f>IF(G$2='4b. Variables'!$A$2,'4b. Variables'!$B15)+IF(G$2='4b. Variables'!$A$3,'4b. Variables'!$C15)+IF(G$2='4b. Variables'!$A$4,'4b. Variables'!$D15)+IF(G$2='4b. Variables'!$A$5,'4b. Variables'!$E15)+IF(G$2='4b. Variables'!$A$6,'4b. Variables'!$F15)+IF(G$2='4b. Variables'!$A$7,'4b. Variables'!$G15)+IF(G$2='4b. Variables'!$A$8,'4b. Variables'!$H15)+IF(G$2='4b. Variables'!$A$9,'4b. Variables'!$I15)+IF(G$2='4b. Variables'!$A$10,'4b. Variables'!$J15)+IF(G$2='4b. Variables'!$A$11,'4b. Variables'!$K15)+IF(G$2='4b. Variables'!$A$12,'4b. Variables'!$L15)</f>
        <v>0</v>
      </c>
      <c r="H3" s="715">
        <f>IF(H$2='4b. Variables'!$A$2,'4b. Variables'!$B15)+IF(H$2='4b. Variables'!$A$3,'4b. Variables'!$C15)+IF(H$2='4b. Variables'!$A$4,'4b. Variables'!$D15)+IF(H$2='4b. Variables'!$A$5,'4b. Variables'!$E15)+IF(H$2='4b. Variables'!$A$6,'4b. Variables'!$F15)+IF(H$2='4b. Variables'!$A$7,'4b. Variables'!$G15)+IF(H$2='4b. Variables'!$A$8,'4b. Variables'!$H15)+IF(H$2='4b. Variables'!$A$9,'4b. Variables'!$I15)+IF(H$2='4b. Variables'!$A$10,'4b. Variables'!$J15)+IF(H$2='4b. Variables'!$A$11,'4b. Variables'!$K15)+IF(H$2='4b. Variables'!$A$12,'4b. Variables'!$L15)</f>
        <v>31</v>
      </c>
      <c r="I3" s="715">
        <f>IF(I$2='4b. Variables'!$A$2,'4b. Variables'!$B15)+IF(I$2='4b. Variables'!$A$3,'4b. Variables'!$C15)+IF(I$2='4b. Variables'!$A$4,'4b. Variables'!$D15)+IF(I$2='4b. Variables'!$A$5,'4b. Variables'!$E15)+IF(I$2='4b. Variables'!$A$6,'4b. Variables'!$F15)+IF(I$2='4b. Variables'!$A$7,'4b. Variables'!$G15)+IF(I$2='4b. Variables'!$A$8,'4b. Variables'!$H15)+IF(I$2='4b. Variables'!$A$9,'4b. Variables'!$I15)+IF(I$2='4b. Variables'!$A$10,'4b. Variables'!$J15)+IF(I$2='4b. Variables'!$A$11,'4b. Variables'!$K15)+IF(I$2='4b. Variables'!$A$12,'4b. Variables'!$L15)</f>
        <v>320</v>
      </c>
      <c r="J3" s="316">
        <f>IF(J$2='4b. Variables'!$A$2,'4b. Variables'!$B15)+IF(J$2='4b. Variables'!$A$3,'4b. Variables'!$C15)+IF(J$2='4b. Variables'!$A$4,'4b. Variables'!$D15)+IF(J$2='4b. Variables'!$A$5,'4b. Variables'!$E15)+IF(J$2='4b. Variables'!$A$6,'4b. Variables'!$F15)+IF(J$2='4b. Variables'!$A$7,'4b. Variables'!$G15)+IF(J$2='4b. Variables'!$A$8,'4b. Variables'!$H15)+IF(J$2='4b. Variables'!$A$9,'4b. Variables'!$I15)+IF(J$2='4b. Variables'!$A$10,'4b. Variables'!$J15)+IF(J$2='4b. Variables'!$A$11,'4b. Variables'!$K15)+IF(J$2='4b. Variables'!$A$12,'4b. Variables'!$L15)</f>
        <v>629.79999999999995</v>
      </c>
      <c r="K3" s="316">
        <f>IF(K$2='4b. Variables'!$A$2,'4b. Variables'!$B15)+IF(K$2='4b. Variables'!$A$3,'4b. Variables'!$C15)+IF(K$2='4b. Variables'!$A$4,'4b. Variables'!$D15)+IF(K$2='4b. Variables'!$A$5,'4b. Variables'!$E15)+IF(K$2='4b. Variables'!$A$6,'4b. Variables'!$F15)+IF(K$2='4b. Variables'!$A$7,'4b. Variables'!$G15)+IF(K$2='4b. Variables'!$A$8,'4b. Variables'!$H15)+IF(K$2='4b. Variables'!$A$9,'4b. Variables'!$I15)+IF(K$2='4b. Variables'!$A$10,'4b. Variables'!$J15)+IF(K$2='4b. Variables'!$A$11,'4b. Variables'!$K15)+IF(K$2='4b. Variables'!$A$12,'4b. Variables'!$L15)</f>
        <v>2182079.51437</v>
      </c>
      <c r="L3" s="316"/>
      <c r="M3" s="316"/>
      <c r="N3" s="44"/>
      <c r="O3" s="301">
        <f>$U$18+$U$19*F3+$U$20*G3+$U$21*H3+$U$22*I3+$U$23*J3+$U$24*K3</f>
        <v>9331210.2205737215</v>
      </c>
      <c r="P3" s="303">
        <f>O3-E3</f>
        <v>-180411.57942627929</v>
      </c>
      <c r="Q3" s="307">
        <f>P3/E3</f>
        <v>-1.8967488743747072E-2</v>
      </c>
      <c r="R3" s="305">
        <f t="shared" ref="R3:R27" si="0">ABS(Q3)</f>
        <v>1.8967488743747072E-2</v>
      </c>
      <c r="S3"/>
      <c r="T3"/>
    </row>
    <row r="4" spans="1:28" x14ac:dyDescent="0.2">
      <c r="A4" s="103">
        <f t="shared" ref="A4:A51" si="1">EOMONTH(A3,1)</f>
        <v>38411</v>
      </c>
      <c r="B4" s="6">
        <f>'1. Data Sheet'!B9</f>
        <v>8356416.5</v>
      </c>
      <c r="C4" s="6">
        <f>'4b. Variables'!N16</f>
        <v>0</v>
      </c>
      <c r="D4" s="6"/>
      <c r="E4" s="294">
        <f t="shared" ref="E4:E67" si="2">B4+C4</f>
        <v>8356416.5</v>
      </c>
      <c r="F4" s="316">
        <f>IF(F$2='4b. Variables'!$A$2,'4b. Variables'!$B16)+IF(F$2='4b. Variables'!$A$3,'4b. Variables'!$C16)+IF(F$2='4b. Variables'!$A$4,'4b. Variables'!$D16)+IF(F$2='4b. Variables'!$A$5,'4b. Variables'!$E16)+IF(F$2='4b. Variables'!$A$6,'4b. Variables'!$F16)+IF(F$2='4b. Variables'!$A$7,'4b. Variables'!$G16)+IF(F$2='4b. Variables'!$A$8,'4b. Variables'!$H16)+IF(F$2='4b. Variables'!$A$9,'4b. Variables'!$I16)+IF(F$2='4b. Variables'!$A$10,'4b. Variables'!$J16)+IF(F$2='4b. Variables'!$A$11,'4b. Variables'!$K16)+IF(F$2='4b. Variables'!$A$12,'4b. Variables'!$K16)</f>
        <v>691</v>
      </c>
      <c r="G4" s="316">
        <f>IF(G$2='4b. Variables'!$A$2,'4b. Variables'!$B16)+IF(G$2='4b. Variables'!$A$3,'4b. Variables'!$C16)+IF(G$2='4b. Variables'!$A$4,'4b. Variables'!$D16)+IF(G$2='4b. Variables'!$A$5,'4b. Variables'!$E16)+IF(G$2='4b. Variables'!$A$6,'4b. Variables'!$F16)+IF(G$2='4b. Variables'!$A$7,'4b. Variables'!$G16)+IF(G$2='4b. Variables'!$A$8,'4b. Variables'!$H16)+IF(G$2='4b. Variables'!$A$9,'4b. Variables'!$I16)+IF(G$2='4b. Variables'!$A$10,'4b. Variables'!$J16)+IF(G$2='4b. Variables'!$A$11,'4b. Variables'!$K16)+IF(G$2='4b. Variables'!$A$12,'4b. Variables'!$L16)</f>
        <v>0</v>
      </c>
      <c r="H4" s="715">
        <f>IF(H$2='4b. Variables'!$A$2,'4b. Variables'!$B16)+IF(H$2='4b. Variables'!$A$3,'4b. Variables'!$C16)+IF(H$2='4b. Variables'!$A$4,'4b. Variables'!$D16)+IF(H$2='4b. Variables'!$A$5,'4b. Variables'!$E16)+IF(H$2='4b. Variables'!$A$6,'4b. Variables'!$F16)+IF(H$2='4b. Variables'!$A$7,'4b. Variables'!$G16)+IF(H$2='4b. Variables'!$A$8,'4b. Variables'!$H16)+IF(H$2='4b. Variables'!$A$9,'4b. Variables'!$I16)+IF(H$2='4b. Variables'!$A$10,'4b. Variables'!$J16)+IF(H$2='4b. Variables'!$A$11,'4b. Variables'!$K16)+IF(H$2='4b. Variables'!$A$12,'4b. Variables'!$L16)</f>
        <v>28</v>
      </c>
      <c r="I4" s="715">
        <f>IF(I$2='4b. Variables'!$A$2,'4b. Variables'!$B16)+IF(I$2='4b. Variables'!$A$3,'4b. Variables'!$C16)+IF(I$2='4b. Variables'!$A$4,'4b. Variables'!$D16)+IF(I$2='4b. Variables'!$A$5,'4b. Variables'!$E16)+IF(I$2='4b. Variables'!$A$6,'4b. Variables'!$F16)+IF(I$2='4b. Variables'!$A$7,'4b. Variables'!$G16)+IF(I$2='4b. Variables'!$A$8,'4b. Variables'!$H16)+IF(I$2='4b. Variables'!$A$9,'4b. Variables'!$I16)+IF(I$2='4b. Variables'!$A$10,'4b. Variables'!$J16)+IF(I$2='4b. Variables'!$A$11,'4b. Variables'!$K16)+IF(I$2='4b. Variables'!$A$12,'4b. Variables'!$L16)</f>
        <v>320</v>
      </c>
      <c r="J4" s="316">
        <f>IF(J$2='4b. Variables'!$A$2,'4b. Variables'!$B16)+IF(J$2='4b. Variables'!$A$3,'4b. Variables'!$C16)+IF(J$2='4b. Variables'!$A$4,'4b. Variables'!$D16)+IF(J$2='4b. Variables'!$A$5,'4b. Variables'!$E16)+IF(J$2='4b. Variables'!$A$6,'4b. Variables'!$F16)+IF(J$2='4b. Variables'!$A$7,'4b. Variables'!$G16)+IF(J$2='4b. Variables'!$A$8,'4b. Variables'!$H16)+IF(J$2='4b. Variables'!$A$9,'4b. Variables'!$I16)+IF(J$2='4b. Variables'!$A$10,'4b. Variables'!$J16)+IF(J$2='4b. Variables'!$A$11,'4b. Variables'!$K16)+IF(J$2='4b. Variables'!$A$12,'4b. Variables'!$L16)</f>
        <v>631.29999999999995</v>
      </c>
      <c r="K4" s="316">
        <f>IF(K$2='4b. Variables'!$A$2,'4b. Variables'!$B16)+IF(K$2='4b. Variables'!$A$3,'4b. Variables'!$C16)+IF(K$2='4b. Variables'!$A$4,'4b. Variables'!$D16)+IF(K$2='4b. Variables'!$A$5,'4b. Variables'!$E16)+IF(K$2='4b. Variables'!$A$6,'4b. Variables'!$F16)+IF(K$2='4b. Variables'!$A$7,'4b. Variables'!$G16)+IF(K$2='4b. Variables'!$A$8,'4b. Variables'!$H16)+IF(K$2='4b. Variables'!$A$9,'4b. Variables'!$I16)+IF(K$2='4b. Variables'!$A$10,'4b. Variables'!$J16)+IF(K$2='4b. Variables'!$A$11,'4b. Variables'!$K16)+IF(K$2='4b. Variables'!$A$12,'4b. Variables'!$L16)</f>
        <v>1993852.2174900002</v>
      </c>
      <c r="L4" s="316"/>
      <c r="M4" s="316"/>
      <c r="N4" s="44"/>
      <c r="O4" s="301">
        <f t="shared" ref="O4:O67" si="3">$U$18+$U$19*F4+$U$20*G4+$U$21*H4+$U$22*I4+$U$23*J4+$U$24*K4</f>
        <v>8473260.8120668735</v>
      </c>
      <c r="P4" s="303">
        <f t="shared" ref="P4:P67" si="4">O4-E4</f>
        <v>116844.31206687354</v>
      </c>
      <c r="Q4" s="307">
        <f t="shared" ref="Q4:Q67" si="5">P4/E4</f>
        <v>1.3982585964554727E-2</v>
      </c>
      <c r="R4" s="305">
        <f t="shared" si="0"/>
        <v>1.3982585964554727E-2</v>
      </c>
      <c r="S4"/>
      <c r="T4" s="18" t="s">
        <v>10</v>
      </c>
      <c r="U4" s="18"/>
    </row>
    <row r="5" spans="1:28" x14ac:dyDescent="0.2">
      <c r="A5" s="103">
        <f t="shared" si="1"/>
        <v>38442</v>
      </c>
      <c r="B5" s="6">
        <f>'1. Data Sheet'!B10</f>
        <v>8891063.9000000004</v>
      </c>
      <c r="C5" s="6">
        <f>'4b. Variables'!N17</f>
        <v>0</v>
      </c>
      <c r="D5" s="6"/>
      <c r="E5" s="294">
        <f t="shared" si="2"/>
        <v>8891063.9000000004</v>
      </c>
      <c r="F5" s="316">
        <f>IF(F$2='4b. Variables'!$A$2,'4b. Variables'!$B17)+IF(F$2='4b. Variables'!$A$3,'4b. Variables'!$C17)+IF(F$2='4b. Variables'!$A$4,'4b. Variables'!$D17)+IF(F$2='4b. Variables'!$A$5,'4b. Variables'!$E17)+IF(F$2='4b. Variables'!$A$6,'4b. Variables'!$F17)+IF(F$2='4b. Variables'!$A$7,'4b. Variables'!$G17)+IF(F$2='4b. Variables'!$A$8,'4b. Variables'!$H17)+IF(F$2='4b. Variables'!$A$9,'4b. Variables'!$I17)+IF(F$2='4b. Variables'!$A$10,'4b. Variables'!$J17)+IF(F$2='4b. Variables'!$A$11,'4b. Variables'!$K17)+IF(F$2='4b. Variables'!$A$12,'4b. Variables'!$K17)</f>
        <v>708.0999999999998</v>
      </c>
      <c r="G5" s="316">
        <f>IF(G$2='4b. Variables'!$A$2,'4b. Variables'!$B17)+IF(G$2='4b. Variables'!$A$3,'4b. Variables'!$C17)+IF(G$2='4b. Variables'!$A$4,'4b. Variables'!$D17)+IF(G$2='4b. Variables'!$A$5,'4b. Variables'!$E17)+IF(G$2='4b. Variables'!$A$6,'4b. Variables'!$F17)+IF(G$2='4b. Variables'!$A$7,'4b. Variables'!$G17)+IF(G$2='4b. Variables'!$A$8,'4b. Variables'!$H17)+IF(G$2='4b. Variables'!$A$9,'4b. Variables'!$I17)+IF(G$2='4b. Variables'!$A$10,'4b. Variables'!$J17)+IF(G$2='4b. Variables'!$A$11,'4b. Variables'!$K17)+IF(G$2='4b. Variables'!$A$12,'4b. Variables'!$L17)</f>
        <v>0</v>
      </c>
      <c r="H5" s="715">
        <f>IF(H$2='4b. Variables'!$A$2,'4b. Variables'!$B17)+IF(H$2='4b. Variables'!$A$3,'4b. Variables'!$C17)+IF(H$2='4b. Variables'!$A$4,'4b. Variables'!$D17)+IF(H$2='4b. Variables'!$A$5,'4b. Variables'!$E17)+IF(H$2='4b. Variables'!$A$6,'4b. Variables'!$F17)+IF(H$2='4b. Variables'!$A$7,'4b. Variables'!$G17)+IF(H$2='4b. Variables'!$A$8,'4b. Variables'!$H17)+IF(H$2='4b. Variables'!$A$9,'4b. Variables'!$I17)+IF(H$2='4b. Variables'!$A$10,'4b. Variables'!$J17)+IF(H$2='4b. Variables'!$A$11,'4b. Variables'!$K17)+IF(H$2='4b. Variables'!$A$12,'4b. Variables'!$L17)</f>
        <v>31</v>
      </c>
      <c r="I5" s="715">
        <f>IF(I$2='4b. Variables'!$A$2,'4b. Variables'!$B17)+IF(I$2='4b. Variables'!$A$3,'4b. Variables'!$C17)+IF(I$2='4b. Variables'!$A$4,'4b. Variables'!$D17)+IF(I$2='4b. Variables'!$A$5,'4b. Variables'!$E17)+IF(I$2='4b. Variables'!$A$6,'4b. Variables'!$F17)+IF(I$2='4b. Variables'!$A$7,'4b. Variables'!$G17)+IF(I$2='4b. Variables'!$A$8,'4b. Variables'!$H17)+IF(I$2='4b. Variables'!$A$9,'4b. Variables'!$I17)+IF(I$2='4b. Variables'!$A$10,'4b. Variables'!$J17)+IF(I$2='4b. Variables'!$A$11,'4b. Variables'!$K17)+IF(I$2='4b. Variables'!$A$12,'4b. Variables'!$L17)</f>
        <v>352</v>
      </c>
      <c r="J5" s="316">
        <f>IF(J$2='4b. Variables'!$A$2,'4b. Variables'!$B17)+IF(J$2='4b. Variables'!$A$3,'4b. Variables'!$C17)+IF(J$2='4b. Variables'!$A$4,'4b. Variables'!$D17)+IF(J$2='4b. Variables'!$A$5,'4b. Variables'!$E17)+IF(J$2='4b. Variables'!$A$6,'4b. Variables'!$F17)+IF(J$2='4b. Variables'!$A$7,'4b. Variables'!$G17)+IF(J$2='4b. Variables'!$A$8,'4b. Variables'!$H17)+IF(J$2='4b. Variables'!$A$9,'4b. Variables'!$I17)+IF(J$2='4b. Variables'!$A$10,'4b. Variables'!$J17)+IF(J$2='4b. Variables'!$A$11,'4b. Variables'!$K17)+IF(J$2='4b. Variables'!$A$12,'4b. Variables'!$L17)</f>
        <v>628.70000000000005</v>
      </c>
      <c r="K5" s="316">
        <f>IF(K$2='4b. Variables'!$A$2,'4b. Variables'!$B17)+IF(K$2='4b. Variables'!$A$3,'4b. Variables'!$C17)+IF(K$2='4b. Variables'!$A$4,'4b. Variables'!$D17)+IF(K$2='4b. Variables'!$A$5,'4b. Variables'!$E17)+IF(K$2='4b. Variables'!$A$6,'4b. Variables'!$F17)+IF(K$2='4b. Variables'!$A$7,'4b. Variables'!$G17)+IF(K$2='4b. Variables'!$A$8,'4b. Variables'!$H17)+IF(K$2='4b. Variables'!$A$9,'4b. Variables'!$I17)+IF(K$2='4b. Variables'!$A$10,'4b. Variables'!$J17)+IF(K$2='4b. Variables'!$A$11,'4b. Variables'!$K17)+IF(K$2='4b. Variables'!$A$12,'4b. Variables'!$L17)</f>
        <v>2205155.0261300001</v>
      </c>
      <c r="L5" s="316"/>
      <c r="M5" s="316"/>
      <c r="N5" s="44"/>
      <c r="O5" s="301">
        <f t="shared" si="3"/>
        <v>9171033.9503816515</v>
      </c>
      <c r="P5" s="303">
        <f t="shared" si="4"/>
        <v>279970.05038165115</v>
      </c>
      <c r="Q5" s="307">
        <f t="shared" si="5"/>
        <v>3.1488925682071761E-2</v>
      </c>
      <c r="R5" s="305">
        <f t="shared" si="0"/>
        <v>3.1488925682071761E-2</v>
      </c>
      <c r="S5"/>
      <c r="T5" s="15" t="s">
        <v>11</v>
      </c>
      <c r="U5" s="15">
        <v>0.94474735794878539</v>
      </c>
    </row>
    <row r="6" spans="1:28" x14ac:dyDescent="0.2">
      <c r="A6" s="103">
        <f t="shared" si="1"/>
        <v>38472</v>
      </c>
      <c r="B6" s="6">
        <f>'1. Data Sheet'!B11</f>
        <v>7665148.2000000002</v>
      </c>
      <c r="C6" s="6">
        <f>'4b. Variables'!N18</f>
        <v>0</v>
      </c>
      <c r="D6" s="6"/>
      <c r="E6" s="294">
        <f t="shared" si="2"/>
        <v>7665148.2000000002</v>
      </c>
      <c r="F6" s="316">
        <f>IF(F$2='4b. Variables'!$A$2,'4b. Variables'!$B18)+IF(F$2='4b. Variables'!$A$3,'4b. Variables'!$C18)+IF(F$2='4b. Variables'!$A$4,'4b. Variables'!$D18)+IF(F$2='4b. Variables'!$A$5,'4b. Variables'!$E18)+IF(F$2='4b. Variables'!$A$6,'4b. Variables'!$F18)+IF(F$2='4b. Variables'!$A$7,'4b. Variables'!$G18)+IF(F$2='4b. Variables'!$A$8,'4b. Variables'!$H18)+IF(F$2='4b. Variables'!$A$9,'4b. Variables'!$I18)+IF(F$2='4b. Variables'!$A$10,'4b. Variables'!$J18)+IF(F$2='4b. Variables'!$A$11,'4b. Variables'!$K18)+IF(F$2='4b. Variables'!$A$12,'4b. Variables'!$K18)</f>
        <v>357.59999999999991</v>
      </c>
      <c r="G6" s="316">
        <f>IF(G$2='4b. Variables'!$A$2,'4b. Variables'!$B18)+IF(G$2='4b. Variables'!$A$3,'4b. Variables'!$C18)+IF(G$2='4b. Variables'!$A$4,'4b. Variables'!$D18)+IF(G$2='4b. Variables'!$A$5,'4b. Variables'!$E18)+IF(G$2='4b. Variables'!$A$6,'4b. Variables'!$F18)+IF(G$2='4b. Variables'!$A$7,'4b. Variables'!$G18)+IF(G$2='4b. Variables'!$A$8,'4b. Variables'!$H18)+IF(G$2='4b. Variables'!$A$9,'4b. Variables'!$I18)+IF(G$2='4b. Variables'!$A$10,'4b. Variables'!$J18)+IF(G$2='4b. Variables'!$A$11,'4b. Variables'!$K18)+IF(G$2='4b. Variables'!$A$12,'4b. Variables'!$L18)</f>
        <v>0.2</v>
      </c>
      <c r="H6" s="715">
        <f>IF(H$2='4b. Variables'!$A$2,'4b. Variables'!$B18)+IF(H$2='4b. Variables'!$A$3,'4b. Variables'!$C18)+IF(H$2='4b. Variables'!$A$4,'4b. Variables'!$D18)+IF(H$2='4b. Variables'!$A$5,'4b. Variables'!$E18)+IF(H$2='4b. Variables'!$A$6,'4b. Variables'!$F18)+IF(H$2='4b. Variables'!$A$7,'4b. Variables'!$G18)+IF(H$2='4b. Variables'!$A$8,'4b. Variables'!$H18)+IF(H$2='4b. Variables'!$A$9,'4b. Variables'!$I18)+IF(H$2='4b. Variables'!$A$10,'4b. Variables'!$J18)+IF(H$2='4b. Variables'!$A$11,'4b. Variables'!$K18)+IF(H$2='4b. Variables'!$A$12,'4b. Variables'!$L18)</f>
        <v>30</v>
      </c>
      <c r="I6" s="715">
        <f>IF(I$2='4b. Variables'!$A$2,'4b. Variables'!$B18)+IF(I$2='4b. Variables'!$A$3,'4b. Variables'!$C18)+IF(I$2='4b. Variables'!$A$4,'4b. Variables'!$D18)+IF(I$2='4b. Variables'!$A$5,'4b. Variables'!$E18)+IF(I$2='4b. Variables'!$A$6,'4b. Variables'!$F18)+IF(I$2='4b. Variables'!$A$7,'4b. Variables'!$G18)+IF(I$2='4b. Variables'!$A$8,'4b. Variables'!$H18)+IF(I$2='4b. Variables'!$A$9,'4b. Variables'!$I18)+IF(I$2='4b. Variables'!$A$10,'4b. Variables'!$J18)+IF(I$2='4b. Variables'!$A$11,'4b. Variables'!$K18)+IF(I$2='4b. Variables'!$A$12,'4b. Variables'!$L18)</f>
        <v>336</v>
      </c>
      <c r="J6" s="316">
        <f>IF(J$2='4b. Variables'!$A$2,'4b. Variables'!$B18)+IF(J$2='4b. Variables'!$A$3,'4b. Variables'!$C18)+IF(J$2='4b. Variables'!$A$4,'4b. Variables'!$D18)+IF(J$2='4b. Variables'!$A$5,'4b. Variables'!$E18)+IF(J$2='4b. Variables'!$A$6,'4b. Variables'!$F18)+IF(J$2='4b. Variables'!$A$7,'4b. Variables'!$G18)+IF(J$2='4b. Variables'!$A$8,'4b. Variables'!$H18)+IF(J$2='4b. Variables'!$A$9,'4b. Variables'!$I18)+IF(J$2='4b. Variables'!$A$10,'4b. Variables'!$J18)+IF(J$2='4b. Variables'!$A$11,'4b. Variables'!$K18)+IF(J$2='4b. Variables'!$A$12,'4b. Variables'!$L18)</f>
        <v>631.70000000000005</v>
      </c>
      <c r="K6" s="316">
        <f>IF(K$2='4b. Variables'!$A$2,'4b. Variables'!$B18)+IF(K$2='4b. Variables'!$A$3,'4b. Variables'!$C18)+IF(K$2='4b. Variables'!$A$4,'4b. Variables'!$D18)+IF(K$2='4b. Variables'!$A$5,'4b. Variables'!$E18)+IF(K$2='4b. Variables'!$A$6,'4b. Variables'!$F18)+IF(K$2='4b. Variables'!$A$7,'4b. Variables'!$G18)+IF(K$2='4b. Variables'!$A$8,'4b. Variables'!$H18)+IF(K$2='4b. Variables'!$A$9,'4b. Variables'!$I18)+IF(K$2='4b. Variables'!$A$10,'4b. Variables'!$J18)+IF(K$2='4b. Variables'!$A$11,'4b. Variables'!$K18)+IF(K$2='4b. Variables'!$A$12,'4b. Variables'!$L18)</f>
        <v>2114231.8562400001</v>
      </c>
      <c r="L6" s="316"/>
      <c r="M6" s="316"/>
      <c r="N6" s="44"/>
      <c r="O6" s="301">
        <f t="shared" si="3"/>
        <v>8009170.5106796548</v>
      </c>
      <c r="P6" s="303">
        <f t="shared" si="4"/>
        <v>344022.31067965459</v>
      </c>
      <c r="Q6" s="307">
        <f t="shared" si="5"/>
        <v>4.4881364548131582E-2</v>
      </c>
      <c r="R6" s="305">
        <f t="shared" si="0"/>
        <v>4.4881364548131582E-2</v>
      </c>
      <c r="S6"/>
      <c r="T6" s="15" t="s">
        <v>12</v>
      </c>
      <c r="U6" s="15">
        <v>0.89254757035121035</v>
      </c>
    </row>
    <row r="7" spans="1:28" x14ac:dyDescent="0.2">
      <c r="A7" s="103">
        <f t="shared" si="1"/>
        <v>38503</v>
      </c>
      <c r="B7" s="6">
        <f>'1. Data Sheet'!B12</f>
        <v>7570242.7999999998</v>
      </c>
      <c r="C7" s="6">
        <f>'4b. Variables'!N19</f>
        <v>0</v>
      </c>
      <c r="D7" s="6"/>
      <c r="E7" s="294">
        <f t="shared" si="2"/>
        <v>7570242.7999999998</v>
      </c>
      <c r="F7" s="316">
        <f>IF(F$2='4b. Variables'!$A$2,'4b. Variables'!$B19)+IF(F$2='4b. Variables'!$A$3,'4b. Variables'!$C19)+IF(F$2='4b. Variables'!$A$4,'4b. Variables'!$D19)+IF(F$2='4b. Variables'!$A$5,'4b. Variables'!$E19)+IF(F$2='4b. Variables'!$A$6,'4b. Variables'!$F19)+IF(F$2='4b. Variables'!$A$7,'4b. Variables'!$G19)+IF(F$2='4b. Variables'!$A$8,'4b. Variables'!$H19)+IF(F$2='4b. Variables'!$A$9,'4b. Variables'!$I19)+IF(F$2='4b. Variables'!$A$10,'4b. Variables'!$J19)+IF(F$2='4b. Variables'!$A$11,'4b. Variables'!$K19)+IF(F$2='4b. Variables'!$A$12,'4b. Variables'!$K19)</f>
        <v>244.49999999999997</v>
      </c>
      <c r="G7" s="316">
        <f>IF(G$2='4b. Variables'!$A$2,'4b. Variables'!$B19)+IF(G$2='4b. Variables'!$A$3,'4b. Variables'!$C19)+IF(G$2='4b. Variables'!$A$4,'4b. Variables'!$D19)+IF(G$2='4b. Variables'!$A$5,'4b. Variables'!$E19)+IF(G$2='4b. Variables'!$A$6,'4b. Variables'!$F19)+IF(G$2='4b. Variables'!$A$7,'4b. Variables'!$G19)+IF(G$2='4b. Variables'!$A$8,'4b. Variables'!$H19)+IF(G$2='4b. Variables'!$A$9,'4b. Variables'!$I19)+IF(G$2='4b. Variables'!$A$10,'4b. Variables'!$J19)+IF(G$2='4b. Variables'!$A$11,'4b. Variables'!$K19)+IF(G$2='4b. Variables'!$A$12,'4b. Variables'!$L19)</f>
        <v>0.6</v>
      </c>
      <c r="H7" s="715">
        <f>IF(H$2='4b. Variables'!$A$2,'4b. Variables'!$B19)+IF(H$2='4b. Variables'!$A$3,'4b. Variables'!$C19)+IF(H$2='4b. Variables'!$A$4,'4b. Variables'!$D19)+IF(H$2='4b. Variables'!$A$5,'4b. Variables'!$E19)+IF(H$2='4b. Variables'!$A$6,'4b. Variables'!$F19)+IF(H$2='4b. Variables'!$A$7,'4b. Variables'!$G19)+IF(H$2='4b. Variables'!$A$8,'4b. Variables'!$H19)+IF(H$2='4b. Variables'!$A$9,'4b. Variables'!$I19)+IF(H$2='4b. Variables'!$A$10,'4b. Variables'!$J19)+IF(H$2='4b. Variables'!$A$11,'4b. Variables'!$K19)+IF(H$2='4b. Variables'!$A$12,'4b. Variables'!$L19)</f>
        <v>31</v>
      </c>
      <c r="I7" s="715">
        <f>IF(I$2='4b. Variables'!$A$2,'4b. Variables'!$B19)+IF(I$2='4b. Variables'!$A$3,'4b. Variables'!$C19)+IF(I$2='4b. Variables'!$A$4,'4b. Variables'!$D19)+IF(I$2='4b. Variables'!$A$5,'4b. Variables'!$E19)+IF(I$2='4b. Variables'!$A$6,'4b. Variables'!$F19)+IF(I$2='4b. Variables'!$A$7,'4b. Variables'!$G19)+IF(I$2='4b. Variables'!$A$8,'4b. Variables'!$H19)+IF(I$2='4b. Variables'!$A$9,'4b. Variables'!$I19)+IF(I$2='4b. Variables'!$A$10,'4b. Variables'!$J19)+IF(I$2='4b. Variables'!$A$11,'4b. Variables'!$K19)+IF(I$2='4b. Variables'!$A$12,'4b. Variables'!$L19)</f>
        <v>336</v>
      </c>
      <c r="J7" s="316">
        <f>IF(J$2='4b. Variables'!$A$2,'4b. Variables'!$B19)+IF(J$2='4b. Variables'!$A$3,'4b. Variables'!$C19)+IF(J$2='4b. Variables'!$A$4,'4b. Variables'!$D19)+IF(J$2='4b. Variables'!$A$5,'4b. Variables'!$E19)+IF(J$2='4b. Variables'!$A$6,'4b. Variables'!$F19)+IF(J$2='4b. Variables'!$A$7,'4b. Variables'!$G19)+IF(J$2='4b. Variables'!$A$8,'4b. Variables'!$H19)+IF(J$2='4b. Variables'!$A$9,'4b. Variables'!$I19)+IF(J$2='4b. Variables'!$A$10,'4b. Variables'!$J19)+IF(J$2='4b. Variables'!$A$11,'4b. Variables'!$K19)+IF(J$2='4b. Variables'!$A$12,'4b. Variables'!$L19)</f>
        <v>639.29999999999995</v>
      </c>
      <c r="K7" s="316">
        <f>IF(K$2='4b. Variables'!$A$2,'4b. Variables'!$B19)+IF(K$2='4b. Variables'!$A$3,'4b. Variables'!$C19)+IF(K$2='4b. Variables'!$A$4,'4b. Variables'!$D19)+IF(K$2='4b. Variables'!$A$5,'4b. Variables'!$E19)+IF(K$2='4b. Variables'!$A$6,'4b. Variables'!$F19)+IF(K$2='4b. Variables'!$A$7,'4b. Variables'!$G19)+IF(K$2='4b. Variables'!$A$8,'4b. Variables'!$H19)+IF(K$2='4b. Variables'!$A$9,'4b. Variables'!$I19)+IF(K$2='4b. Variables'!$A$10,'4b. Variables'!$J19)+IF(K$2='4b. Variables'!$A$11,'4b. Variables'!$K19)+IF(K$2='4b. Variables'!$A$12,'4b. Variables'!$L19)</f>
        <v>2253270.2460800004</v>
      </c>
      <c r="L7" s="316"/>
      <c r="M7" s="316"/>
      <c r="N7" s="44"/>
      <c r="O7" s="301">
        <f t="shared" si="3"/>
        <v>7979598.7508328957</v>
      </c>
      <c r="P7" s="303">
        <f t="shared" si="4"/>
        <v>409355.95083289593</v>
      </c>
      <c r="Q7" s="307">
        <f t="shared" si="5"/>
        <v>5.4074348953892994E-2</v>
      </c>
      <c r="R7" s="305">
        <f t="shared" si="0"/>
        <v>5.4074348953892994E-2</v>
      </c>
      <c r="S7"/>
      <c r="T7" s="15" t="s">
        <v>13</v>
      </c>
      <c r="U7" s="15">
        <v>0.88684213160879677</v>
      </c>
    </row>
    <row r="8" spans="1:28" x14ac:dyDescent="0.2">
      <c r="A8" s="103">
        <f t="shared" si="1"/>
        <v>38533</v>
      </c>
      <c r="B8" s="6">
        <f>'1. Data Sheet'!B13</f>
        <v>7982091.4000000004</v>
      </c>
      <c r="C8" s="6">
        <f>'4b. Variables'!N20</f>
        <v>0</v>
      </c>
      <c r="D8" s="6"/>
      <c r="E8" s="294">
        <f t="shared" si="2"/>
        <v>7982091.4000000004</v>
      </c>
      <c r="F8" s="316">
        <f>IF(F$2='4b. Variables'!$A$2,'4b. Variables'!$B20)+IF(F$2='4b. Variables'!$A$3,'4b. Variables'!$C20)+IF(F$2='4b. Variables'!$A$4,'4b. Variables'!$D20)+IF(F$2='4b. Variables'!$A$5,'4b. Variables'!$E20)+IF(F$2='4b. Variables'!$A$6,'4b. Variables'!$F20)+IF(F$2='4b. Variables'!$A$7,'4b. Variables'!$G20)+IF(F$2='4b. Variables'!$A$8,'4b. Variables'!$H20)+IF(F$2='4b. Variables'!$A$9,'4b. Variables'!$I20)+IF(F$2='4b. Variables'!$A$10,'4b. Variables'!$J20)+IF(F$2='4b. Variables'!$A$11,'4b. Variables'!$K20)+IF(F$2='4b. Variables'!$A$12,'4b. Variables'!$K20)</f>
        <v>26.900000000000002</v>
      </c>
      <c r="G8" s="316">
        <f>IF(G$2='4b. Variables'!$A$2,'4b. Variables'!$B20)+IF(G$2='4b. Variables'!$A$3,'4b. Variables'!$C20)+IF(G$2='4b. Variables'!$A$4,'4b. Variables'!$D20)+IF(G$2='4b. Variables'!$A$5,'4b. Variables'!$E20)+IF(G$2='4b. Variables'!$A$6,'4b. Variables'!$F20)+IF(G$2='4b. Variables'!$A$7,'4b. Variables'!$G20)+IF(G$2='4b. Variables'!$A$8,'4b. Variables'!$H20)+IF(G$2='4b. Variables'!$A$9,'4b. Variables'!$I20)+IF(G$2='4b. Variables'!$A$10,'4b. Variables'!$J20)+IF(G$2='4b. Variables'!$A$11,'4b. Variables'!$K20)+IF(G$2='4b. Variables'!$A$12,'4b. Variables'!$L20)</f>
        <v>98.500000000000014</v>
      </c>
      <c r="H8" s="715">
        <f>IF(H$2='4b. Variables'!$A$2,'4b. Variables'!$B20)+IF(H$2='4b. Variables'!$A$3,'4b. Variables'!$C20)+IF(H$2='4b. Variables'!$A$4,'4b. Variables'!$D20)+IF(H$2='4b. Variables'!$A$5,'4b. Variables'!$E20)+IF(H$2='4b. Variables'!$A$6,'4b. Variables'!$F20)+IF(H$2='4b. Variables'!$A$7,'4b. Variables'!$G20)+IF(H$2='4b. Variables'!$A$8,'4b. Variables'!$H20)+IF(H$2='4b. Variables'!$A$9,'4b. Variables'!$I20)+IF(H$2='4b. Variables'!$A$10,'4b. Variables'!$J20)+IF(H$2='4b. Variables'!$A$11,'4b. Variables'!$K20)+IF(H$2='4b. Variables'!$A$12,'4b. Variables'!$L20)</f>
        <v>30</v>
      </c>
      <c r="I8" s="715">
        <f>IF(I$2='4b. Variables'!$A$2,'4b. Variables'!$B20)+IF(I$2='4b. Variables'!$A$3,'4b. Variables'!$C20)+IF(I$2='4b. Variables'!$A$4,'4b. Variables'!$D20)+IF(I$2='4b. Variables'!$A$5,'4b. Variables'!$E20)+IF(I$2='4b. Variables'!$A$6,'4b. Variables'!$F20)+IF(I$2='4b. Variables'!$A$7,'4b. Variables'!$G20)+IF(I$2='4b. Variables'!$A$8,'4b. Variables'!$H20)+IF(I$2='4b. Variables'!$A$9,'4b. Variables'!$I20)+IF(I$2='4b. Variables'!$A$10,'4b. Variables'!$J20)+IF(I$2='4b. Variables'!$A$11,'4b. Variables'!$K20)+IF(I$2='4b. Variables'!$A$12,'4b. Variables'!$L20)</f>
        <v>352</v>
      </c>
      <c r="J8" s="316">
        <f>IF(J$2='4b. Variables'!$A$2,'4b. Variables'!$B20)+IF(J$2='4b. Variables'!$A$3,'4b. Variables'!$C20)+IF(J$2='4b. Variables'!$A$4,'4b. Variables'!$D20)+IF(J$2='4b. Variables'!$A$5,'4b. Variables'!$E20)+IF(J$2='4b. Variables'!$A$6,'4b. Variables'!$F20)+IF(J$2='4b. Variables'!$A$7,'4b. Variables'!$G20)+IF(J$2='4b. Variables'!$A$8,'4b. Variables'!$H20)+IF(J$2='4b. Variables'!$A$9,'4b. Variables'!$I20)+IF(J$2='4b. Variables'!$A$10,'4b. Variables'!$J20)+IF(J$2='4b. Variables'!$A$11,'4b. Variables'!$K20)+IF(J$2='4b. Variables'!$A$12,'4b. Variables'!$L20)</f>
        <v>648.6</v>
      </c>
      <c r="K8" s="316">
        <f>IF(K$2='4b. Variables'!$A$2,'4b. Variables'!$B20)+IF(K$2='4b. Variables'!$A$3,'4b. Variables'!$C20)+IF(K$2='4b. Variables'!$A$4,'4b. Variables'!$D20)+IF(K$2='4b. Variables'!$A$5,'4b. Variables'!$E20)+IF(K$2='4b. Variables'!$A$6,'4b. Variables'!$F20)+IF(K$2='4b. Variables'!$A$7,'4b. Variables'!$G20)+IF(K$2='4b. Variables'!$A$8,'4b. Variables'!$H20)+IF(K$2='4b. Variables'!$A$9,'4b. Variables'!$I20)+IF(K$2='4b. Variables'!$A$10,'4b. Variables'!$J20)+IF(K$2='4b. Variables'!$A$11,'4b. Variables'!$K20)+IF(K$2='4b. Variables'!$A$12,'4b. Variables'!$L20)</f>
        <v>2281683.61057</v>
      </c>
      <c r="L8" s="316"/>
      <c r="M8" s="316"/>
      <c r="N8" s="44"/>
      <c r="O8" s="301">
        <f t="shared" si="3"/>
        <v>8223329.2124890322</v>
      </c>
      <c r="P8" s="303">
        <f t="shared" si="4"/>
        <v>241237.81248903181</v>
      </c>
      <c r="Q8" s="307">
        <f t="shared" si="5"/>
        <v>3.0222381629084302E-2</v>
      </c>
      <c r="R8" s="305">
        <f t="shared" si="0"/>
        <v>3.0222381629084302E-2</v>
      </c>
      <c r="S8"/>
      <c r="T8" s="15" t="s">
        <v>14</v>
      </c>
      <c r="U8" s="15">
        <v>255610.20424265714</v>
      </c>
    </row>
    <row r="9" spans="1:28" ht="13.5" thickBot="1" x14ac:dyDescent="0.25">
      <c r="A9" s="103">
        <f t="shared" si="1"/>
        <v>38564</v>
      </c>
      <c r="B9" s="6">
        <f>'1. Data Sheet'!B14</f>
        <v>7604889.8999999994</v>
      </c>
      <c r="C9" s="6">
        <f>'4b. Variables'!N21</f>
        <v>0</v>
      </c>
      <c r="D9" s="6"/>
      <c r="E9" s="294">
        <f t="shared" si="2"/>
        <v>7604889.8999999994</v>
      </c>
      <c r="F9" s="316">
        <f>IF(F$2='4b. Variables'!$A$2,'4b. Variables'!$B21)+IF(F$2='4b. Variables'!$A$3,'4b. Variables'!$C21)+IF(F$2='4b. Variables'!$A$4,'4b. Variables'!$D21)+IF(F$2='4b. Variables'!$A$5,'4b. Variables'!$E21)+IF(F$2='4b. Variables'!$A$6,'4b. Variables'!$F21)+IF(F$2='4b. Variables'!$A$7,'4b. Variables'!$G21)+IF(F$2='4b. Variables'!$A$8,'4b. Variables'!$H21)+IF(F$2='4b. Variables'!$A$9,'4b. Variables'!$I21)+IF(F$2='4b. Variables'!$A$10,'4b. Variables'!$J21)+IF(F$2='4b. Variables'!$A$11,'4b. Variables'!$K21)+IF(F$2='4b. Variables'!$A$12,'4b. Variables'!$K21)</f>
        <v>13.600000000000001</v>
      </c>
      <c r="G9" s="316">
        <f>IF(G$2='4b. Variables'!$A$2,'4b. Variables'!$B21)+IF(G$2='4b. Variables'!$A$3,'4b. Variables'!$C21)+IF(G$2='4b. Variables'!$A$4,'4b. Variables'!$D21)+IF(G$2='4b. Variables'!$A$5,'4b. Variables'!$E21)+IF(G$2='4b. Variables'!$A$6,'4b. Variables'!$F21)+IF(G$2='4b. Variables'!$A$7,'4b. Variables'!$G21)+IF(G$2='4b. Variables'!$A$8,'4b. Variables'!$H21)+IF(G$2='4b. Variables'!$A$9,'4b. Variables'!$I21)+IF(G$2='4b. Variables'!$A$10,'4b. Variables'!$J21)+IF(G$2='4b. Variables'!$A$11,'4b. Variables'!$K21)+IF(G$2='4b. Variables'!$A$12,'4b. Variables'!$L21)</f>
        <v>85.299999999999955</v>
      </c>
      <c r="H9" s="715">
        <f>IF(H$2='4b. Variables'!$A$2,'4b. Variables'!$B21)+IF(H$2='4b. Variables'!$A$3,'4b. Variables'!$C21)+IF(H$2='4b. Variables'!$A$4,'4b. Variables'!$D21)+IF(H$2='4b. Variables'!$A$5,'4b. Variables'!$E21)+IF(H$2='4b. Variables'!$A$6,'4b. Variables'!$F21)+IF(H$2='4b. Variables'!$A$7,'4b. Variables'!$G21)+IF(H$2='4b. Variables'!$A$8,'4b. Variables'!$H21)+IF(H$2='4b. Variables'!$A$9,'4b. Variables'!$I21)+IF(H$2='4b. Variables'!$A$10,'4b. Variables'!$J21)+IF(H$2='4b. Variables'!$A$11,'4b. Variables'!$K21)+IF(H$2='4b. Variables'!$A$12,'4b. Variables'!$L21)</f>
        <v>31</v>
      </c>
      <c r="I9" s="715">
        <f>IF(I$2='4b. Variables'!$A$2,'4b. Variables'!$B21)+IF(I$2='4b. Variables'!$A$3,'4b. Variables'!$C21)+IF(I$2='4b. Variables'!$A$4,'4b. Variables'!$D21)+IF(I$2='4b. Variables'!$A$5,'4b. Variables'!$E21)+IF(I$2='4b. Variables'!$A$6,'4b. Variables'!$F21)+IF(I$2='4b. Variables'!$A$7,'4b. Variables'!$G21)+IF(I$2='4b. Variables'!$A$8,'4b. Variables'!$H21)+IF(I$2='4b. Variables'!$A$9,'4b. Variables'!$I21)+IF(I$2='4b. Variables'!$A$10,'4b. Variables'!$J21)+IF(I$2='4b. Variables'!$A$11,'4b. Variables'!$K21)+IF(I$2='4b. Variables'!$A$12,'4b. Variables'!$L21)</f>
        <v>320</v>
      </c>
      <c r="J9" s="316">
        <f>IF(J$2='4b. Variables'!$A$2,'4b. Variables'!$B21)+IF(J$2='4b. Variables'!$A$3,'4b. Variables'!$C21)+IF(J$2='4b. Variables'!$A$4,'4b. Variables'!$D21)+IF(J$2='4b. Variables'!$A$5,'4b. Variables'!$E21)+IF(J$2='4b. Variables'!$A$6,'4b. Variables'!$F21)+IF(J$2='4b. Variables'!$A$7,'4b. Variables'!$G21)+IF(J$2='4b. Variables'!$A$8,'4b. Variables'!$H21)+IF(J$2='4b. Variables'!$A$9,'4b. Variables'!$I21)+IF(J$2='4b. Variables'!$A$10,'4b. Variables'!$J21)+IF(J$2='4b. Variables'!$A$11,'4b. Variables'!$K21)+IF(J$2='4b. Variables'!$A$12,'4b. Variables'!$L21)</f>
        <v>653.6</v>
      </c>
      <c r="K9" s="316">
        <f>IF(K$2='4b. Variables'!$A$2,'4b. Variables'!$B21)+IF(K$2='4b. Variables'!$A$3,'4b. Variables'!$C21)+IF(K$2='4b. Variables'!$A$4,'4b. Variables'!$D21)+IF(K$2='4b. Variables'!$A$5,'4b. Variables'!$E21)+IF(K$2='4b. Variables'!$A$6,'4b. Variables'!$F21)+IF(K$2='4b. Variables'!$A$7,'4b. Variables'!$G21)+IF(K$2='4b. Variables'!$A$8,'4b. Variables'!$H21)+IF(K$2='4b. Variables'!$A$9,'4b. Variables'!$I21)+IF(K$2='4b. Variables'!$A$10,'4b. Variables'!$J21)+IF(K$2='4b. Variables'!$A$11,'4b. Variables'!$K21)+IF(K$2='4b. Variables'!$A$12,'4b. Variables'!$L21)</f>
        <v>2007717.0210300002</v>
      </c>
      <c r="L9" s="316"/>
      <c r="M9" s="316"/>
      <c r="N9" s="44"/>
      <c r="O9" s="301">
        <f t="shared" si="3"/>
        <v>7911962.7402376737</v>
      </c>
      <c r="P9" s="303">
        <f t="shared" si="4"/>
        <v>307072.8402376743</v>
      </c>
      <c r="Q9" s="307">
        <f t="shared" si="5"/>
        <v>4.0378341340309785E-2</v>
      </c>
      <c r="R9" s="305">
        <f t="shared" si="0"/>
        <v>4.0378341340309785E-2</v>
      </c>
      <c r="S9"/>
      <c r="T9" s="16" t="s">
        <v>15</v>
      </c>
      <c r="U9" s="16">
        <v>120</v>
      </c>
    </row>
    <row r="10" spans="1:28" x14ac:dyDescent="0.2">
      <c r="A10" s="103">
        <f t="shared" si="1"/>
        <v>38595</v>
      </c>
      <c r="B10" s="6">
        <f>'1. Data Sheet'!B15</f>
        <v>8306209.7000000002</v>
      </c>
      <c r="C10" s="6">
        <f>'4b. Variables'!N22</f>
        <v>0</v>
      </c>
      <c r="D10" s="6"/>
      <c r="E10" s="294">
        <f t="shared" si="2"/>
        <v>8306209.7000000002</v>
      </c>
      <c r="F10" s="316">
        <f>IF(F$2='4b. Variables'!$A$2,'4b. Variables'!$B22)+IF(F$2='4b. Variables'!$A$3,'4b. Variables'!$C22)+IF(F$2='4b. Variables'!$A$4,'4b. Variables'!$D22)+IF(F$2='4b. Variables'!$A$5,'4b. Variables'!$E22)+IF(F$2='4b. Variables'!$A$6,'4b. Variables'!$F22)+IF(F$2='4b. Variables'!$A$7,'4b. Variables'!$G22)+IF(F$2='4b. Variables'!$A$8,'4b. Variables'!$H22)+IF(F$2='4b. Variables'!$A$9,'4b. Variables'!$I22)+IF(F$2='4b. Variables'!$A$10,'4b. Variables'!$J22)+IF(F$2='4b. Variables'!$A$11,'4b. Variables'!$K22)+IF(F$2='4b. Variables'!$A$12,'4b. Variables'!$K22)</f>
        <v>11.8</v>
      </c>
      <c r="G10" s="316">
        <f>IF(G$2='4b. Variables'!$A$2,'4b. Variables'!$B22)+IF(G$2='4b. Variables'!$A$3,'4b. Variables'!$C22)+IF(G$2='4b. Variables'!$A$4,'4b. Variables'!$D22)+IF(G$2='4b. Variables'!$A$5,'4b. Variables'!$E22)+IF(G$2='4b. Variables'!$A$6,'4b. Variables'!$F22)+IF(G$2='4b. Variables'!$A$7,'4b. Variables'!$G22)+IF(G$2='4b. Variables'!$A$8,'4b. Variables'!$H22)+IF(G$2='4b. Variables'!$A$9,'4b. Variables'!$I22)+IF(G$2='4b. Variables'!$A$10,'4b. Variables'!$J22)+IF(G$2='4b. Variables'!$A$11,'4b. Variables'!$K22)+IF(G$2='4b. Variables'!$A$12,'4b. Variables'!$L22)</f>
        <v>62.1</v>
      </c>
      <c r="H10" s="715">
        <f>IF(H$2='4b. Variables'!$A$2,'4b. Variables'!$B22)+IF(H$2='4b. Variables'!$A$3,'4b. Variables'!$C22)+IF(H$2='4b. Variables'!$A$4,'4b. Variables'!$D22)+IF(H$2='4b. Variables'!$A$5,'4b. Variables'!$E22)+IF(H$2='4b. Variables'!$A$6,'4b. Variables'!$F22)+IF(H$2='4b. Variables'!$A$7,'4b. Variables'!$G22)+IF(H$2='4b. Variables'!$A$8,'4b. Variables'!$H22)+IF(H$2='4b. Variables'!$A$9,'4b. Variables'!$I22)+IF(H$2='4b. Variables'!$A$10,'4b. Variables'!$J22)+IF(H$2='4b. Variables'!$A$11,'4b. Variables'!$K22)+IF(H$2='4b. Variables'!$A$12,'4b. Variables'!$L22)</f>
        <v>31</v>
      </c>
      <c r="I10" s="715">
        <f>IF(I$2='4b. Variables'!$A$2,'4b. Variables'!$B22)+IF(I$2='4b. Variables'!$A$3,'4b. Variables'!$C22)+IF(I$2='4b. Variables'!$A$4,'4b. Variables'!$D22)+IF(I$2='4b. Variables'!$A$5,'4b. Variables'!$E22)+IF(I$2='4b. Variables'!$A$6,'4b. Variables'!$F22)+IF(I$2='4b. Variables'!$A$7,'4b. Variables'!$G22)+IF(I$2='4b. Variables'!$A$8,'4b. Variables'!$H22)+IF(I$2='4b. Variables'!$A$9,'4b. Variables'!$I22)+IF(I$2='4b. Variables'!$A$10,'4b. Variables'!$J22)+IF(I$2='4b. Variables'!$A$11,'4b. Variables'!$K22)+IF(I$2='4b. Variables'!$A$12,'4b. Variables'!$L22)</f>
        <v>352</v>
      </c>
      <c r="J10" s="316">
        <f>IF(J$2='4b. Variables'!$A$2,'4b. Variables'!$B22)+IF(J$2='4b. Variables'!$A$3,'4b. Variables'!$C22)+IF(J$2='4b. Variables'!$A$4,'4b. Variables'!$D22)+IF(J$2='4b. Variables'!$A$5,'4b. Variables'!$E22)+IF(J$2='4b. Variables'!$A$6,'4b. Variables'!$F22)+IF(J$2='4b. Variables'!$A$7,'4b. Variables'!$G22)+IF(J$2='4b. Variables'!$A$8,'4b. Variables'!$H22)+IF(J$2='4b. Variables'!$A$9,'4b. Variables'!$I22)+IF(J$2='4b. Variables'!$A$10,'4b. Variables'!$J22)+IF(J$2='4b. Variables'!$A$11,'4b. Variables'!$K22)+IF(J$2='4b. Variables'!$A$12,'4b. Variables'!$L22)</f>
        <v>655.8</v>
      </c>
      <c r="K10" s="316">
        <f>IF(K$2='4b. Variables'!$A$2,'4b. Variables'!$B22)+IF(K$2='4b. Variables'!$A$3,'4b. Variables'!$C22)+IF(K$2='4b. Variables'!$A$4,'4b. Variables'!$D22)+IF(K$2='4b. Variables'!$A$5,'4b. Variables'!$E22)+IF(K$2='4b. Variables'!$A$6,'4b. Variables'!$F22)+IF(K$2='4b. Variables'!$A$7,'4b. Variables'!$G22)+IF(K$2='4b. Variables'!$A$8,'4b. Variables'!$H22)+IF(K$2='4b. Variables'!$A$9,'4b. Variables'!$I22)+IF(K$2='4b. Variables'!$A$10,'4b. Variables'!$J22)+IF(K$2='4b. Variables'!$A$11,'4b. Variables'!$K22)+IF(K$2='4b. Variables'!$A$12,'4b. Variables'!$L22)</f>
        <v>2642121.67282</v>
      </c>
      <c r="L10" s="316"/>
      <c r="M10" s="316"/>
      <c r="N10" s="44"/>
      <c r="O10" s="301">
        <f t="shared" si="3"/>
        <v>8294697.1856949227</v>
      </c>
      <c r="P10" s="303">
        <f t="shared" si="4"/>
        <v>-11512.514305077493</v>
      </c>
      <c r="Q10" s="307">
        <f t="shared" si="5"/>
        <v>-1.3860129614928327E-3</v>
      </c>
      <c r="R10" s="305">
        <f t="shared" si="0"/>
        <v>1.3860129614928327E-3</v>
      </c>
      <c r="S10"/>
      <c r="T10"/>
    </row>
    <row r="11" spans="1:28" ht="13.5" thickBot="1" x14ac:dyDescent="0.25">
      <c r="A11" s="103">
        <f t="shared" si="1"/>
        <v>38625</v>
      </c>
      <c r="B11" s="6">
        <f>'1. Data Sheet'!B16</f>
        <v>7686741.5999999996</v>
      </c>
      <c r="C11" s="6">
        <f>'4b. Variables'!N23</f>
        <v>0</v>
      </c>
      <c r="D11" s="6"/>
      <c r="E11" s="294">
        <f t="shared" si="2"/>
        <v>7686741.5999999996</v>
      </c>
      <c r="F11" s="316">
        <f>IF(F$2='4b. Variables'!$A$2,'4b. Variables'!$B23)+IF(F$2='4b. Variables'!$A$3,'4b. Variables'!$C23)+IF(F$2='4b. Variables'!$A$4,'4b. Variables'!$D23)+IF(F$2='4b. Variables'!$A$5,'4b. Variables'!$E23)+IF(F$2='4b. Variables'!$A$6,'4b. Variables'!$F23)+IF(F$2='4b. Variables'!$A$7,'4b. Variables'!$G23)+IF(F$2='4b. Variables'!$A$8,'4b. Variables'!$H23)+IF(F$2='4b. Variables'!$A$9,'4b. Variables'!$I23)+IF(F$2='4b. Variables'!$A$10,'4b. Variables'!$J23)+IF(F$2='4b. Variables'!$A$11,'4b. Variables'!$K23)+IF(F$2='4b. Variables'!$A$12,'4b. Variables'!$K23)</f>
        <v>68.2</v>
      </c>
      <c r="G11" s="316">
        <f>IF(G$2='4b. Variables'!$A$2,'4b. Variables'!$B23)+IF(G$2='4b. Variables'!$A$3,'4b. Variables'!$C23)+IF(G$2='4b. Variables'!$A$4,'4b. Variables'!$D23)+IF(G$2='4b. Variables'!$A$5,'4b. Variables'!$E23)+IF(G$2='4b. Variables'!$A$6,'4b. Variables'!$F23)+IF(G$2='4b. Variables'!$A$7,'4b. Variables'!$G23)+IF(G$2='4b. Variables'!$A$8,'4b. Variables'!$H23)+IF(G$2='4b. Variables'!$A$9,'4b. Variables'!$I23)+IF(G$2='4b. Variables'!$A$10,'4b. Variables'!$J23)+IF(G$2='4b. Variables'!$A$11,'4b. Variables'!$K23)+IF(G$2='4b. Variables'!$A$12,'4b. Variables'!$L23)</f>
        <v>22.6</v>
      </c>
      <c r="H11" s="715">
        <f>IF(H$2='4b. Variables'!$A$2,'4b. Variables'!$B23)+IF(H$2='4b. Variables'!$A$3,'4b. Variables'!$C23)+IF(H$2='4b. Variables'!$A$4,'4b. Variables'!$D23)+IF(H$2='4b. Variables'!$A$5,'4b. Variables'!$E23)+IF(H$2='4b. Variables'!$A$6,'4b. Variables'!$F23)+IF(H$2='4b. Variables'!$A$7,'4b. Variables'!$G23)+IF(H$2='4b. Variables'!$A$8,'4b. Variables'!$H23)+IF(H$2='4b. Variables'!$A$9,'4b. Variables'!$I23)+IF(H$2='4b. Variables'!$A$10,'4b. Variables'!$J23)+IF(H$2='4b. Variables'!$A$11,'4b. Variables'!$K23)+IF(H$2='4b. Variables'!$A$12,'4b. Variables'!$L23)</f>
        <v>30</v>
      </c>
      <c r="I11" s="715">
        <f>IF(I$2='4b. Variables'!$A$2,'4b. Variables'!$B23)+IF(I$2='4b. Variables'!$A$3,'4b. Variables'!$C23)+IF(I$2='4b. Variables'!$A$4,'4b. Variables'!$D23)+IF(I$2='4b. Variables'!$A$5,'4b. Variables'!$E23)+IF(I$2='4b. Variables'!$A$6,'4b. Variables'!$F23)+IF(I$2='4b. Variables'!$A$7,'4b. Variables'!$G23)+IF(I$2='4b. Variables'!$A$8,'4b. Variables'!$H23)+IF(I$2='4b. Variables'!$A$9,'4b. Variables'!$I23)+IF(I$2='4b. Variables'!$A$10,'4b. Variables'!$J23)+IF(I$2='4b. Variables'!$A$11,'4b. Variables'!$K23)+IF(I$2='4b. Variables'!$A$12,'4b. Variables'!$L23)</f>
        <v>336</v>
      </c>
      <c r="J11" s="316">
        <f>IF(J$2='4b. Variables'!$A$2,'4b. Variables'!$B23)+IF(J$2='4b. Variables'!$A$3,'4b. Variables'!$C23)+IF(J$2='4b. Variables'!$A$4,'4b. Variables'!$D23)+IF(J$2='4b. Variables'!$A$5,'4b. Variables'!$E23)+IF(J$2='4b. Variables'!$A$6,'4b. Variables'!$F23)+IF(J$2='4b. Variables'!$A$7,'4b. Variables'!$G23)+IF(J$2='4b. Variables'!$A$8,'4b. Variables'!$H23)+IF(J$2='4b. Variables'!$A$9,'4b. Variables'!$I23)+IF(J$2='4b. Variables'!$A$10,'4b. Variables'!$J23)+IF(J$2='4b. Variables'!$A$11,'4b. Variables'!$K23)+IF(J$2='4b. Variables'!$A$12,'4b. Variables'!$L23)</f>
        <v>652.29999999999995</v>
      </c>
      <c r="K11" s="316">
        <f>IF(K$2='4b. Variables'!$A$2,'4b. Variables'!$B23)+IF(K$2='4b. Variables'!$A$3,'4b. Variables'!$C23)+IF(K$2='4b. Variables'!$A$4,'4b. Variables'!$D23)+IF(K$2='4b. Variables'!$A$5,'4b. Variables'!$E23)+IF(K$2='4b. Variables'!$A$6,'4b. Variables'!$F23)+IF(K$2='4b. Variables'!$A$7,'4b. Variables'!$G23)+IF(K$2='4b. Variables'!$A$8,'4b. Variables'!$H23)+IF(K$2='4b. Variables'!$A$9,'4b. Variables'!$I23)+IF(K$2='4b. Variables'!$A$10,'4b. Variables'!$J23)+IF(K$2='4b. Variables'!$A$11,'4b. Variables'!$K23)+IF(K$2='4b. Variables'!$A$12,'4b. Variables'!$L23)</f>
        <v>2443235.0237400001</v>
      </c>
      <c r="L11" s="316"/>
      <c r="M11" s="316"/>
      <c r="N11" s="44"/>
      <c r="O11" s="301">
        <f t="shared" si="3"/>
        <v>7770503.5667512137</v>
      </c>
      <c r="P11" s="303">
        <f t="shared" si="4"/>
        <v>83761.966751214117</v>
      </c>
      <c r="Q11" s="307">
        <f t="shared" si="5"/>
        <v>1.0896940616712564E-2</v>
      </c>
      <c r="R11" s="305">
        <f t="shared" si="0"/>
        <v>1.0896940616712564E-2</v>
      </c>
      <c r="S11"/>
      <c r="T11" t="s">
        <v>16</v>
      </c>
    </row>
    <row r="12" spans="1:28" x14ac:dyDescent="0.2">
      <c r="A12" s="103">
        <f t="shared" si="1"/>
        <v>38656</v>
      </c>
      <c r="B12" s="6">
        <f>'1. Data Sheet'!B17</f>
        <v>8151171.3000000007</v>
      </c>
      <c r="C12" s="6">
        <f>'4b. Variables'!N24</f>
        <v>0</v>
      </c>
      <c r="D12" s="6"/>
      <c r="E12" s="294">
        <f t="shared" si="2"/>
        <v>8151171.3000000007</v>
      </c>
      <c r="F12" s="316">
        <f>IF(F$2='4b. Variables'!$A$2,'4b. Variables'!$B24)+IF(F$2='4b. Variables'!$A$3,'4b. Variables'!$C24)+IF(F$2='4b. Variables'!$A$4,'4b. Variables'!$D24)+IF(F$2='4b. Variables'!$A$5,'4b. Variables'!$E24)+IF(F$2='4b. Variables'!$A$6,'4b. Variables'!$F24)+IF(F$2='4b. Variables'!$A$7,'4b. Variables'!$G24)+IF(F$2='4b. Variables'!$A$8,'4b. Variables'!$H24)+IF(F$2='4b. Variables'!$A$9,'4b. Variables'!$I24)+IF(F$2='4b. Variables'!$A$10,'4b. Variables'!$J24)+IF(F$2='4b. Variables'!$A$11,'4b. Variables'!$K24)+IF(F$2='4b. Variables'!$A$12,'4b. Variables'!$K24)</f>
        <v>273.59999999999997</v>
      </c>
      <c r="G12" s="316">
        <f>IF(G$2='4b. Variables'!$A$2,'4b. Variables'!$B24)+IF(G$2='4b. Variables'!$A$3,'4b. Variables'!$C24)+IF(G$2='4b. Variables'!$A$4,'4b. Variables'!$D24)+IF(G$2='4b. Variables'!$A$5,'4b. Variables'!$E24)+IF(G$2='4b. Variables'!$A$6,'4b. Variables'!$F24)+IF(G$2='4b. Variables'!$A$7,'4b. Variables'!$G24)+IF(G$2='4b. Variables'!$A$8,'4b. Variables'!$H24)+IF(G$2='4b. Variables'!$A$9,'4b. Variables'!$I24)+IF(G$2='4b. Variables'!$A$10,'4b. Variables'!$J24)+IF(G$2='4b. Variables'!$A$11,'4b. Variables'!$K24)+IF(G$2='4b. Variables'!$A$12,'4b. Variables'!$L24)</f>
        <v>9.4</v>
      </c>
      <c r="H12" s="715">
        <f>IF(H$2='4b. Variables'!$A$2,'4b. Variables'!$B24)+IF(H$2='4b. Variables'!$A$3,'4b. Variables'!$C24)+IF(H$2='4b. Variables'!$A$4,'4b. Variables'!$D24)+IF(H$2='4b. Variables'!$A$5,'4b. Variables'!$E24)+IF(H$2='4b. Variables'!$A$6,'4b. Variables'!$F24)+IF(H$2='4b. Variables'!$A$7,'4b. Variables'!$G24)+IF(H$2='4b. Variables'!$A$8,'4b. Variables'!$H24)+IF(H$2='4b. Variables'!$A$9,'4b. Variables'!$I24)+IF(H$2='4b. Variables'!$A$10,'4b. Variables'!$J24)+IF(H$2='4b. Variables'!$A$11,'4b. Variables'!$K24)+IF(H$2='4b. Variables'!$A$12,'4b. Variables'!$L24)</f>
        <v>31</v>
      </c>
      <c r="I12" s="715">
        <f>IF(I$2='4b. Variables'!$A$2,'4b. Variables'!$B24)+IF(I$2='4b. Variables'!$A$3,'4b. Variables'!$C24)+IF(I$2='4b. Variables'!$A$4,'4b. Variables'!$D24)+IF(I$2='4b. Variables'!$A$5,'4b. Variables'!$E24)+IF(I$2='4b. Variables'!$A$6,'4b. Variables'!$F24)+IF(I$2='4b. Variables'!$A$7,'4b. Variables'!$G24)+IF(I$2='4b. Variables'!$A$8,'4b. Variables'!$H24)+IF(I$2='4b. Variables'!$A$9,'4b. Variables'!$I24)+IF(I$2='4b. Variables'!$A$10,'4b. Variables'!$J24)+IF(I$2='4b. Variables'!$A$11,'4b. Variables'!$K24)+IF(I$2='4b. Variables'!$A$12,'4b. Variables'!$L24)</f>
        <v>320</v>
      </c>
      <c r="J12" s="316">
        <f>IF(J$2='4b. Variables'!$A$2,'4b. Variables'!$B24)+IF(J$2='4b. Variables'!$A$3,'4b. Variables'!$C24)+IF(J$2='4b. Variables'!$A$4,'4b. Variables'!$D24)+IF(J$2='4b. Variables'!$A$5,'4b. Variables'!$E24)+IF(J$2='4b. Variables'!$A$6,'4b. Variables'!$F24)+IF(J$2='4b. Variables'!$A$7,'4b. Variables'!$G24)+IF(J$2='4b. Variables'!$A$8,'4b. Variables'!$H24)+IF(J$2='4b. Variables'!$A$9,'4b. Variables'!$I24)+IF(J$2='4b. Variables'!$A$10,'4b. Variables'!$J24)+IF(J$2='4b. Variables'!$A$11,'4b. Variables'!$K24)+IF(J$2='4b. Variables'!$A$12,'4b. Variables'!$L24)</f>
        <v>649.70000000000005</v>
      </c>
      <c r="K12" s="316">
        <f>IF(K$2='4b. Variables'!$A$2,'4b. Variables'!$B24)+IF(K$2='4b. Variables'!$A$3,'4b. Variables'!$C24)+IF(K$2='4b. Variables'!$A$4,'4b. Variables'!$D24)+IF(K$2='4b. Variables'!$A$5,'4b. Variables'!$E24)+IF(K$2='4b. Variables'!$A$6,'4b. Variables'!$F24)+IF(K$2='4b. Variables'!$A$7,'4b. Variables'!$G24)+IF(K$2='4b. Variables'!$A$8,'4b. Variables'!$H24)+IF(K$2='4b. Variables'!$A$9,'4b. Variables'!$I24)+IF(K$2='4b. Variables'!$A$10,'4b. Variables'!$J24)+IF(K$2='4b. Variables'!$A$11,'4b. Variables'!$K24)+IF(K$2='4b. Variables'!$A$12,'4b. Variables'!$L24)</f>
        <v>2551306.6043500002</v>
      </c>
      <c r="L12" s="316"/>
      <c r="M12" s="316"/>
      <c r="N12" s="44"/>
      <c r="O12" s="301">
        <f t="shared" si="3"/>
        <v>8309640.4567081258</v>
      </c>
      <c r="P12" s="303">
        <f t="shared" si="4"/>
        <v>158469.15670812503</v>
      </c>
      <c r="Q12" s="307">
        <f t="shared" si="5"/>
        <v>1.9441274250747865E-2</v>
      </c>
      <c r="R12" s="305">
        <f t="shared" si="0"/>
        <v>1.9441274250747865E-2</v>
      </c>
      <c r="S12"/>
      <c r="T12" s="17"/>
      <c r="U12" s="17" t="s">
        <v>20</v>
      </c>
      <c r="V12" s="17" t="s">
        <v>21</v>
      </c>
      <c r="W12" s="17" t="s">
        <v>22</v>
      </c>
      <c r="X12" s="17" t="s">
        <v>23</v>
      </c>
      <c r="Y12" s="17" t="s">
        <v>24</v>
      </c>
    </row>
    <row r="13" spans="1:28" x14ac:dyDescent="0.2">
      <c r="A13" s="103">
        <f t="shared" si="1"/>
        <v>38686</v>
      </c>
      <c r="B13" s="6">
        <f>'1. Data Sheet'!B18</f>
        <v>8457764.5999999996</v>
      </c>
      <c r="C13" s="6">
        <f>'4b. Variables'!N25</f>
        <v>0</v>
      </c>
      <c r="D13" s="6"/>
      <c r="E13" s="294">
        <f t="shared" si="2"/>
        <v>8457764.5999999996</v>
      </c>
      <c r="F13" s="316">
        <f>IF(F$2='4b. Variables'!$A$2,'4b. Variables'!$B25)+IF(F$2='4b. Variables'!$A$3,'4b. Variables'!$C25)+IF(F$2='4b. Variables'!$A$4,'4b. Variables'!$D25)+IF(F$2='4b. Variables'!$A$5,'4b. Variables'!$E25)+IF(F$2='4b. Variables'!$A$6,'4b. Variables'!$F25)+IF(F$2='4b. Variables'!$A$7,'4b. Variables'!$G25)+IF(F$2='4b. Variables'!$A$8,'4b. Variables'!$H25)+IF(F$2='4b. Variables'!$A$9,'4b. Variables'!$I25)+IF(F$2='4b. Variables'!$A$10,'4b. Variables'!$J25)+IF(F$2='4b. Variables'!$A$11,'4b. Variables'!$K25)+IF(F$2='4b. Variables'!$A$12,'4b. Variables'!$K25)</f>
        <v>445.50000000000006</v>
      </c>
      <c r="G13" s="316">
        <f>IF(G$2='4b. Variables'!$A$2,'4b. Variables'!$B25)+IF(G$2='4b. Variables'!$A$3,'4b. Variables'!$C25)+IF(G$2='4b. Variables'!$A$4,'4b. Variables'!$D25)+IF(G$2='4b. Variables'!$A$5,'4b. Variables'!$E25)+IF(G$2='4b. Variables'!$A$6,'4b. Variables'!$F25)+IF(G$2='4b. Variables'!$A$7,'4b. Variables'!$G25)+IF(G$2='4b. Variables'!$A$8,'4b. Variables'!$H25)+IF(G$2='4b. Variables'!$A$9,'4b. Variables'!$I25)+IF(G$2='4b. Variables'!$A$10,'4b. Variables'!$J25)+IF(G$2='4b. Variables'!$A$11,'4b. Variables'!$K25)+IF(G$2='4b. Variables'!$A$12,'4b. Variables'!$L25)</f>
        <v>0</v>
      </c>
      <c r="H13" s="715">
        <f>IF(H$2='4b. Variables'!$A$2,'4b. Variables'!$B25)+IF(H$2='4b. Variables'!$A$3,'4b. Variables'!$C25)+IF(H$2='4b. Variables'!$A$4,'4b. Variables'!$D25)+IF(H$2='4b. Variables'!$A$5,'4b. Variables'!$E25)+IF(H$2='4b. Variables'!$A$6,'4b. Variables'!$F25)+IF(H$2='4b. Variables'!$A$7,'4b. Variables'!$G25)+IF(H$2='4b. Variables'!$A$8,'4b. Variables'!$H25)+IF(H$2='4b. Variables'!$A$9,'4b. Variables'!$I25)+IF(H$2='4b. Variables'!$A$10,'4b. Variables'!$J25)+IF(H$2='4b. Variables'!$A$11,'4b. Variables'!$K25)+IF(H$2='4b. Variables'!$A$12,'4b. Variables'!$L25)</f>
        <v>30</v>
      </c>
      <c r="I13" s="715">
        <f>IF(I$2='4b. Variables'!$A$2,'4b. Variables'!$B25)+IF(I$2='4b. Variables'!$A$3,'4b. Variables'!$C25)+IF(I$2='4b. Variables'!$A$4,'4b. Variables'!$D25)+IF(I$2='4b. Variables'!$A$5,'4b. Variables'!$E25)+IF(I$2='4b. Variables'!$A$6,'4b. Variables'!$F25)+IF(I$2='4b. Variables'!$A$7,'4b. Variables'!$G25)+IF(I$2='4b. Variables'!$A$8,'4b. Variables'!$H25)+IF(I$2='4b. Variables'!$A$9,'4b. Variables'!$I25)+IF(I$2='4b. Variables'!$A$10,'4b. Variables'!$J25)+IF(I$2='4b. Variables'!$A$11,'4b. Variables'!$K25)+IF(I$2='4b. Variables'!$A$12,'4b. Variables'!$L25)</f>
        <v>352</v>
      </c>
      <c r="J13" s="316">
        <f>IF(J$2='4b. Variables'!$A$2,'4b. Variables'!$B25)+IF(J$2='4b. Variables'!$A$3,'4b. Variables'!$C25)+IF(J$2='4b. Variables'!$A$4,'4b. Variables'!$D25)+IF(J$2='4b. Variables'!$A$5,'4b. Variables'!$E25)+IF(J$2='4b. Variables'!$A$6,'4b. Variables'!$F25)+IF(J$2='4b. Variables'!$A$7,'4b. Variables'!$G25)+IF(J$2='4b. Variables'!$A$8,'4b. Variables'!$H25)+IF(J$2='4b. Variables'!$A$9,'4b. Variables'!$I25)+IF(J$2='4b. Variables'!$A$10,'4b. Variables'!$J25)+IF(J$2='4b. Variables'!$A$11,'4b. Variables'!$K25)+IF(J$2='4b. Variables'!$A$12,'4b. Variables'!$L25)</f>
        <v>643.79999999999995</v>
      </c>
      <c r="K13" s="316">
        <f>IF(K$2='4b. Variables'!$A$2,'4b. Variables'!$B25)+IF(K$2='4b. Variables'!$A$3,'4b. Variables'!$C25)+IF(K$2='4b. Variables'!$A$4,'4b. Variables'!$D25)+IF(K$2='4b. Variables'!$A$5,'4b. Variables'!$E25)+IF(K$2='4b. Variables'!$A$6,'4b. Variables'!$F25)+IF(K$2='4b. Variables'!$A$7,'4b. Variables'!$G25)+IF(K$2='4b. Variables'!$A$8,'4b. Variables'!$H25)+IF(K$2='4b. Variables'!$A$9,'4b. Variables'!$I25)+IF(K$2='4b. Variables'!$A$10,'4b. Variables'!$J25)+IF(K$2='4b. Variables'!$A$11,'4b. Variables'!$K25)+IF(K$2='4b. Variables'!$A$12,'4b. Variables'!$L25)</f>
        <v>2348014.9816899998</v>
      </c>
      <c r="L13" s="316"/>
      <c r="M13" s="316"/>
      <c r="N13" s="44"/>
      <c r="O13" s="301">
        <f t="shared" si="3"/>
        <v>8539677.4181219041</v>
      </c>
      <c r="P13" s="303">
        <f t="shared" si="4"/>
        <v>81912.818121904507</v>
      </c>
      <c r="Q13" s="307">
        <f t="shared" si="5"/>
        <v>9.684925272323671E-3</v>
      </c>
      <c r="R13" s="305">
        <f t="shared" si="0"/>
        <v>9.684925272323671E-3</v>
      </c>
      <c r="S13"/>
      <c r="T13" s="15" t="s">
        <v>17</v>
      </c>
      <c r="U13" s="15">
        <v>6</v>
      </c>
      <c r="V13" s="15">
        <v>61326750058541.609</v>
      </c>
      <c r="W13" s="15">
        <v>10221125009756.936</v>
      </c>
      <c r="X13" s="15">
        <v>156.43802530313909</v>
      </c>
      <c r="Y13" s="15">
        <v>2.4694061267785719E-52</v>
      </c>
    </row>
    <row r="14" spans="1:28" x14ac:dyDescent="0.2">
      <c r="A14" s="195">
        <f t="shared" si="1"/>
        <v>38717</v>
      </c>
      <c r="B14" s="179">
        <f>'1. Data Sheet'!B19</f>
        <v>8994173</v>
      </c>
      <c r="C14" s="179">
        <f>'4b. Variables'!N26</f>
        <v>0</v>
      </c>
      <c r="D14" s="179"/>
      <c r="E14" s="292">
        <f t="shared" si="2"/>
        <v>8994173</v>
      </c>
      <c r="F14" s="316">
        <f>IF(F$2='4b. Variables'!$A$2,'4b. Variables'!$B26)+IF(F$2='4b. Variables'!$A$3,'4b. Variables'!$C26)+IF(F$2='4b. Variables'!$A$4,'4b. Variables'!$D26)+IF(F$2='4b. Variables'!$A$5,'4b. Variables'!$E26)+IF(F$2='4b. Variables'!$A$6,'4b. Variables'!$F26)+IF(F$2='4b. Variables'!$A$7,'4b. Variables'!$G26)+IF(F$2='4b. Variables'!$A$8,'4b. Variables'!$H26)+IF(F$2='4b. Variables'!$A$9,'4b. Variables'!$I26)+IF(F$2='4b. Variables'!$A$10,'4b. Variables'!$J26)+IF(F$2='4b. Variables'!$A$11,'4b. Variables'!$K26)+IF(F$2='4b. Variables'!$A$12,'4b. Variables'!$K26)</f>
        <v>721.80000000000018</v>
      </c>
      <c r="G14" s="316">
        <f>IF(G$2='4b. Variables'!$A$2,'4b. Variables'!$B26)+IF(G$2='4b. Variables'!$A$3,'4b. Variables'!$C26)+IF(G$2='4b. Variables'!$A$4,'4b. Variables'!$D26)+IF(G$2='4b. Variables'!$A$5,'4b. Variables'!$E26)+IF(G$2='4b. Variables'!$A$6,'4b. Variables'!$F26)+IF(G$2='4b. Variables'!$A$7,'4b. Variables'!$G26)+IF(G$2='4b. Variables'!$A$8,'4b. Variables'!$H26)+IF(G$2='4b. Variables'!$A$9,'4b. Variables'!$I26)+IF(G$2='4b. Variables'!$A$10,'4b. Variables'!$J26)+IF(G$2='4b. Variables'!$A$11,'4b. Variables'!$K26)+IF(G$2='4b. Variables'!$A$12,'4b. Variables'!$L26)</f>
        <v>0</v>
      </c>
      <c r="H14" s="715">
        <f>IF(H$2='4b. Variables'!$A$2,'4b. Variables'!$B26)+IF(H$2='4b. Variables'!$A$3,'4b. Variables'!$C26)+IF(H$2='4b. Variables'!$A$4,'4b. Variables'!$D26)+IF(H$2='4b. Variables'!$A$5,'4b. Variables'!$E26)+IF(H$2='4b. Variables'!$A$6,'4b. Variables'!$F26)+IF(H$2='4b. Variables'!$A$7,'4b. Variables'!$G26)+IF(H$2='4b. Variables'!$A$8,'4b. Variables'!$H26)+IF(H$2='4b. Variables'!$A$9,'4b. Variables'!$I26)+IF(H$2='4b. Variables'!$A$10,'4b. Variables'!$J26)+IF(H$2='4b. Variables'!$A$11,'4b. Variables'!$K26)+IF(H$2='4b. Variables'!$A$12,'4b. Variables'!$L26)</f>
        <v>31</v>
      </c>
      <c r="I14" s="715">
        <f>IF(I$2='4b. Variables'!$A$2,'4b. Variables'!$B26)+IF(I$2='4b. Variables'!$A$3,'4b. Variables'!$C26)+IF(I$2='4b. Variables'!$A$4,'4b. Variables'!$D26)+IF(I$2='4b. Variables'!$A$5,'4b. Variables'!$E26)+IF(I$2='4b. Variables'!$A$6,'4b. Variables'!$F26)+IF(I$2='4b. Variables'!$A$7,'4b. Variables'!$G26)+IF(I$2='4b. Variables'!$A$8,'4b. Variables'!$H26)+IF(I$2='4b. Variables'!$A$9,'4b. Variables'!$I26)+IF(I$2='4b. Variables'!$A$10,'4b. Variables'!$J26)+IF(I$2='4b. Variables'!$A$11,'4b. Variables'!$K26)+IF(I$2='4b. Variables'!$A$12,'4b. Variables'!$L26)</f>
        <v>320</v>
      </c>
      <c r="J14" s="316">
        <f>IF(J$2='4b. Variables'!$A$2,'4b. Variables'!$B26)+IF(J$2='4b. Variables'!$A$3,'4b. Variables'!$C26)+IF(J$2='4b. Variables'!$A$4,'4b. Variables'!$D26)+IF(J$2='4b. Variables'!$A$5,'4b. Variables'!$E26)+IF(J$2='4b. Variables'!$A$6,'4b. Variables'!$F26)+IF(J$2='4b. Variables'!$A$7,'4b. Variables'!$G26)+IF(J$2='4b. Variables'!$A$8,'4b. Variables'!$H26)+IF(J$2='4b. Variables'!$A$9,'4b. Variables'!$I26)+IF(J$2='4b. Variables'!$A$10,'4b. Variables'!$J26)+IF(J$2='4b. Variables'!$A$11,'4b. Variables'!$K26)+IF(J$2='4b. Variables'!$A$12,'4b. Variables'!$L26)</f>
        <v>644.5</v>
      </c>
      <c r="K14" s="316">
        <f>IF(K$2='4b. Variables'!$A$2,'4b. Variables'!$B26)+IF(K$2='4b. Variables'!$A$3,'4b. Variables'!$C26)+IF(K$2='4b. Variables'!$A$4,'4b. Variables'!$D26)+IF(K$2='4b. Variables'!$A$5,'4b. Variables'!$E26)+IF(K$2='4b. Variables'!$A$6,'4b. Variables'!$F26)+IF(K$2='4b. Variables'!$A$7,'4b. Variables'!$G26)+IF(K$2='4b. Variables'!$A$8,'4b. Variables'!$H26)+IF(K$2='4b. Variables'!$A$9,'4b. Variables'!$I26)+IF(K$2='4b. Variables'!$A$10,'4b. Variables'!$J26)+IF(K$2='4b. Variables'!$A$11,'4b. Variables'!$K26)+IF(K$2='4b. Variables'!$A$12,'4b. Variables'!$L26)</f>
        <v>1979573.8039000002</v>
      </c>
      <c r="L14" s="316"/>
      <c r="M14" s="316"/>
      <c r="N14" s="44"/>
      <c r="O14" s="301">
        <f t="shared" si="3"/>
        <v>9008034.1718949918</v>
      </c>
      <c r="P14" s="303">
        <f t="shared" si="4"/>
        <v>13861.17189499177</v>
      </c>
      <c r="Q14" s="307">
        <f t="shared" si="5"/>
        <v>1.5411280053198632E-3</v>
      </c>
      <c r="R14" s="305">
        <f t="shared" si="0"/>
        <v>1.5411280053198632E-3</v>
      </c>
      <c r="S14"/>
      <c r="T14" s="15" t="s">
        <v>18</v>
      </c>
      <c r="U14" s="15">
        <v>113</v>
      </c>
      <c r="V14" s="15">
        <v>7383033145965.9365</v>
      </c>
      <c r="W14" s="15">
        <v>65336576512.972893</v>
      </c>
      <c r="X14" s="15"/>
      <c r="Y14" s="15"/>
    </row>
    <row r="15" spans="1:28" ht="13.5" thickBot="1" x14ac:dyDescent="0.25">
      <c r="A15" s="103">
        <f>EOMONTH(A14,1)</f>
        <v>38748</v>
      </c>
      <c r="B15" s="6">
        <f>'1. Data Sheet'!B20</f>
        <v>9308926.0999999996</v>
      </c>
      <c r="C15" s="6">
        <f>'4b. Variables'!N27</f>
        <v>0</v>
      </c>
      <c r="D15" s="6"/>
      <c r="E15" s="294">
        <f t="shared" si="2"/>
        <v>9308926.0999999996</v>
      </c>
      <c r="F15" s="316">
        <f>IF(F$2='4b. Variables'!$A$2,'4b. Variables'!$B27)+IF(F$2='4b. Variables'!$A$3,'4b. Variables'!$C27)+IF(F$2='4b. Variables'!$A$4,'4b. Variables'!$D27)+IF(F$2='4b. Variables'!$A$5,'4b. Variables'!$E27)+IF(F$2='4b. Variables'!$A$6,'4b. Variables'!$F27)+IF(F$2='4b. Variables'!$A$7,'4b. Variables'!$G27)+IF(F$2='4b. Variables'!$A$8,'4b. Variables'!$H27)+IF(F$2='4b. Variables'!$A$9,'4b. Variables'!$I27)+IF(F$2='4b. Variables'!$A$10,'4b. Variables'!$J27)+IF(F$2='4b. Variables'!$A$11,'4b. Variables'!$K27)+IF(F$2='4b. Variables'!$A$12,'4b. Variables'!$K27)</f>
        <v>626.30000000000007</v>
      </c>
      <c r="G15" s="316">
        <f>IF(G$2='4b. Variables'!$A$2,'4b. Variables'!$B27)+IF(G$2='4b. Variables'!$A$3,'4b. Variables'!$C27)+IF(G$2='4b. Variables'!$A$4,'4b. Variables'!$D27)+IF(G$2='4b. Variables'!$A$5,'4b. Variables'!$E27)+IF(G$2='4b. Variables'!$A$6,'4b. Variables'!$F27)+IF(G$2='4b. Variables'!$A$7,'4b. Variables'!$G27)+IF(G$2='4b. Variables'!$A$8,'4b. Variables'!$H27)+IF(G$2='4b. Variables'!$A$9,'4b. Variables'!$I27)+IF(G$2='4b. Variables'!$A$10,'4b. Variables'!$J27)+IF(G$2='4b. Variables'!$A$11,'4b. Variables'!$K27)+IF(G$2='4b. Variables'!$A$12,'4b. Variables'!$L27)</f>
        <v>0</v>
      </c>
      <c r="H15" s="715">
        <f>IF(H$2='4b. Variables'!$A$2,'4b. Variables'!$B27)+IF(H$2='4b. Variables'!$A$3,'4b. Variables'!$C27)+IF(H$2='4b. Variables'!$A$4,'4b. Variables'!$D27)+IF(H$2='4b. Variables'!$A$5,'4b. Variables'!$E27)+IF(H$2='4b. Variables'!$A$6,'4b. Variables'!$F27)+IF(H$2='4b. Variables'!$A$7,'4b. Variables'!$G27)+IF(H$2='4b. Variables'!$A$8,'4b. Variables'!$H27)+IF(H$2='4b. Variables'!$A$9,'4b. Variables'!$I27)+IF(H$2='4b. Variables'!$A$10,'4b. Variables'!$J27)+IF(H$2='4b. Variables'!$A$11,'4b. Variables'!$K27)+IF(H$2='4b. Variables'!$A$12,'4b. Variables'!$L27)</f>
        <v>31</v>
      </c>
      <c r="I15" s="715">
        <f>IF(I$2='4b. Variables'!$A$2,'4b. Variables'!$B27)+IF(I$2='4b. Variables'!$A$3,'4b. Variables'!$C27)+IF(I$2='4b. Variables'!$A$4,'4b. Variables'!$D27)+IF(I$2='4b. Variables'!$A$5,'4b. Variables'!$E27)+IF(I$2='4b. Variables'!$A$6,'4b. Variables'!$F27)+IF(I$2='4b. Variables'!$A$7,'4b. Variables'!$G27)+IF(I$2='4b. Variables'!$A$8,'4b. Variables'!$H27)+IF(I$2='4b. Variables'!$A$9,'4b. Variables'!$I27)+IF(I$2='4b. Variables'!$A$10,'4b. Variables'!$J27)+IF(I$2='4b. Variables'!$A$11,'4b. Variables'!$K27)+IF(I$2='4b. Variables'!$A$12,'4b. Variables'!$L27)</f>
        <v>336</v>
      </c>
      <c r="J15" s="316">
        <f>IF(J$2='4b. Variables'!$A$2,'4b. Variables'!$B27)+IF(J$2='4b. Variables'!$A$3,'4b. Variables'!$C27)+IF(J$2='4b. Variables'!$A$4,'4b. Variables'!$D27)+IF(J$2='4b. Variables'!$A$5,'4b. Variables'!$E27)+IF(J$2='4b. Variables'!$A$6,'4b. Variables'!$F27)+IF(J$2='4b. Variables'!$A$7,'4b. Variables'!$G27)+IF(J$2='4b. Variables'!$A$8,'4b. Variables'!$H27)+IF(J$2='4b. Variables'!$A$9,'4b. Variables'!$I27)+IF(J$2='4b. Variables'!$A$10,'4b. Variables'!$J27)+IF(J$2='4b. Variables'!$A$11,'4b. Variables'!$K27)+IF(J$2='4b. Variables'!$A$12,'4b. Variables'!$L27)</f>
        <v>643.20000000000005</v>
      </c>
      <c r="K15" s="316">
        <f>IF(K$2='4b. Variables'!$A$2,'4b. Variables'!$B27)+IF(K$2='4b. Variables'!$A$3,'4b. Variables'!$C27)+IF(K$2='4b. Variables'!$A$4,'4b. Variables'!$D27)+IF(K$2='4b. Variables'!$A$5,'4b. Variables'!$E27)+IF(K$2='4b. Variables'!$A$6,'4b. Variables'!$F27)+IF(K$2='4b. Variables'!$A$7,'4b. Variables'!$G27)+IF(K$2='4b. Variables'!$A$8,'4b. Variables'!$H27)+IF(K$2='4b. Variables'!$A$9,'4b. Variables'!$I27)+IF(K$2='4b. Variables'!$A$10,'4b. Variables'!$J27)+IF(K$2='4b. Variables'!$A$11,'4b. Variables'!$K27)+IF(K$2='4b. Variables'!$A$12,'4b. Variables'!$L27)</f>
        <v>2472593.7978000003</v>
      </c>
      <c r="L15" s="316"/>
      <c r="M15" s="316"/>
      <c r="N15" s="44"/>
      <c r="O15" s="301">
        <f t="shared" si="3"/>
        <v>9143993.1504051853</v>
      </c>
      <c r="P15" s="303">
        <f t="shared" si="4"/>
        <v>-164932.94959481433</v>
      </c>
      <c r="Q15" s="307">
        <f t="shared" si="5"/>
        <v>-1.7717720371076353E-2</v>
      </c>
      <c r="R15" s="305">
        <f t="shared" si="0"/>
        <v>1.7717720371076353E-2</v>
      </c>
      <c r="S15"/>
      <c r="T15" s="16" t="s">
        <v>4</v>
      </c>
      <c r="U15" s="16">
        <v>119</v>
      </c>
      <c r="V15" s="16">
        <v>68709783204507.547</v>
      </c>
      <c r="W15" s="16"/>
      <c r="X15" s="16"/>
      <c r="Y15" s="16"/>
    </row>
    <row r="16" spans="1:28" ht="13.5" thickBot="1" x14ac:dyDescent="0.25">
      <c r="A16" s="103">
        <f t="shared" si="1"/>
        <v>38776</v>
      </c>
      <c r="B16" s="6">
        <f>'1. Data Sheet'!B21</f>
        <v>8675457.5999999996</v>
      </c>
      <c r="C16" s="6">
        <f>'4b. Variables'!N28</f>
        <v>0</v>
      </c>
      <c r="D16" s="6"/>
      <c r="E16" s="294">
        <f t="shared" si="2"/>
        <v>8675457.5999999996</v>
      </c>
      <c r="F16" s="316">
        <f>IF(F$2='4b. Variables'!$A$2,'4b. Variables'!$B28)+IF(F$2='4b. Variables'!$A$3,'4b. Variables'!$C28)+IF(F$2='4b. Variables'!$A$4,'4b. Variables'!$D28)+IF(F$2='4b. Variables'!$A$5,'4b. Variables'!$E28)+IF(F$2='4b. Variables'!$A$6,'4b. Variables'!$F28)+IF(F$2='4b. Variables'!$A$7,'4b. Variables'!$G28)+IF(F$2='4b. Variables'!$A$8,'4b. Variables'!$H28)+IF(F$2='4b. Variables'!$A$9,'4b. Variables'!$I28)+IF(F$2='4b. Variables'!$A$10,'4b. Variables'!$J28)+IF(F$2='4b. Variables'!$A$11,'4b. Variables'!$K28)+IF(F$2='4b. Variables'!$A$12,'4b. Variables'!$K28)</f>
        <v>693.69999999999993</v>
      </c>
      <c r="G16" s="316">
        <f>IF(G$2='4b. Variables'!$A$2,'4b. Variables'!$B28)+IF(G$2='4b. Variables'!$A$3,'4b. Variables'!$C28)+IF(G$2='4b. Variables'!$A$4,'4b. Variables'!$D28)+IF(G$2='4b. Variables'!$A$5,'4b. Variables'!$E28)+IF(G$2='4b. Variables'!$A$6,'4b. Variables'!$F28)+IF(G$2='4b. Variables'!$A$7,'4b. Variables'!$G28)+IF(G$2='4b. Variables'!$A$8,'4b. Variables'!$H28)+IF(G$2='4b. Variables'!$A$9,'4b. Variables'!$I28)+IF(G$2='4b. Variables'!$A$10,'4b. Variables'!$J28)+IF(G$2='4b. Variables'!$A$11,'4b. Variables'!$K28)+IF(G$2='4b. Variables'!$A$12,'4b. Variables'!$L28)</f>
        <v>0</v>
      </c>
      <c r="H16" s="715">
        <f>IF(H$2='4b. Variables'!$A$2,'4b. Variables'!$B28)+IF(H$2='4b. Variables'!$A$3,'4b. Variables'!$C28)+IF(H$2='4b. Variables'!$A$4,'4b. Variables'!$D28)+IF(H$2='4b. Variables'!$A$5,'4b. Variables'!$E28)+IF(H$2='4b. Variables'!$A$6,'4b. Variables'!$F28)+IF(H$2='4b. Variables'!$A$7,'4b. Variables'!$G28)+IF(H$2='4b. Variables'!$A$8,'4b. Variables'!$H28)+IF(H$2='4b. Variables'!$A$9,'4b. Variables'!$I28)+IF(H$2='4b. Variables'!$A$10,'4b. Variables'!$J28)+IF(H$2='4b. Variables'!$A$11,'4b. Variables'!$K28)+IF(H$2='4b. Variables'!$A$12,'4b. Variables'!$L28)</f>
        <v>28</v>
      </c>
      <c r="I16" s="715">
        <f>IF(I$2='4b. Variables'!$A$2,'4b. Variables'!$B28)+IF(I$2='4b. Variables'!$A$3,'4b. Variables'!$C28)+IF(I$2='4b. Variables'!$A$4,'4b. Variables'!$D28)+IF(I$2='4b. Variables'!$A$5,'4b. Variables'!$E28)+IF(I$2='4b. Variables'!$A$6,'4b. Variables'!$F28)+IF(I$2='4b. Variables'!$A$7,'4b. Variables'!$G28)+IF(I$2='4b. Variables'!$A$8,'4b. Variables'!$H28)+IF(I$2='4b. Variables'!$A$9,'4b. Variables'!$I28)+IF(I$2='4b. Variables'!$A$10,'4b. Variables'!$J28)+IF(I$2='4b. Variables'!$A$11,'4b. Variables'!$K28)+IF(I$2='4b. Variables'!$A$12,'4b. Variables'!$L28)</f>
        <v>320</v>
      </c>
      <c r="J16" s="316">
        <f>IF(J$2='4b. Variables'!$A$2,'4b. Variables'!$B28)+IF(J$2='4b. Variables'!$A$3,'4b. Variables'!$C28)+IF(J$2='4b. Variables'!$A$4,'4b. Variables'!$D28)+IF(J$2='4b. Variables'!$A$5,'4b. Variables'!$E28)+IF(J$2='4b. Variables'!$A$6,'4b. Variables'!$F28)+IF(J$2='4b. Variables'!$A$7,'4b. Variables'!$G28)+IF(J$2='4b. Variables'!$A$8,'4b. Variables'!$H28)+IF(J$2='4b. Variables'!$A$9,'4b. Variables'!$I28)+IF(J$2='4b. Variables'!$A$10,'4b. Variables'!$J28)+IF(J$2='4b. Variables'!$A$11,'4b. Variables'!$K28)+IF(J$2='4b. Variables'!$A$12,'4b. Variables'!$L28)</f>
        <v>642.4</v>
      </c>
      <c r="K16" s="316">
        <f>IF(K$2='4b. Variables'!$A$2,'4b. Variables'!$B28)+IF(K$2='4b. Variables'!$A$3,'4b. Variables'!$C28)+IF(K$2='4b. Variables'!$A$4,'4b. Variables'!$D28)+IF(K$2='4b. Variables'!$A$5,'4b. Variables'!$E28)+IF(K$2='4b. Variables'!$A$6,'4b. Variables'!$F28)+IF(K$2='4b. Variables'!$A$7,'4b. Variables'!$G28)+IF(K$2='4b. Variables'!$A$8,'4b. Variables'!$H28)+IF(K$2='4b. Variables'!$A$9,'4b. Variables'!$I28)+IF(K$2='4b. Variables'!$A$10,'4b. Variables'!$J28)+IF(K$2='4b. Variables'!$A$11,'4b. Variables'!$K28)+IF(K$2='4b. Variables'!$A$12,'4b. Variables'!$L28)</f>
        <v>2310390.5904100006</v>
      </c>
      <c r="L16" s="316"/>
      <c r="M16" s="316"/>
      <c r="N16" s="44"/>
      <c r="O16" s="301">
        <f t="shared" si="3"/>
        <v>8754095.2792835403</v>
      </c>
      <c r="P16" s="303">
        <f t="shared" si="4"/>
        <v>78637.679283540696</v>
      </c>
      <c r="Q16" s="307">
        <f t="shared" si="5"/>
        <v>9.0643840255228373E-3</v>
      </c>
      <c r="R16" s="305">
        <f t="shared" si="0"/>
        <v>9.0643840255228373E-3</v>
      </c>
      <c r="S16"/>
      <c r="T16"/>
    </row>
    <row r="17" spans="1:28" x14ac:dyDescent="0.2">
      <c r="A17" s="103">
        <f t="shared" si="1"/>
        <v>38807</v>
      </c>
      <c r="B17" s="6">
        <f>'1. Data Sheet'!B22</f>
        <v>9235190.1999999993</v>
      </c>
      <c r="C17" s="6">
        <f>'4b. Variables'!N29</f>
        <v>0</v>
      </c>
      <c r="D17" s="6"/>
      <c r="E17" s="294">
        <f t="shared" si="2"/>
        <v>9235190.1999999993</v>
      </c>
      <c r="F17" s="316">
        <f>IF(F$2='4b. Variables'!$A$2,'4b. Variables'!$B29)+IF(F$2='4b. Variables'!$A$3,'4b. Variables'!$C29)+IF(F$2='4b. Variables'!$A$4,'4b. Variables'!$D29)+IF(F$2='4b. Variables'!$A$5,'4b. Variables'!$E29)+IF(F$2='4b. Variables'!$A$6,'4b. Variables'!$F29)+IF(F$2='4b. Variables'!$A$7,'4b. Variables'!$G29)+IF(F$2='4b. Variables'!$A$8,'4b. Variables'!$H29)+IF(F$2='4b. Variables'!$A$9,'4b. Variables'!$I29)+IF(F$2='4b. Variables'!$A$10,'4b. Variables'!$J29)+IF(F$2='4b. Variables'!$A$11,'4b. Variables'!$K29)+IF(F$2='4b. Variables'!$A$12,'4b. Variables'!$K29)</f>
        <v>613.6</v>
      </c>
      <c r="G17" s="316">
        <f>IF(G$2='4b. Variables'!$A$2,'4b. Variables'!$B29)+IF(G$2='4b. Variables'!$A$3,'4b. Variables'!$C29)+IF(G$2='4b. Variables'!$A$4,'4b. Variables'!$D29)+IF(G$2='4b. Variables'!$A$5,'4b. Variables'!$E29)+IF(G$2='4b. Variables'!$A$6,'4b. Variables'!$F29)+IF(G$2='4b. Variables'!$A$7,'4b. Variables'!$G29)+IF(G$2='4b. Variables'!$A$8,'4b. Variables'!$H29)+IF(G$2='4b. Variables'!$A$9,'4b. Variables'!$I29)+IF(G$2='4b. Variables'!$A$10,'4b. Variables'!$J29)+IF(G$2='4b. Variables'!$A$11,'4b. Variables'!$K29)+IF(G$2='4b. Variables'!$A$12,'4b. Variables'!$L29)</f>
        <v>0</v>
      </c>
      <c r="H17" s="715">
        <f>IF(H$2='4b. Variables'!$A$2,'4b. Variables'!$B29)+IF(H$2='4b. Variables'!$A$3,'4b. Variables'!$C29)+IF(H$2='4b. Variables'!$A$4,'4b. Variables'!$D29)+IF(H$2='4b. Variables'!$A$5,'4b. Variables'!$E29)+IF(H$2='4b. Variables'!$A$6,'4b. Variables'!$F29)+IF(H$2='4b. Variables'!$A$7,'4b. Variables'!$G29)+IF(H$2='4b. Variables'!$A$8,'4b. Variables'!$H29)+IF(H$2='4b. Variables'!$A$9,'4b. Variables'!$I29)+IF(H$2='4b. Variables'!$A$10,'4b. Variables'!$J29)+IF(H$2='4b. Variables'!$A$11,'4b. Variables'!$K29)+IF(H$2='4b. Variables'!$A$12,'4b. Variables'!$L29)</f>
        <v>31</v>
      </c>
      <c r="I17" s="715">
        <f>IF(I$2='4b. Variables'!$A$2,'4b. Variables'!$B29)+IF(I$2='4b. Variables'!$A$3,'4b. Variables'!$C29)+IF(I$2='4b. Variables'!$A$4,'4b. Variables'!$D29)+IF(I$2='4b. Variables'!$A$5,'4b. Variables'!$E29)+IF(I$2='4b. Variables'!$A$6,'4b. Variables'!$F29)+IF(I$2='4b. Variables'!$A$7,'4b. Variables'!$G29)+IF(I$2='4b. Variables'!$A$8,'4b. Variables'!$H29)+IF(I$2='4b. Variables'!$A$9,'4b. Variables'!$I29)+IF(I$2='4b. Variables'!$A$10,'4b. Variables'!$J29)+IF(I$2='4b. Variables'!$A$11,'4b. Variables'!$K29)+IF(I$2='4b. Variables'!$A$12,'4b. Variables'!$L29)</f>
        <v>368</v>
      </c>
      <c r="J17" s="316">
        <f>IF(J$2='4b. Variables'!$A$2,'4b. Variables'!$B29)+IF(J$2='4b. Variables'!$A$3,'4b. Variables'!$C29)+IF(J$2='4b. Variables'!$A$4,'4b. Variables'!$D29)+IF(J$2='4b. Variables'!$A$5,'4b. Variables'!$E29)+IF(J$2='4b. Variables'!$A$6,'4b. Variables'!$F29)+IF(J$2='4b. Variables'!$A$7,'4b. Variables'!$G29)+IF(J$2='4b. Variables'!$A$8,'4b. Variables'!$H29)+IF(J$2='4b. Variables'!$A$9,'4b. Variables'!$I29)+IF(J$2='4b. Variables'!$A$10,'4b. Variables'!$J29)+IF(J$2='4b. Variables'!$A$11,'4b. Variables'!$K29)+IF(J$2='4b. Variables'!$A$12,'4b. Variables'!$L29)</f>
        <v>640.79999999999995</v>
      </c>
      <c r="K17" s="316">
        <f>IF(K$2='4b. Variables'!$A$2,'4b. Variables'!$B29)+IF(K$2='4b. Variables'!$A$3,'4b. Variables'!$C29)+IF(K$2='4b. Variables'!$A$4,'4b. Variables'!$D29)+IF(K$2='4b. Variables'!$A$5,'4b. Variables'!$E29)+IF(K$2='4b. Variables'!$A$6,'4b. Variables'!$F29)+IF(K$2='4b. Variables'!$A$7,'4b. Variables'!$G29)+IF(K$2='4b. Variables'!$A$8,'4b. Variables'!$H29)+IF(K$2='4b. Variables'!$A$9,'4b. Variables'!$I29)+IF(K$2='4b. Variables'!$A$10,'4b. Variables'!$J29)+IF(K$2='4b. Variables'!$A$11,'4b. Variables'!$K29)+IF(K$2='4b. Variables'!$A$12,'4b. Variables'!$L29)</f>
        <v>1992557.3366300003</v>
      </c>
      <c r="L17" s="316"/>
      <c r="M17" s="316"/>
      <c r="N17" s="44"/>
      <c r="O17" s="301">
        <f t="shared" si="3"/>
        <v>8934443.32928426</v>
      </c>
      <c r="P17" s="303">
        <f t="shared" si="4"/>
        <v>-300746.87071573921</v>
      </c>
      <c r="Q17" s="307">
        <f t="shared" si="5"/>
        <v>-3.2565314216889567E-2</v>
      </c>
      <c r="R17" s="305">
        <f t="shared" si="0"/>
        <v>3.2565314216889567E-2</v>
      </c>
      <c r="S17"/>
      <c r="T17" s="17"/>
      <c r="U17" s="17" t="s">
        <v>25</v>
      </c>
      <c r="V17" s="17" t="s">
        <v>14</v>
      </c>
      <c r="W17" s="17" t="s">
        <v>26</v>
      </c>
      <c r="X17" s="17" t="s">
        <v>27</v>
      </c>
      <c r="Y17" s="17" t="s">
        <v>28</v>
      </c>
      <c r="Z17" s="17" t="s">
        <v>29</v>
      </c>
      <c r="AA17" s="17" t="s">
        <v>66</v>
      </c>
      <c r="AB17" s="17" t="s">
        <v>67</v>
      </c>
    </row>
    <row r="18" spans="1:28" x14ac:dyDescent="0.2">
      <c r="A18" s="103">
        <f t="shared" si="1"/>
        <v>38837</v>
      </c>
      <c r="B18" s="6">
        <f>'1. Data Sheet'!B23</f>
        <v>7771829.2000000002</v>
      </c>
      <c r="C18" s="6">
        <f>'4b. Variables'!N30</f>
        <v>0</v>
      </c>
      <c r="D18" s="6"/>
      <c r="E18" s="294">
        <f t="shared" si="2"/>
        <v>7771829.2000000002</v>
      </c>
      <c r="F18" s="316">
        <f>IF(F$2='4b. Variables'!$A$2,'4b. Variables'!$B30)+IF(F$2='4b. Variables'!$A$3,'4b. Variables'!$C30)+IF(F$2='4b. Variables'!$A$4,'4b. Variables'!$D30)+IF(F$2='4b. Variables'!$A$5,'4b. Variables'!$E30)+IF(F$2='4b. Variables'!$A$6,'4b. Variables'!$F30)+IF(F$2='4b. Variables'!$A$7,'4b. Variables'!$G30)+IF(F$2='4b. Variables'!$A$8,'4b. Variables'!$H30)+IF(F$2='4b. Variables'!$A$9,'4b. Variables'!$I30)+IF(F$2='4b. Variables'!$A$10,'4b. Variables'!$J30)+IF(F$2='4b. Variables'!$A$11,'4b. Variables'!$K30)+IF(F$2='4b. Variables'!$A$12,'4b. Variables'!$K30)</f>
        <v>328.40000000000009</v>
      </c>
      <c r="G18" s="316">
        <f>IF(G$2='4b. Variables'!$A$2,'4b. Variables'!$B30)+IF(G$2='4b. Variables'!$A$3,'4b. Variables'!$C30)+IF(G$2='4b. Variables'!$A$4,'4b. Variables'!$D30)+IF(G$2='4b. Variables'!$A$5,'4b. Variables'!$E30)+IF(G$2='4b. Variables'!$A$6,'4b. Variables'!$F30)+IF(G$2='4b. Variables'!$A$7,'4b. Variables'!$G30)+IF(G$2='4b. Variables'!$A$8,'4b. Variables'!$H30)+IF(G$2='4b. Variables'!$A$9,'4b. Variables'!$I30)+IF(G$2='4b. Variables'!$A$10,'4b. Variables'!$J30)+IF(G$2='4b. Variables'!$A$11,'4b. Variables'!$K30)+IF(G$2='4b. Variables'!$A$12,'4b. Variables'!$L30)</f>
        <v>0</v>
      </c>
      <c r="H18" s="715">
        <f>IF(H$2='4b. Variables'!$A$2,'4b. Variables'!$B30)+IF(H$2='4b. Variables'!$A$3,'4b. Variables'!$C30)+IF(H$2='4b. Variables'!$A$4,'4b. Variables'!$D30)+IF(H$2='4b. Variables'!$A$5,'4b. Variables'!$E30)+IF(H$2='4b. Variables'!$A$6,'4b. Variables'!$F30)+IF(H$2='4b. Variables'!$A$7,'4b. Variables'!$G30)+IF(H$2='4b. Variables'!$A$8,'4b. Variables'!$H30)+IF(H$2='4b. Variables'!$A$9,'4b. Variables'!$I30)+IF(H$2='4b. Variables'!$A$10,'4b. Variables'!$J30)+IF(H$2='4b. Variables'!$A$11,'4b. Variables'!$K30)+IF(H$2='4b. Variables'!$A$12,'4b. Variables'!$L30)</f>
        <v>30</v>
      </c>
      <c r="I18" s="715">
        <f>IF(I$2='4b. Variables'!$A$2,'4b. Variables'!$B30)+IF(I$2='4b. Variables'!$A$3,'4b. Variables'!$C30)+IF(I$2='4b. Variables'!$A$4,'4b. Variables'!$D30)+IF(I$2='4b. Variables'!$A$5,'4b. Variables'!$E30)+IF(I$2='4b. Variables'!$A$6,'4b. Variables'!$F30)+IF(I$2='4b. Variables'!$A$7,'4b. Variables'!$G30)+IF(I$2='4b. Variables'!$A$8,'4b. Variables'!$H30)+IF(I$2='4b. Variables'!$A$9,'4b. Variables'!$I30)+IF(I$2='4b. Variables'!$A$10,'4b. Variables'!$J30)+IF(I$2='4b. Variables'!$A$11,'4b. Variables'!$K30)+IF(I$2='4b. Variables'!$A$12,'4b. Variables'!$L30)</f>
        <v>304</v>
      </c>
      <c r="J18" s="316">
        <f>IF(J$2='4b. Variables'!$A$2,'4b. Variables'!$B30)+IF(J$2='4b. Variables'!$A$3,'4b. Variables'!$C30)+IF(J$2='4b. Variables'!$A$4,'4b. Variables'!$D30)+IF(J$2='4b. Variables'!$A$5,'4b. Variables'!$E30)+IF(J$2='4b. Variables'!$A$6,'4b. Variables'!$F30)+IF(J$2='4b. Variables'!$A$7,'4b. Variables'!$G30)+IF(J$2='4b. Variables'!$A$8,'4b. Variables'!$H30)+IF(J$2='4b. Variables'!$A$9,'4b. Variables'!$I30)+IF(J$2='4b. Variables'!$A$10,'4b. Variables'!$J30)+IF(J$2='4b. Variables'!$A$11,'4b. Variables'!$K30)+IF(J$2='4b. Variables'!$A$12,'4b. Variables'!$L30)</f>
        <v>643.5</v>
      </c>
      <c r="K18" s="316">
        <f>IF(K$2='4b. Variables'!$A$2,'4b. Variables'!$B30)+IF(K$2='4b. Variables'!$A$3,'4b. Variables'!$C30)+IF(K$2='4b. Variables'!$A$4,'4b. Variables'!$D30)+IF(K$2='4b. Variables'!$A$5,'4b. Variables'!$E30)+IF(K$2='4b. Variables'!$A$6,'4b. Variables'!$F30)+IF(K$2='4b. Variables'!$A$7,'4b. Variables'!$G30)+IF(K$2='4b. Variables'!$A$8,'4b. Variables'!$H30)+IF(K$2='4b. Variables'!$A$9,'4b. Variables'!$I30)+IF(K$2='4b. Variables'!$A$10,'4b. Variables'!$J30)+IF(K$2='4b. Variables'!$A$11,'4b. Variables'!$K30)+IF(K$2='4b. Variables'!$A$12,'4b. Variables'!$L30)</f>
        <v>2226305.73795</v>
      </c>
      <c r="L18" s="316"/>
      <c r="M18" s="316"/>
      <c r="N18" s="44"/>
      <c r="O18" s="301">
        <f t="shared" si="3"/>
        <v>7926255.6222280329</v>
      </c>
      <c r="P18" s="303">
        <f t="shared" si="4"/>
        <v>154426.42222803272</v>
      </c>
      <c r="Q18" s="307">
        <f t="shared" si="5"/>
        <v>1.987002264898368E-2</v>
      </c>
      <c r="R18" s="305">
        <f t="shared" si="0"/>
        <v>1.987002264898368E-2</v>
      </c>
      <c r="S18"/>
      <c r="T18" s="15" t="s">
        <v>19</v>
      </c>
      <c r="U18" s="15">
        <v>-3588861.8440901712</v>
      </c>
      <c r="V18" s="15">
        <v>1277978.5469916498</v>
      </c>
      <c r="W18" s="15">
        <v>-2.8082332465895616</v>
      </c>
      <c r="X18" s="15">
        <v>5.8702992804156792E-3</v>
      </c>
      <c r="Y18" s="15">
        <v>-6120767.8411433157</v>
      </c>
      <c r="Z18" s="15">
        <v>-1056955.8470370267</v>
      </c>
      <c r="AA18" s="15">
        <v>-6120767.8411433157</v>
      </c>
      <c r="AB18" s="15">
        <v>-1056955.8470370267</v>
      </c>
    </row>
    <row r="19" spans="1:28" x14ac:dyDescent="0.2">
      <c r="A19" s="103">
        <f t="shared" si="1"/>
        <v>38868</v>
      </c>
      <c r="B19" s="6">
        <f>'1. Data Sheet'!B24</f>
        <v>8018637.3000000007</v>
      </c>
      <c r="C19" s="6">
        <f>'4b. Variables'!N31</f>
        <v>0</v>
      </c>
      <c r="D19" s="6"/>
      <c r="E19" s="294">
        <f t="shared" si="2"/>
        <v>8018637.3000000007</v>
      </c>
      <c r="F19" s="316">
        <f>IF(F$2='4b. Variables'!$A$2,'4b. Variables'!$B31)+IF(F$2='4b. Variables'!$A$3,'4b. Variables'!$C31)+IF(F$2='4b. Variables'!$A$4,'4b. Variables'!$D31)+IF(F$2='4b. Variables'!$A$5,'4b. Variables'!$E31)+IF(F$2='4b. Variables'!$A$6,'4b. Variables'!$F31)+IF(F$2='4b. Variables'!$A$7,'4b. Variables'!$G31)+IF(F$2='4b. Variables'!$A$8,'4b. Variables'!$H31)+IF(F$2='4b. Variables'!$A$9,'4b. Variables'!$I31)+IF(F$2='4b. Variables'!$A$10,'4b. Variables'!$J31)+IF(F$2='4b. Variables'!$A$11,'4b. Variables'!$K31)+IF(F$2='4b. Variables'!$A$12,'4b. Variables'!$K31)</f>
        <v>176.50000000000006</v>
      </c>
      <c r="G19" s="316">
        <f>IF(G$2='4b. Variables'!$A$2,'4b. Variables'!$B31)+IF(G$2='4b. Variables'!$A$3,'4b. Variables'!$C31)+IF(G$2='4b. Variables'!$A$4,'4b. Variables'!$D31)+IF(G$2='4b. Variables'!$A$5,'4b. Variables'!$E31)+IF(G$2='4b. Variables'!$A$6,'4b. Variables'!$F31)+IF(G$2='4b. Variables'!$A$7,'4b. Variables'!$G31)+IF(G$2='4b. Variables'!$A$8,'4b. Variables'!$H31)+IF(G$2='4b. Variables'!$A$9,'4b. Variables'!$I31)+IF(G$2='4b. Variables'!$A$10,'4b. Variables'!$J31)+IF(G$2='4b. Variables'!$A$11,'4b. Variables'!$K31)+IF(G$2='4b. Variables'!$A$12,'4b. Variables'!$L31)</f>
        <v>21.200000000000003</v>
      </c>
      <c r="H19" s="715">
        <f>IF(H$2='4b. Variables'!$A$2,'4b. Variables'!$B31)+IF(H$2='4b. Variables'!$A$3,'4b. Variables'!$C31)+IF(H$2='4b. Variables'!$A$4,'4b. Variables'!$D31)+IF(H$2='4b. Variables'!$A$5,'4b. Variables'!$E31)+IF(H$2='4b. Variables'!$A$6,'4b. Variables'!$F31)+IF(H$2='4b. Variables'!$A$7,'4b. Variables'!$G31)+IF(H$2='4b. Variables'!$A$8,'4b. Variables'!$H31)+IF(H$2='4b. Variables'!$A$9,'4b. Variables'!$I31)+IF(H$2='4b. Variables'!$A$10,'4b. Variables'!$J31)+IF(H$2='4b. Variables'!$A$11,'4b. Variables'!$K31)+IF(H$2='4b. Variables'!$A$12,'4b. Variables'!$L31)</f>
        <v>31</v>
      </c>
      <c r="I19" s="715">
        <f>IF(I$2='4b. Variables'!$A$2,'4b. Variables'!$B31)+IF(I$2='4b. Variables'!$A$3,'4b. Variables'!$C31)+IF(I$2='4b. Variables'!$A$4,'4b. Variables'!$D31)+IF(I$2='4b. Variables'!$A$5,'4b. Variables'!$E31)+IF(I$2='4b. Variables'!$A$6,'4b. Variables'!$F31)+IF(I$2='4b. Variables'!$A$7,'4b. Variables'!$G31)+IF(I$2='4b. Variables'!$A$8,'4b. Variables'!$H31)+IF(I$2='4b. Variables'!$A$9,'4b. Variables'!$I31)+IF(I$2='4b. Variables'!$A$10,'4b. Variables'!$J31)+IF(I$2='4b. Variables'!$A$11,'4b. Variables'!$K31)+IF(I$2='4b. Variables'!$A$12,'4b. Variables'!$L31)</f>
        <v>352</v>
      </c>
      <c r="J19" s="316">
        <f>IF(J$2='4b. Variables'!$A$2,'4b. Variables'!$B31)+IF(J$2='4b. Variables'!$A$3,'4b. Variables'!$C31)+IF(J$2='4b. Variables'!$A$4,'4b. Variables'!$D31)+IF(J$2='4b. Variables'!$A$5,'4b. Variables'!$E31)+IF(J$2='4b. Variables'!$A$6,'4b. Variables'!$F31)+IF(J$2='4b. Variables'!$A$7,'4b. Variables'!$G31)+IF(J$2='4b. Variables'!$A$8,'4b. Variables'!$H31)+IF(J$2='4b. Variables'!$A$9,'4b. Variables'!$I31)+IF(J$2='4b. Variables'!$A$10,'4b. Variables'!$J31)+IF(J$2='4b. Variables'!$A$11,'4b. Variables'!$K31)+IF(J$2='4b. Variables'!$A$12,'4b. Variables'!$L31)</f>
        <v>652.4</v>
      </c>
      <c r="K19" s="316">
        <f>IF(K$2='4b. Variables'!$A$2,'4b. Variables'!$B31)+IF(K$2='4b. Variables'!$A$3,'4b. Variables'!$C31)+IF(K$2='4b. Variables'!$A$4,'4b. Variables'!$D31)+IF(K$2='4b. Variables'!$A$5,'4b. Variables'!$E31)+IF(K$2='4b. Variables'!$A$6,'4b. Variables'!$F31)+IF(K$2='4b. Variables'!$A$7,'4b. Variables'!$G31)+IF(K$2='4b. Variables'!$A$8,'4b. Variables'!$H31)+IF(K$2='4b. Variables'!$A$9,'4b. Variables'!$I31)+IF(K$2='4b. Variables'!$A$10,'4b. Variables'!$J31)+IF(K$2='4b. Variables'!$A$11,'4b. Variables'!$K31)+IF(K$2='4b. Variables'!$A$12,'4b. Variables'!$L31)</f>
        <v>2485845.0355199999</v>
      </c>
      <c r="L19" s="316"/>
      <c r="M19" s="316"/>
      <c r="N19" s="44"/>
      <c r="O19" s="301">
        <f t="shared" si="3"/>
        <v>8274194.9215204315</v>
      </c>
      <c r="P19" s="303">
        <f t="shared" si="4"/>
        <v>255557.62152043078</v>
      </c>
      <c r="Q19" s="307">
        <f t="shared" si="5"/>
        <v>3.1870455285517248E-2</v>
      </c>
      <c r="R19" s="305">
        <f t="shared" si="0"/>
        <v>3.1870455285517248E-2</v>
      </c>
      <c r="S19"/>
      <c r="T19" s="15" t="s">
        <v>158</v>
      </c>
      <c r="U19" s="15">
        <v>2626.8639962412894</v>
      </c>
      <c r="V19" s="15">
        <v>117.59572428309382</v>
      </c>
      <c r="W19" s="15">
        <v>22.338091050976598</v>
      </c>
      <c r="X19" s="15">
        <v>2.9226732536856981E-43</v>
      </c>
      <c r="Y19" s="15">
        <v>2393.885656940482</v>
      </c>
      <c r="Z19" s="15">
        <v>2859.8423355420969</v>
      </c>
      <c r="AA19" s="15">
        <v>2393.885656940482</v>
      </c>
      <c r="AB19" s="15">
        <v>2859.8423355420969</v>
      </c>
    </row>
    <row r="20" spans="1:28" x14ac:dyDescent="0.2">
      <c r="A20" s="103">
        <f t="shared" si="1"/>
        <v>38898</v>
      </c>
      <c r="B20" s="6">
        <f>'1. Data Sheet'!B25</f>
        <v>7829937.6999999993</v>
      </c>
      <c r="C20" s="6">
        <f>'4b. Variables'!N32</f>
        <v>0</v>
      </c>
      <c r="D20" s="6"/>
      <c r="E20" s="294">
        <f t="shared" si="2"/>
        <v>7829937.6999999993</v>
      </c>
      <c r="F20" s="316">
        <f>IF(F$2='4b. Variables'!$A$2,'4b. Variables'!$B32)+IF(F$2='4b. Variables'!$A$3,'4b. Variables'!$C32)+IF(F$2='4b. Variables'!$A$4,'4b. Variables'!$D32)+IF(F$2='4b. Variables'!$A$5,'4b. Variables'!$E32)+IF(F$2='4b. Variables'!$A$6,'4b. Variables'!$F32)+IF(F$2='4b. Variables'!$A$7,'4b. Variables'!$G32)+IF(F$2='4b. Variables'!$A$8,'4b. Variables'!$H32)+IF(F$2='4b. Variables'!$A$9,'4b. Variables'!$I32)+IF(F$2='4b. Variables'!$A$10,'4b. Variables'!$J32)+IF(F$2='4b. Variables'!$A$11,'4b. Variables'!$K32)+IF(F$2='4b. Variables'!$A$12,'4b. Variables'!$K32)</f>
        <v>59.7</v>
      </c>
      <c r="G20" s="316">
        <f>IF(G$2='4b. Variables'!$A$2,'4b. Variables'!$B32)+IF(G$2='4b. Variables'!$A$3,'4b. Variables'!$C32)+IF(G$2='4b. Variables'!$A$4,'4b. Variables'!$D32)+IF(G$2='4b. Variables'!$A$5,'4b. Variables'!$E32)+IF(G$2='4b. Variables'!$A$6,'4b. Variables'!$F32)+IF(G$2='4b. Variables'!$A$7,'4b. Variables'!$G32)+IF(G$2='4b. Variables'!$A$8,'4b. Variables'!$H32)+IF(G$2='4b. Variables'!$A$9,'4b. Variables'!$I32)+IF(G$2='4b. Variables'!$A$10,'4b. Variables'!$J32)+IF(G$2='4b. Variables'!$A$11,'4b. Variables'!$K32)+IF(G$2='4b. Variables'!$A$12,'4b. Variables'!$L32)</f>
        <v>29.299999999999997</v>
      </c>
      <c r="H20" s="715">
        <f>IF(H$2='4b. Variables'!$A$2,'4b. Variables'!$B32)+IF(H$2='4b. Variables'!$A$3,'4b. Variables'!$C32)+IF(H$2='4b. Variables'!$A$4,'4b. Variables'!$D32)+IF(H$2='4b. Variables'!$A$5,'4b. Variables'!$E32)+IF(H$2='4b. Variables'!$A$6,'4b. Variables'!$F32)+IF(H$2='4b. Variables'!$A$7,'4b. Variables'!$G32)+IF(H$2='4b. Variables'!$A$8,'4b. Variables'!$H32)+IF(H$2='4b. Variables'!$A$9,'4b. Variables'!$I32)+IF(H$2='4b. Variables'!$A$10,'4b. Variables'!$J32)+IF(H$2='4b. Variables'!$A$11,'4b. Variables'!$K32)+IF(H$2='4b. Variables'!$A$12,'4b. Variables'!$L32)</f>
        <v>30</v>
      </c>
      <c r="I20" s="715">
        <f>IF(I$2='4b. Variables'!$A$2,'4b. Variables'!$B32)+IF(I$2='4b. Variables'!$A$3,'4b. Variables'!$C32)+IF(I$2='4b. Variables'!$A$4,'4b. Variables'!$D32)+IF(I$2='4b. Variables'!$A$5,'4b. Variables'!$E32)+IF(I$2='4b. Variables'!$A$6,'4b. Variables'!$F32)+IF(I$2='4b. Variables'!$A$7,'4b. Variables'!$G32)+IF(I$2='4b. Variables'!$A$8,'4b. Variables'!$H32)+IF(I$2='4b. Variables'!$A$9,'4b. Variables'!$I32)+IF(I$2='4b. Variables'!$A$10,'4b. Variables'!$J32)+IF(I$2='4b. Variables'!$A$11,'4b. Variables'!$K32)+IF(I$2='4b. Variables'!$A$12,'4b. Variables'!$L32)</f>
        <v>352</v>
      </c>
      <c r="J20" s="316">
        <f>IF(J$2='4b. Variables'!$A$2,'4b. Variables'!$B32)+IF(J$2='4b. Variables'!$A$3,'4b. Variables'!$C32)+IF(J$2='4b. Variables'!$A$4,'4b. Variables'!$D32)+IF(J$2='4b. Variables'!$A$5,'4b. Variables'!$E32)+IF(J$2='4b. Variables'!$A$6,'4b. Variables'!$F32)+IF(J$2='4b. Variables'!$A$7,'4b. Variables'!$G32)+IF(J$2='4b. Variables'!$A$8,'4b. Variables'!$H32)+IF(J$2='4b. Variables'!$A$9,'4b. Variables'!$I32)+IF(J$2='4b. Variables'!$A$10,'4b. Variables'!$J32)+IF(J$2='4b. Variables'!$A$11,'4b. Variables'!$K32)+IF(J$2='4b. Variables'!$A$12,'4b. Variables'!$L32)</f>
        <v>659.9</v>
      </c>
      <c r="K20" s="316">
        <f>IF(K$2='4b. Variables'!$A$2,'4b. Variables'!$B32)+IF(K$2='4b. Variables'!$A$3,'4b. Variables'!$C32)+IF(K$2='4b. Variables'!$A$4,'4b. Variables'!$D32)+IF(K$2='4b. Variables'!$A$5,'4b. Variables'!$E32)+IF(K$2='4b. Variables'!$A$6,'4b. Variables'!$F32)+IF(K$2='4b. Variables'!$A$7,'4b. Variables'!$G32)+IF(K$2='4b. Variables'!$A$8,'4b. Variables'!$H32)+IF(K$2='4b. Variables'!$A$9,'4b. Variables'!$I32)+IF(K$2='4b. Variables'!$A$10,'4b. Variables'!$J32)+IF(K$2='4b. Variables'!$A$11,'4b. Variables'!$K32)+IF(K$2='4b. Variables'!$A$12,'4b. Variables'!$L32)</f>
        <v>2396645.8602800001</v>
      </c>
      <c r="L20" s="316"/>
      <c r="M20" s="316"/>
      <c r="N20" s="44"/>
      <c r="O20" s="301">
        <f t="shared" si="3"/>
        <v>7893979.5556148319</v>
      </c>
      <c r="P20" s="303">
        <f t="shared" si="4"/>
        <v>64041.855614832602</v>
      </c>
      <c r="Q20" s="307">
        <f t="shared" si="5"/>
        <v>8.1791015546436099E-3</v>
      </c>
      <c r="R20" s="305">
        <f t="shared" si="0"/>
        <v>8.1791015546436099E-3</v>
      </c>
      <c r="S20"/>
      <c r="T20" s="15" t="s">
        <v>159</v>
      </c>
      <c r="U20" s="15">
        <v>8088.4261007059959</v>
      </c>
      <c r="V20" s="15">
        <v>1264.5806217747909</v>
      </c>
      <c r="W20" s="15">
        <v>6.3961332013408505</v>
      </c>
      <c r="X20" s="15">
        <v>3.7200723602183254E-9</v>
      </c>
      <c r="Y20" s="15">
        <v>5583.063809949399</v>
      </c>
      <c r="Z20" s="15">
        <v>10593.788391462593</v>
      </c>
      <c r="AA20" s="15">
        <v>5583.063809949399</v>
      </c>
      <c r="AB20" s="15">
        <v>10593.788391462593</v>
      </c>
    </row>
    <row r="21" spans="1:28" x14ac:dyDescent="0.2">
      <c r="A21" s="103">
        <f t="shared" si="1"/>
        <v>38929</v>
      </c>
      <c r="B21" s="6">
        <f>'1. Data Sheet'!B26</f>
        <v>7512882.7000000002</v>
      </c>
      <c r="C21" s="6">
        <f>'4b. Variables'!N33</f>
        <v>0</v>
      </c>
      <c r="D21" s="6"/>
      <c r="E21" s="294">
        <f t="shared" si="2"/>
        <v>7512882.7000000002</v>
      </c>
      <c r="F21" s="316">
        <f>IF(F$2='4b. Variables'!$A$2,'4b. Variables'!$B33)+IF(F$2='4b. Variables'!$A$3,'4b. Variables'!$C33)+IF(F$2='4b. Variables'!$A$4,'4b. Variables'!$D33)+IF(F$2='4b. Variables'!$A$5,'4b. Variables'!$E33)+IF(F$2='4b. Variables'!$A$6,'4b. Variables'!$F33)+IF(F$2='4b. Variables'!$A$7,'4b. Variables'!$G33)+IF(F$2='4b. Variables'!$A$8,'4b. Variables'!$H33)+IF(F$2='4b. Variables'!$A$9,'4b. Variables'!$I33)+IF(F$2='4b. Variables'!$A$10,'4b. Variables'!$J33)+IF(F$2='4b. Variables'!$A$11,'4b. Variables'!$K33)+IF(F$2='4b. Variables'!$A$12,'4b. Variables'!$K33)</f>
        <v>8.6</v>
      </c>
      <c r="G21" s="316">
        <f>IF(G$2='4b. Variables'!$A$2,'4b. Variables'!$B33)+IF(G$2='4b. Variables'!$A$3,'4b. Variables'!$C33)+IF(G$2='4b. Variables'!$A$4,'4b. Variables'!$D33)+IF(G$2='4b. Variables'!$A$5,'4b. Variables'!$E33)+IF(G$2='4b. Variables'!$A$6,'4b. Variables'!$F33)+IF(G$2='4b. Variables'!$A$7,'4b. Variables'!$G33)+IF(G$2='4b. Variables'!$A$8,'4b. Variables'!$H33)+IF(G$2='4b. Variables'!$A$9,'4b. Variables'!$I33)+IF(G$2='4b. Variables'!$A$10,'4b. Variables'!$J33)+IF(G$2='4b. Variables'!$A$11,'4b. Variables'!$K33)+IF(G$2='4b. Variables'!$A$12,'4b. Variables'!$L33)</f>
        <v>96.499999999999986</v>
      </c>
      <c r="H21" s="715">
        <f>IF(H$2='4b. Variables'!$A$2,'4b. Variables'!$B33)+IF(H$2='4b. Variables'!$A$3,'4b. Variables'!$C33)+IF(H$2='4b. Variables'!$A$4,'4b. Variables'!$D33)+IF(H$2='4b. Variables'!$A$5,'4b. Variables'!$E33)+IF(H$2='4b. Variables'!$A$6,'4b. Variables'!$F33)+IF(H$2='4b. Variables'!$A$7,'4b. Variables'!$G33)+IF(H$2='4b. Variables'!$A$8,'4b. Variables'!$H33)+IF(H$2='4b. Variables'!$A$9,'4b. Variables'!$I33)+IF(H$2='4b. Variables'!$A$10,'4b. Variables'!$J33)+IF(H$2='4b. Variables'!$A$11,'4b. Variables'!$K33)+IF(H$2='4b. Variables'!$A$12,'4b. Variables'!$L33)</f>
        <v>31</v>
      </c>
      <c r="I21" s="715">
        <f>IF(I$2='4b. Variables'!$A$2,'4b. Variables'!$B33)+IF(I$2='4b. Variables'!$A$3,'4b. Variables'!$C33)+IF(I$2='4b. Variables'!$A$4,'4b. Variables'!$D33)+IF(I$2='4b. Variables'!$A$5,'4b. Variables'!$E33)+IF(I$2='4b. Variables'!$A$6,'4b. Variables'!$F33)+IF(I$2='4b. Variables'!$A$7,'4b. Variables'!$G33)+IF(I$2='4b. Variables'!$A$8,'4b. Variables'!$H33)+IF(I$2='4b. Variables'!$A$9,'4b. Variables'!$I33)+IF(I$2='4b. Variables'!$A$10,'4b. Variables'!$J33)+IF(I$2='4b. Variables'!$A$11,'4b. Variables'!$K33)+IF(I$2='4b. Variables'!$A$12,'4b. Variables'!$L33)</f>
        <v>320</v>
      </c>
      <c r="J21" s="316">
        <f>IF(J$2='4b. Variables'!$A$2,'4b. Variables'!$B33)+IF(J$2='4b. Variables'!$A$3,'4b. Variables'!$C33)+IF(J$2='4b. Variables'!$A$4,'4b. Variables'!$D33)+IF(J$2='4b. Variables'!$A$5,'4b. Variables'!$E33)+IF(J$2='4b. Variables'!$A$6,'4b. Variables'!$F33)+IF(J$2='4b. Variables'!$A$7,'4b. Variables'!$G33)+IF(J$2='4b. Variables'!$A$8,'4b. Variables'!$H33)+IF(J$2='4b. Variables'!$A$9,'4b. Variables'!$I33)+IF(J$2='4b. Variables'!$A$10,'4b. Variables'!$J33)+IF(J$2='4b. Variables'!$A$11,'4b. Variables'!$K33)+IF(J$2='4b. Variables'!$A$12,'4b. Variables'!$L33)</f>
        <v>664.5</v>
      </c>
      <c r="K21" s="316">
        <f>IF(K$2='4b. Variables'!$A$2,'4b. Variables'!$B33)+IF(K$2='4b. Variables'!$A$3,'4b. Variables'!$C33)+IF(K$2='4b. Variables'!$A$4,'4b. Variables'!$D33)+IF(K$2='4b. Variables'!$A$5,'4b. Variables'!$E33)+IF(K$2='4b. Variables'!$A$6,'4b. Variables'!$F33)+IF(K$2='4b. Variables'!$A$7,'4b. Variables'!$G33)+IF(K$2='4b. Variables'!$A$8,'4b. Variables'!$H33)+IF(K$2='4b. Variables'!$A$9,'4b. Variables'!$I33)+IF(K$2='4b. Variables'!$A$10,'4b. Variables'!$J33)+IF(K$2='4b. Variables'!$A$11,'4b. Variables'!$K33)+IF(K$2='4b. Variables'!$A$12,'4b. Variables'!$L33)</f>
        <v>1843098.6282800001</v>
      </c>
      <c r="L21" s="316"/>
      <c r="M21" s="316"/>
      <c r="N21" s="44"/>
      <c r="O21" s="301">
        <f t="shared" si="3"/>
        <v>7949793.3314476199</v>
      </c>
      <c r="P21" s="303">
        <f t="shared" si="4"/>
        <v>436910.63144761976</v>
      </c>
      <c r="Q21" s="307">
        <f t="shared" si="5"/>
        <v>5.8154858646684279E-2</v>
      </c>
      <c r="R21" s="305">
        <f t="shared" si="0"/>
        <v>5.8154858646684279E-2</v>
      </c>
      <c r="S21"/>
      <c r="T21" s="15" t="s">
        <v>2</v>
      </c>
      <c r="U21" s="15">
        <v>127263.55086665596</v>
      </c>
      <c r="V21" s="15">
        <v>31975.411568615698</v>
      </c>
      <c r="W21" s="15">
        <v>3.9800441846874262</v>
      </c>
      <c r="X21" s="15">
        <v>1.2212003838654918E-4</v>
      </c>
      <c r="Y21" s="15">
        <v>63914.493482714162</v>
      </c>
      <c r="Z21" s="15">
        <v>190612.60825059775</v>
      </c>
      <c r="AA21" s="15">
        <v>63914.493482714162</v>
      </c>
      <c r="AB21" s="15">
        <v>190612.60825059775</v>
      </c>
    </row>
    <row r="22" spans="1:28" x14ac:dyDescent="0.2">
      <c r="A22" s="103">
        <f t="shared" si="1"/>
        <v>38960</v>
      </c>
      <c r="B22" s="6">
        <f>'1. Data Sheet'!B27</f>
        <v>7987540.5</v>
      </c>
      <c r="C22" s="6">
        <f>'4b. Variables'!N34</f>
        <v>0</v>
      </c>
      <c r="D22" s="6"/>
      <c r="E22" s="294">
        <f t="shared" si="2"/>
        <v>7987540.5</v>
      </c>
      <c r="F22" s="316">
        <f>IF(F$2='4b. Variables'!$A$2,'4b. Variables'!$B34)+IF(F$2='4b. Variables'!$A$3,'4b. Variables'!$C34)+IF(F$2='4b. Variables'!$A$4,'4b. Variables'!$D34)+IF(F$2='4b. Variables'!$A$5,'4b. Variables'!$E34)+IF(F$2='4b. Variables'!$A$6,'4b. Variables'!$F34)+IF(F$2='4b. Variables'!$A$7,'4b. Variables'!$G34)+IF(F$2='4b. Variables'!$A$8,'4b. Variables'!$H34)+IF(F$2='4b. Variables'!$A$9,'4b. Variables'!$I34)+IF(F$2='4b. Variables'!$A$10,'4b. Variables'!$J34)+IF(F$2='4b. Variables'!$A$11,'4b. Variables'!$K34)+IF(F$2='4b. Variables'!$A$12,'4b. Variables'!$K34)</f>
        <v>39.900000000000006</v>
      </c>
      <c r="G22" s="316">
        <f>IF(G$2='4b. Variables'!$A$2,'4b. Variables'!$B34)+IF(G$2='4b. Variables'!$A$3,'4b. Variables'!$C34)+IF(G$2='4b. Variables'!$A$4,'4b. Variables'!$D34)+IF(G$2='4b. Variables'!$A$5,'4b. Variables'!$E34)+IF(G$2='4b. Variables'!$A$6,'4b. Variables'!$F34)+IF(G$2='4b. Variables'!$A$7,'4b. Variables'!$G34)+IF(G$2='4b. Variables'!$A$8,'4b. Variables'!$H34)+IF(G$2='4b. Variables'!$A$9,'4b. Variables'!$I34)+IF(G$2='4b. Variables'!$A$10,'4b. Variables'!$J34)+IF(G$2='4b. Variables'!$A$11,'4b. Variables'!$K34)+IF(G$2='4b. Variables'!$A$12,'4b. Variables'!$L34)</f>
        <v>35.299999999999997</v>
      </c>
      <c r="H22" s="715">
        <f>IF(H$2='4b. Variables'!$A$2,'4b. Variables'!$B34)+IF(H$2='4b. Variables'!$A$3,'4b. Variables'!$C34)+IF(H$2='4b. Variables'!$A$4,'4b. Variables'!$D34)+IF(H$2='4b. Variables'!$A$5,'4b. Variables'!$E34)+IF(H$2='4b. Variables'!$A$6,'4b. Variables'!$F34)+IF(H$2='4b. Variables'!$A$7,'4b. Variables'!$G34)+IF(H$2='4b. Variables'!$A$8,'4b. Variables'!$H34)+IF(H$2='4b. Variables'!$A$9,'4b. Variables'!$I34)+IF(H$2='4b. Variables'!$A$10,'4b. Variables'!$J34)+IF(H$2='4b. Variables'!$A$11,'4b. Variables'!$K34)+IF(H$2='4b. Variables'!$A$12,'4b. Variables'!$L34)</f>
        <v>31</v>
      </c>
      <c r="I22" s="715">
        <f>IF(I$2='4b. Variables'!$A$2,'4b. Variables'!$B34)+IF(I$2='4b. Variables'!$A$3,'4b. Variables'!$C34)+IF(I$2='4b. Variables'!$A$4,'4b. Variables'!$D34)+IF(I$2='4b. Variables'!$A$5,'4b. Variables'!$E34)+IF(I$2='4b. Variables'!$A$6,'4b. Variables'!$F34)+IF(I$2='4b. Variables'!$A$7,'4b. Variables'!$G34)+IF(I$2='4b. Variables'!$A$8,'4b. Variables'!$H34)+IF(I$2='4b. Variables'!$A$9,'4b. Variables'!$I34)+IF(I$2='4b. Variables'!$A$10,'4b. Variables'!$J34)+IF(I$2='4b. Variables'!$A$11,'4b. Variables'!$K34)+IF(I$2='4b. Variables'!$A$12,'4b. Variables'!$L34)</f>
        <v>350</v>
      </c>
      <c r="J22" s="316">
        <f>IF(J$2='4b. Variables'!$A$2,'4b. Variables'!$B34)+IF(J$2='4b. Variables'!$A$3,'4b. Variables'!$C34)+IF(J$2='4b. Variables'!$A$4,'4b. Variables'!$D34)+IF(J$2='4b. Variables'!$A$5,'4b. Variables'!$E34)+IF(J$2='4b. Variables'!$A$6,'4b. Variables'!$F34)+IF(J$2='4b. Variables'!$A$7,'4b. Variables'!$G34)+IF(J$2='4b. Variables'!$A$8,'4b. Variables'!$H34)+IF(J$2='4b. Variables'!$A$9,'4b. Variables'!$I34)+IF(J$2='4b. Variables'!$A$10,'4b. Variables'!$J34)+IF(J$2='4b. Variables'!$A$11,'4b. Variables'!$K34)+IF(J$2='4b. Variables'!$A$12,'4b. Variables'!$L34)</f>
        <v>666.4</v>
      </c>
      <c r="K22" s="316">
        <f>IF(K$2='4b. Variables'!$A$2,'4b. Variables'!$B34)+IF(K$2='4b. Variables'!$A$3,'4b. Variables'!$C34)+IF(K$2='4b. Variables'!$A$4,'4b. Variables'!$D34)+IF(K$2='4b. Variables'!$A$5,'4b. Variables'!$E34)+IF(K$2='4b. Variables'!$A$6,'4b. Variables'!$F34)+IF(K$2='4b. Variables'!$A$7,'4b. Variables'!$G34)+IF(K$2='4b. Variables'!$A$8,'4b. Variables'!$H34)+IF(K$2='4b. Variables'!$A$9,'4b. Variables'!$I34)+IF(K$2='4b. Variables'!$A$10,'4b. Variables'!$J34)+IF(K$2='4b. Variables'!$A$11,'4b. Variables'!$K34)+IF(K$2='4b. Variables'!$A$12,'4b. Variables'!$L34)</f>
        <v>2395514.7244000002</v>
      </c>
      <c r="L22" s="316"/>
      <c r="M22" s="316"/>
      <c r="N22" s="44"/>
      <c r="O22" s="301">
        <f t="shared" si="3"/>
        <v>8047705.2309672553</v>
      </c>
      <c r="P22" s="303">
        <f t="shared" si="4"/>
        <v>60164.730967255309</v>
      </c>
      <c r="Q22" s="307">
        <f t="shared" si="5"/>
        <v>7.5323224924186997E-3</v>
      </c>
      <c r="R22" s="305">
        <f t="shared" si="0"/>
        <v>7.5323224924186997E-3</v>
      </c>
      <c r="S22"/>
      <c r="T22" s="15" t="s">
        <v>132</v>
      </c>
      <c r="U22" s="15">
        <v>4687.7597511926551</v>
      </c>
      <c r="V22" s="15">
        <v>1425.2365224133937</v>
      </c>
      <c r="W22" s="15">
        <v>3.289110037157017</v>
      </c>
      <c r="X22" s="15">
        <v>1.3404505899241431E-3</v>
      </c>
      <c r="Y22" s="15">
        <v>1864.1091454667844</v>
      </c>
      <c r="Z22" s="15">
        <v>7511.4103569185263</v>
      </c>
      <c r="AA22" s="15">
        <v>1864.1091454667844</v>
      </c>
      <c r="AB22" s="15">
        <v>7511.4103569185263</v>
      </c>
    </row>
    <row r="23" spans="1:28" x14ac:dyDescent="0.2">
      <c r="A23" s="103">
        <f t="shared" si="1"/>
        <v>38990</v>
      </c>
      <c r="B23" s="6">
        <f>'1. Data Sheet'!B28</f>
        <v>7570668.5</v>
      </c>
      <c r="C23" s="6">
        <f>'4b. Variables'!N35</f>
        <v>0</v>
      </c>
      <c r="D23" s="6"/>
      <c r="E23" s="294">
        <f t="shared" si="2"/>
        <v>7570668.5</v>
      </c>
      <c r="F23" s="316">
        <f>IF(F$2='4b. Variables'!$A$2,'4b. Variables'!$B35)+IF(F$2='4b. Variables'!$A$3,'4b. Variables'!$C35)+IF(F$2='4b. Variables'!$A$4,'4b. Variables'!$D35)+IF(F$2='4b. Variables'!$A$5,'4b. Variables'!$E35)+IF(F$2='4b. Variables'!$A$6,'4b. Variables'!$F35)+IF(F$2='4b. Variables'!$A$7,'4b. Variables'!$G35)+IF(F$2='4b. Variables'!$A$8,'4b. Variables'!$H35)+IF(F$2='4b. Variables'!$A$9,'4b. Variables'!$I35)+IF(F$2='4b. Variables'!$A$10,'4b. Variables'!$J35)+IF(F$2='4b. Variables'!$A$11,'4b. Variables'!$K35)+IF(F$2='4b. Variables'!$A$12,'4b. Variables'!$K35)</f>
        <v>145</v>
      </c>
      <c r="G23" s="316">
        <f>IF(G$2='4b. Variables'!$A$2,'4b. Variables'!$B35)+IF(G$2='4b. Variables'!$A$3,'4b. Variables'!$C35)+IF(G$2='4b. Variables'!$A$4,'4b. Variables'!$D35)+IF(G$2='4b. Variables'!$A$5,'4b. Variables'!$E35)+IF(G$2='4b. Variables'!$A$6,'4b. Variables'!$F35)+IF(G$2='4b. Variables'!$A$7,'4b. Variables'!$G35)+IF(G$2='4b. Variables'!$A$8,'4b. Variables'!$H35)+IF(G$2='4b. Variables'!$A$9,'4b. Variables'!$I35)+IF(G$2='4b. Variables'!$A$10,'4b. Variables'!$J35)+IF(G$2='4b. Variables'!$A$11,'4b. Variables'!$K35)+IF(G$2='4b. Variables'!$A$12,'4b. Variables'!$L35)</f>
        <v>2.8</v>
      </c>
      <c r="H23" s="715">
        <f>IF(H$2='4b. Variables'!$A$2,'4b. Variables'!$B35)+IF(H$2='4b. Variables'!$A$3,'4b. Variables'!$C35)+IF(H$2='4b. Variables'!$A$4,'4b. Variables'!$D35)+IF(H$2='4b. Variables'!$A$5,'4b. Variables'!$E35)+IF(H$2='4b. Variables'!$A$6,'4b. Variables'!$F35)+IF(H$2='4b. Variables'!$A$7,'4b. Variables'!$G35)+IF(H$2='4b. Variables'!$A$8,'4b. Variables'!$H35)+IF(H$2='4b. Variables'!$A$9,'4b. Variables'!$I35)+IF(H$2='4b. Variables'!$A$10,'4b. Variables'!$J35)+IF(H$2='4b. Variables'!$A$11,'4b. Variables'!$K35)+IF(H$2='4b. Variables'!$A$12,'4b. Variables'!$L35)</f>
        <v>30</v>
      </c>
      <c r="I23" s="715">
        <f>IF(I$2='4b. Variables'!$A$2,'4b. Variables'!$B35)+IF(I$2='4b. Variables'!$A$3,'4b. Variables'!$C35)+IF(I$2='4b. Variables'!$A$4,'4b. Variables'!$D35)+IF(I$2='4b. Variables'!$A$5,'4b. Variables'!$E35)+IF(I$2='4b. Variables'!$A$6,'4b. Variables'!$F35)+IF(I$2='4b. Variables'!$A$7,'4b. Variables'!$G35)+IF(I$2='4b. Variables'!$A$8,'4b. Variables'!$H35)+IF(I$2='4b. Variables'!$A$9,'4b. Variables'!$I35)+IF(I$2='4b. Variables'!$A$10,'4b. Variables'!$J35)+IF(I$2='4b. Variables'!$A$11,'4b. Variables'!$K35)+IF(I$2='4b. Variables'!$A$12,'4b. Variables'!$L35)</f>
        <v>320</v>
      </c>
      <c r="J23" s="316">
        <f>IF(J$2='4b. Variables'!$A$2,'4b. Variables'!$B35)+IF(J$2='4b. Variables'!$A$3,'4b. Variables'!$C35)+IF(J$2='4b. Variables'!$A$4,'4b. Variables'!$D35)+IF(J$2='4b. Variables'!$A$5,'4b. Variables'!$E35)+IF(J$2='4b. Variables'!$A$6,'4b. Variables'!$F35)+IF(J$2='4b. Variables'!$A$7,'4b. Variables'!$G35)+IF(J$2='4b. Variables'!$A$8,'4b. Variables'!$H35)+IF(J$2='4b. Variables'!$A$9,'4b. Variables'!$I35)+IF(J$2='4b. Variables'!$A$10,'4b. Variables'!$J35)+IF(J$2='4b. Variables'!$A$11,'4b. Variables'!$K35)+IF(J$2='4b. Variables'!$A$12,'4b. Variables'!$L35)</f>
        <v>663.9</v>
      </c>
      <c r="K23" s="316">
        <f>IF(K$2='4b. Variables'!$A$2,'4b. Variables'!$B35)+IF(K$2='4b. Variables'!$A$3,'4b. Variables'!$C35)+IF(K$2='4b. Variables'!$A$4,'4b. Variables'!$D35)+IF(K$2='4b. Variables'!$A$5,'4b. Variables'!$E35)+IF(K$2='4b. Variables'!$A$6,'4b. Variables'!$F35)+IF(K$2='4b. Variables'!$A$7,'4b. Variables'!$G35)+IF(K$2='4b. Variables'!$A$8,'4b. Variables'!$H35)+IF(K$2='4b. Variables'!$A$9,'4b. Variables'!$I35)+IF(K$2='4b. Variables'!$A$10,'4b. Variables'!$J35)+IF(K$2='4b. Variables'!$A$11,'4b. Variables'!$K35)+IF(K$2='4b. Variables'!$A$12,'4b. Variables'!$L35)</f>
        <v>2221638.2626900002</v>
      </c>
      <c r="L23" s="316"/>
      <c r="M23" s="316"/>
      <c r="N23" s="44"/>
      <c r="O23" s="301">
        <f t="shared" si="3"/>
        <v>7664816.7573848702</v>
      </c>
      <c r="P23" s="303">
        <f t="shared" si="4"/>
        <v>94148.257384870201</v>
      </c>
      <c r="Q23" s="307">
        <f t="shared" si="5"/>
        <v>1.2435923906174231E-2</v>
      </c>
      <c r="R23" s="305">
        <f t="shared" si="0"/>
        <v>1.2435923906174231E-2</v>
      </c>
      <c r="S23"/>
      <c r="T23" s="15" t="s">
        <v>210</v>
      </c>
      <c r="U23" s="15">
        <v>6161.9665526112103</v>
      </c>
      <c r="V23" s="15">
        <v>1586.5817396514294</v>
      </c>
      <c r="W23" s="15">
        <v>3.8838002471684749</v>
      </c>
      <c r="X23" s="15">
        <v>1.7364002377152199E-4</v>
      </c>
      <c r="Y23" s="15">
        <v>3018.6619714078515</v>
      </c>
      <c r="Z23" s="15">
        <v>9305.2711338145691</v>
      </c>
      <c r="AA23" s="15">
        <v>3018.6619714078515</v>
      </c>
      <c r="AB23" s="15">
        <v>9305.2711338145691</v>
      </c>
    </row>
    <row r="24" spans="1:28" ht="13.5" thickBot="1" x14ac:dyDescent="0.25">
      <c r="A24" s="103">
        <f t="shared" si="1"/>
        <v>39021</v>
      </c>
      <c r="B24" s="6">
        <f>'1. Data Sheet'!B29</f>
        <v>8459919.5</v>
      </c>
      <c r="C24" s="6">
        <f>'4b. Variables'!N36</f>
        <v>0</v>
      </c>
      <c r="D24" s="6"/>
      <c r="E24" s="294">
        <f t="shared" si="2"/>
        <v>8459919.5</v>
      </c>
      <c r="F24" s="316">
        <f>IF(F$2='4b. Variables'!$A$2,'4b. Variables'!$B36)+IF(F$2='4b. Variables'!$A$3,'4b. Variables'!$C36)+IF(F$2='4b. Variables'!$A$4,'4b. Variables'!$D36)+IF(F$2='4b. Variables'!$A$5,'4b. Variables'!$E36)+IF(F$2='4b. Variables'!$A$6,'4b. Variables'!$F36)+IF(F$2='4b. Variables'!$A$7,'4b. Variables'!$G36)+IF(F$2='4b. Variables'!$A$8,'4b. Variables'!$H36)+IF(F$2='4b. Variables'!$A$9,'4b. Variables'!$I36)+IF(F$2='4b. Variables'!$A$10,'4b. Variables'!$J36)+IF(F$2='4b. Variables'!$A$11,'4b. Variables'!$K36)+IF(F$2='4b. Variables'!$A$12,'4b. Variables'!$K36)</f>
        <v>351.8</v>
      </c>
      <c r="G24" s="316">
        <f>IF(G$2='4b. Variables'!$A$2,'4b. Variables'!$B36)+IF(G$2='4b. Variables'!$A$3,'4b. Variables'!$C36)+IF(G$2='4b. Variables'!$A$4,'4b. Variables'!$D36)+IF(G$2='4b. Variables'!$A$5,'4b. Variables'!$E36)+IF(G$2='4b. Variables'!$A$6,'4b. Variables'!$F36)+IF(G$2='4b. Variables'!$A$7,'4b. Variables'!$G36)+IF(G$2='4b. Variables'!$A$8,'4b. Variables'!$H36)+IF(G$2='4b. Variables'!$A$9,'4b. Variables'!$I36)+IF(G$2='4b. Variables'!$A$10,'4b. Variables'!$J36)+IF(G$2='4b. Variables'!$A$11,'4b. Variables'!$K36)+IF(G$2='4b. Variables'!$A$12,'4b. Variables'!$L36)</f>
        <v>0</v>
      </c>
      <c r="H24" s="715">
        <f>IF(H$2='4b. Variables'!$A$2,'4b. Variables'!$B36)+IF(H$2='4b. Variables'!$A$3,'4b. Variables'!$C36)+IF(H$2='4b. Variables'!$A$4,'4b. Variables'!$D36)+IF(H$2='4b. Variables'!$A$5,'4b. Variables'!$E36)+IF(H$2='4b. Variables'!$A$6,'4b. Variables'!$F36)+IF(H$2='4b. Variables'!$A$7,'4b. Variables'!$G36)+IF(H$2='4b. Variables'!$A$8,'4b. Variables'!$H36)+IF(H$2='4b. Variables'!$A$9,'4b. Variables'!$I36)+IF(H$2='4b. Variables'!$A$10,'4b. Variables'!$J36)+IF(H$2='4b. Variables'!$A$11,'4b. Variables'!$K36)+IF(H$2='4b. Variables'!$A$12,'4b. Variables'!$L36)</f>
        <v>31</v>
      </c>
      <c r="I24" s="715">
        <f>IF(I$2='4b. Variables'!$A$2,'4b. Variables'!$B36)+IF(I$2='4b. Variables'!$A$3,'4b. Variables'!$C36)+IF(I$2='4b. Variables'!$A$4,'4b. Variables'!$D36)+IF(I$2='4b. Variables'!$A$5,'4b. Variables'!$E36)+IF(I$2='4b. Variables'!$A$6,'4b. Variables'!$F36)+IF(I$2='4b. Variables'!$A$7,'4b. Variables'!$G36)+IF(I$2='4b. Variables'!$A$8,'4b. Variables'!$H36)+IF(I$2='4b. Variables'!$A$9,'4b. Variables'!$I36)+IF(I$2='4b. Variables'!$A$10,'4b. Variables'!$J36)+IF(I$2='4b. Variables'!$A$11,'4b. Variables'!$K36)+IF(I$2='4b. Variables'!$A$12,'4b. Variables'!$L36)</f>
        <v>336</v>
      </c>
      <c r="J24" s="316">
        <f>IF(J$2='4b. Variables'!$A$2,'4b. Variables'!$B36)+IF(J$2='4b. Variables'!$A$3,'4b. Variables'!$C36)+IF(J$2='4b. Variables'!$A$4,'4b. Variables'!$D36)+IF(J$2='4b. Variables'!$A$5,'4b. Variables'!$E36)+IF(J$2='4b. Variables'!$A$6,'4b. Variables'!$F36)+IF(J$2='4b. Variables'!$A$7,'4b. Variables'!$G36)+IF(J$2='4b. Variables'!$A$8,'4b. Variables'!$H36)+IF(J$2='4b. Variables'!$A$9,'4b. Variables'!$I36)+IF(J$2='4b. Variables'!$A$10,'4b. Variables'!$J36)+IF(J$2='4b. Variables'!$A$11,'4b. Variables'!$K36)+IF(J$2='4b. Variables'!$A$12,'4b. Variables'!$L36)</f>
        <v>666.2</v>
      </c>
      <c r="K24" s="316">
        <f>IF(K$2='4b. Variables'!$A$2,'4b. Variables'!$B36)+IF(K$2='4b. Variables'!$A$3,'4b. Variables'!$C36)+IF(K$2='4b. Variables'!$A$4,'4b. Variables'!$D36)+IF(K$2='4b. Variables'!$A$5,'4b. Variables'!$E36)+IF(K$2='4b. Variables'!$A$6,'4b. Variables'!$F36)+IF(K$2='4b. Variables'!$A$7,'4b. Variables'!$G36)+IF(K$2='4b. Variables'!$A$8,'4b. Variables'!$H36)+IF(K$2='4b. Variables'!$A$9,'4b. Variables'!$I36)+IF(K$2='4b. Variables'!$A$10,'4b. Variables'!$J36)+IF(K$2='4b. Variables'!$A$11,'4b. Variables'!$K36)+IF(K$2='4b. Variables'!$A$12,'4b. Variables'!$L36)</f>
        <v>2363022.3896300006</v>
      </c>
      <c r="L24" s="316"/>
      <c r="M24" s="316"/>
      <c r="N24" s="44"/>
      <c r="O24" s="301">
        <f t="shared" si="3"/>
        <v>8493563.2813279759</v>
      </c>
      <c r="P24" s="303">
        <f t="shared" si="4"/>
        <v>33643.781327975914</v>
      </c>
      <c r="Q24" s="307">
        <f t="shared" si="5"/>
        <v>3.976844144672525E-3</v>
      </c>
      <c r="R24" s="305">
        <f t="shared" si="0"/>
        <v>3.976844144672525E-3</v>
      </c>
      <c r="S24"/>
      <c r="T24" s="16" t="s">
        <v>212</v>
      </c>
      <c r="U24" s="16">
        <v>0.64871789097344579</v>
      </c>
      <c r="V24" s="16">
        <v>6.5218187862790142E-2</v>
      </c>
      <c r="W24" s="16">
        <v>9.9468861713584662</v>
      </c>
      <c r="X24" s="16">
        <v>4.0131510649876498E-17</v>
      </c>
      <c r="Y24" s="16">
        <v>0.51950889810307022</v>
      </c>
      <c r="Z24" s="16">
        <v>0.77792688384382136</v>
      </c>
      <c r="AA24" s="16">
        <v>0.51950889810307022</v>
      </c>
      <c r="AB24" s="16">
        <v>0.77792688384382136</v>
      </c>
    </row>
    <row r="25" spans="1:28" x14ac:dyDescent="0.2">
      <c r="A25" s="103">
        <f t="shared" si="1"/>
        <v>39051</v>
      </c>
      <c r="B25" s="6">
        <f>'1. Data Sheet'!B30</f>
        <v>8646179.2000000011</v>
      </c>
      <c r="C25" s="6">
        <f>'4b. Variables'!N37</f>
        <v>0</v>
      </c>
      <c r="D25" s="6"/>
      <c r="E25" s="294">
        <f t="shared" si="2"/>
        <v>8646179.2000000011</v>
      </c>
      <c r="F25" s="316">
        <f>IF(F$2='4b. Variables'!$A$2,'4b. Variables'!$B37)+IF(F$2='4b. Variables'!$A$3,'4b. Variables'!$C37)+IF(F$2='4b. Variables'!$A$4,'4b. Variables'!$D37)+IF(F$2='4b. Variables'!$A$5,'4b. Variables'!$E37)+IF(F$2='4b. Variables'!$A$6,'4b. Variables'!$F37)+IF(F$2='4b. Variables'!$A$7,'4b. Variables'!$G37)+IF(F$2='4b. Variables'!$A$8,'4b. Variables'!$H37)+IF(F$2='4b. Variables'!$A$9,'4b. Variables'!$I37)+IF(F$2='4b. Variables'!$A$10,'4b. Variables'!$J37)+IF(F$2='4b. Variables'!$A$11,'4b. Variables'!$K37)+IF(F$2='4b. Variables'!$A$12,'4b. Variables'!$K37)</f>
        <v>420.90000000000003</v>
      </c>
      <c r="G25" s="316">
        <f>IF(G$2='4b. Variables'!$A$2,'4b. Variables'!$B37)+IF(G$2='4b. Variables'!$A$3,'4b. Variables'!$C37)+IF(G$2='4b. Variables'!$A$4,'4b. Variables'!$D37)+IF(G$2='4b. Variables'!$A$5,'4b. Variables'!$E37)+IF(G$2='4b. Variables'!$A$6,'4b. Variables'!$F37)+IF(G$2='4b. Variables'!$A$7,'4b. Variables'!$G37)+IF(G$2='4b. Variables'!$A$8,'4b. Variables'!$H37)+IF(G$2='4b. Variables'!$A$9,'4b. Variables'!$I37)+IF(G$2='4b. Variables'!$A$10,'4b. Variables'!$J37)+IF(G$2='4b. Variables'!$A$11,'4b. Variables'!$K37)+IF(G$2='4b. Variables'!$A$12,'4b. Variables'!$L37)</f>
        <v>0</v>
      </c>
      <c r="H25" s="715">
        <f>IF(H$2='4b. Variables'!$A$2,'4b. Variables'!$B37)+IF(H$2='4b. Variables'!$A$3,'4b. Variables'!$C37)+IF(H$2='4b. Variables'!$A$4,'4b. Variables'!$D37)+IF(H$2='4b. Variables'!$A$5,'4b. Variables'!$E37)+IF(H$2='4b. Variables'!$A$6,'4b. Variables'!$F37)+IF(H$2='4b. Variables'!$A$7,'4b. Variables'!$G37)+IF(H$2='4b. Variables'!$A$8,'4b. Variables'!$H37)+IF(H$2='4b. Variables'!$A$9,'4b. Variables'!$I37)+IF(H$2='4b. Variables'!$A$10,'4b. Variables'!$J37)+IF(H$2='4b. Variables'!$A$11,'4b. Variables'!$K37)+IF(H$2='4b. Variables'!$A$12,'4b. Variables'!$L37)</f>
        <v>30</v>
      </c>
      <c r="I25" s="715">
        <f>IF(I$2='4b. Variables'!$A$2,'4b. Variables'!$B37)+IF(I$2='4b. Variables'!$A$3,'4b. Variables'!$C37)+IF(I$2='4b. Variables'!$A$4,'4b. Variables'!$D37)+IF(I$2='4b. Variables'!$A$5,'4b. Variables'!$E37)+IF(I$2='4b. Variables'!$A$6,'4b. Variables'!$F37)+IF(I$2='4b. Variables'!$A$7,'4b. Variables'!$G37)+IF(I$2='4b. Variables'!$A$8,'4b. Variables'!$H37)+IF(I$2='4b. Variables'!$A$9,'4b. Variables'!$I37)+IF(I$2='4b. Variables'!$A$10,'4b. Variables'!$J37)+IF(I$2='4b. Variables'!$A$11,'4b. Variables'!$K37)+IF(I$2='4b. Variables'!$A$12,'4b. Variables'!$L37)</f>
        <v>352</v>
      </c>
      <c r="J25" s="316">
        <f>IF(J$2='4b. Variables'!$A$2,'4b. Variables'!$B37)+IF(J$2='4b. Variables'!$A$3,'4b. Variables'!$C37)+IF(J$2='4b. Variables'!$A$4,'4b. Variables'!$D37)+IF(J$2='4b. Variables'!$A$5,'4b. Variables'!$E37)+IF(J$2='4b. Variables'!$A$6,'4b. Variables'!$F37)+IF(J$2='4b. Variables'!$A$7,'4b. Variables'!$G37)+IF(J$2='4b. Variables'!$A$8,'4b. Variables'!$H37)+IF(J$2='4b. Variables'!$A$9,'4b. Variables'!$I37)+IF(J$2='4b. Variables'!$A$10,'4b. Variables'!$J37)+IF(J$2='4b. Variables'!$A$11,'4b. Variables'!$K37)+IF(J$2='4b. Variables'!$A$12,'4b. Variables'!$L37)</f>
        <v>665.4</v>
      </c>
      <c r="K25" s="316">
        <f>IF(K$2='4b. Variables'!$A$2,'4b. Variables'!$B37)+IF(K$2='4b. Variables'!$A$3,'4b. Variables'!$C37)+IF(K$2='4b. Variables'!$A$4,'4b. Variables'!$D37)+IF(K$2='4b. Variables'!$A$5,'4b. Variables'!$E37)+IF(K$2='4b. Variables'!$A$6,'4b. Variables'!$F37)+IF(K$2='4b. Variables'!$A$7,'4b. Variables'!$G37)+IF(K$2='4b. Variables'!$A$8,'4b. Variables'!$H37)+IF(K$2='4b. Variables'!$A$9,'4b. Variables'!$I37)+IF(K$2='4b. Variables'!$A$10,'4b. Variables'!$J37)+IF(K$2='4b. Variables'!$A$11,'4b. Variables'!$K37)+IF(K$2='4b. Variables'!$A$12,'4b. Variables'!$L37)</f>
        <v>2449494.2871000003</v>
      </c>
      <c r="L25" s="316"/>
      <c r="M25" s="316"/>
      <c r="N25" s="44"/>
      <c r="O25" s="301">
        <f t="shared" si="3"/>
        <v>8673986.4823337961</v>
      </c>
      <c r="P25" s="303">
        <f t="shared" si="4"/>
        <v>27807.282333794981</v>
      </c>
      <c r="Q25" s="307">
        <f t="shared" si="5"/>
        <v>3.2161353229638099E-3</v>
      </c>
      <c r="R25" s="305">
        <f t="shared" si="0"/>
        <v>3.2161353229638099E-3</v>
      </c>
      <c r="S25"/>
      <c r="T25"/>
    </row>
    <row r="26" spans="1:28" x14ac:dyDescent="0.2">
      <c r="A26" s="195">
        <f t="shared" si="1"/>
        <v>39082</v>
      </c>
      <c r="B26" s="179">
        <f>'1. Data Sheet'!B31</f>
        <v>8709606.3100000005</v>
      </c>
      <c r="C26" s="179">
        <f>'4b. Variables'!N38</f>
        <v>0</v>
      </c>
      <c r="D26" s="179"/>
      <c r="E26" s="292">
        <f t="shared" si="2"/>
        <v>8709606.3100000005</v>
      </c>
      <c r="F26" s="316">
        <f>IF(F$2='4b. Variables'!$A$2,'4b. Variables'!$B38)+IF(F$2='4b. Variables'!$A$3,'4b. Variables'!$C38)+IF(F$2='4b. Variables'!$A$4,'4b. Variables'!$D38)+IF(F$2='4b. Variables'!$A$5,'4b. Variables'!$E38)+IF(F$2='4b. Variables'!$A$6,'4b. Variables'!$F38)+IF(F$2='4b. Variables'!$A$7,'4b. Variables'!$G38)+IF(F$2='4b. Variables'!$A$8,'4b. Variables'!$H38)+IF(F$2='4b. Variables'!$A$9,'4b. Variables'!$I38)+IF(F$2='4b. Variables'!$A$10,'4b. Variables'!$J38)+IF(F$2='4b. Variables'!$A$11,'4b. Variables'!$K38)+IF(F$2='4b. Variables'!$A$12,'4b. Variables'!$K38)</f>
        <v>569.80000000000007</v>
      </c>
      <c r="G26" s="316">
        <f>IF(G$2='4b. Variables'!$A$2,'4b. Variables'!$B38)+IF(G$2='4b. Variables'!$A$3,'4b. Variables'!$C38)+IF(G$2='4b. Variables'!$A$4,'4b. Variables'!$D38)+IF(G$2='4b. Variables'!$A$5,'4b. Variables'!$E38)+IF(G$2='4b. Variables'!$A$6,'4b. Variables'!$F38)+IF(G$2='4b. Variables'!$A$7,'4b. Variables'!$G38)+IF(G$2='4b. Variables'!$A$8,'4b. Variables'!$H38)+IF(G$2='4b. Variables'!$A$9,'4b. Variables'!$I38)+IF(G$2='4b. Variables'!$A$10,'4b. Variables'!$J38)+IF(G$2='4b. Variables'!$A$11,'4b. Variables'!$K38)+IF(G$2='4b. Variables'!$A$12,'4b. Variables'!$L38)</f>
        <v>0</v>
      </c>
      <c r="H26" s="715">
        <f>IF(H$2='4b. Variables'!$A$2,'4b. Variables'!$B38)+IF(H$2='4b. Variables'!$A$3,'4b. Variables'!$C38)+IF(H$2='4b. Variables'!$A$4,'4b. Variables'!$D38)+IF(H$2='4b. Variables'!$A$5,'4b. Variables'!$E38)+IF(H$2='4b. Variables'!$A$6,'4b. Variables'!$F38)+IF(H$2='4b. Variables'!$A$7,'4b. Variables'!$G38)+IF(H$2='4b. Variables'!$A$8,'4b. Variables'!$H38)+IF(H$2='4b. Variables'!$A$9,'4b. Variables'!$I38)+IF(H$2='4b. Variables'!$A$10,'4b. Variables'!$J38)+IF(H$2='4b. Variables'!$A$11,'4b. Variables'!$K38)+IF(H$2='4b. Variables'!$A$12,'4b. Variables'!$L38)</f>
        <v>31</v>
      </c>
      <c r="I26" s="715">
        <f>IF(I$2='4b. Variables'!$A$2,'4b. Variables'!$B38)+IF(I$2='4b. Variables'!$A$3,'4b. Variables'!$C38)+IF(I$2='4b. Variables'!$A$4,'4b. Variables'!$D38)+IF(I$2='4b. Variables'!$A$5,'4b. Variables'!$E38)+IF(I$2='4b. Variables'!$A$6,'4b. Variables'!$F38)+IF(I$2='4b. Variables'!$A$7,'4b. Variables'!$G38)+IF(I$2='4b. Variables'!$A$8,'4b. Variables'!$H38)+IF(I$2='4b. Variables'!$A$9,'4b. Variables'!$I38)+IF(I$2='4b. Variables'!$A$10,'4b. Variables'!$J38)+IF(I$2='4b. Variables'!$A$11,'4b. Variables'!$K38)+IF(I$2='4b. Variables'!$A$12,'4b. Variables'!$L38)</f>
        <v>304</v>
      </c>
      <c r="J26" s="316">
        <f>IF(J$2='4b. Variables'!$A$2,'4b. Variables'!$B38)+IF(J$2='4b. Variables'!$A$3,'4b. Variables'!$C38)+IF(J$2='4b. Variables'!$A$4,'4b. Variables'!$D38)+IF(J$2='4b. Variables'!$A$5,'4b. Variables'!$E38)+IF(J$2='4b. Variables'!$A$6,'4b. Variables'!$F38)+IF(J$2='4b. Variables'!$A$7,'4b. Variables'!$G38)+IF(J$2='4b. Variables'!$A$8,'4b. Variables'!$H38)+IF(J$2='4b. Variables'!$A$9,'4b. Variables'!$I38)+IF(J$2='4b. Variables'!$A$10,'4b. Variables'!$J38)+IF(J$2='4b. Variables'!$A$11,'4b. Variables'!$K38)+IF(J$2='4b. Variables'!$A$12,'4b. Variables'!$L38)</f>
        <v>666.5</v>
      </c>
      <c r="K26" s="316">
        <f>IF(K$2='4b. Variables'!$A$2,'4b. Variables'!$B38)+IF(K$2='4b. Variables'!$A$3,'4b. Variables'!$C38)+IF(K$2='4b. Variables'!$A$4,'4b. Variables'!$D38)+IF(K$2='4b. Variables'!$A$5,'4b. Variables'!$E38)+IF(K$2='4b. Variables'!$A$6,'4b. Variables'!$F38)+IF(K$2='4b. Variables'!$A$7,'4b. Variables'!$G38)+IF(K$2='4b. Variables'!$A$8,'4b. Variables'!$H38)+IF(K$2='4b. Variables'!$A$9,'4b. Variables'!$I38)+IF(K$2='4b. Variables'!$A$10,'4b. Variables'!$J38)+IF(K$2='4b. Variables'!$A$11,'4b. Variables'!$K38)+IF(K$2='4b. Variables'!$A$12,'4b. Variables'!$L38)</f>
        <v>2072506.4283980001</v>
      </c>
      <c r="L26" s="316"/>
      <c r="M26" s="316"/>
      <c r="N26" s="44"/>
      <c r="O26" s="301">
        <f t="shared" si="3"/>
        <v>8729597.0087716486</v>
      </c>
      <c r="P26" s="303">
        <f t="shared" si="4"/>
        <v>19990.698771648109</v>
      </c>
      <c r="Q26" s="307">
        <f t="shared" si="5"/>
        <v>2.2952471168180858E-3</v>
      </c>
      <c r="R26" s="305">
        <f t="shared" si="0"/>
        <v>2.2952471168180858E-3</v>
      </c>
      <c r="S26"/>
      <c r="T26"/>
    </row>
    <row r="27" spans="1:28" x14ac:dyDescent="0.2">
      <c r="A27" s="103">
        <f t="shared" si="1"/>
        <v>39113</v>
      </c>
      <c r="B27" s="6">
        <f>'1. Data Sheet'!B32</f>
        <v>9471440.1799999997</v>
      </c>
      <c r="C27" s="6">
        <f>'4b. Variables'!N39</f>
        <v>0</v>
      </c>
      <c r="D27" s="6"/>
      <c r="E27" s="294">
        <f t="shared" si="2"/>
        <v>9471440.1799999997</v>
      </c>
      <c r="F27" s="316">
        <f>IF(F$2='4b. Variables'!$A$2,'4b. Variables'!$B39)+IF(F$2='4b. Variables'!$A$3,'4b. Variables'!$C39)+IF(F$2='4b. Variables'!$A$4,'4b. Variables'!$D39)+IF(F$2='4b. Variables'!$A$5,'4b. Variables'!$E39)+IF(F$2='4b. Variables'!$A$6,'4b. Variables'!$F39)+IF(F$2='4b. Variables'!$A$7,'4b. Variables'!$G39)+IF(F$2='4b. Variables'!$A$8,'4b. Variables'!$H39)+IF(F$2='4b. Variables'!$A$9,'4b. Variables'!$I39)+IF(F$2='4b. Variables'!$A$10,'4b. Variables'!$J39)+IF(F$2='4b. Variables'!$A$11,'4b. Variables'!$K39)+IF(F$2='4b. Variables'!$A$12,'4b. Variables'!$K39)</f>
        <v>729.3</v>
      </c>
      <c r="G27" s="316">
        <f>IF(G$2='4b. Variables'!$A$2,'4b. Variables'!$B39)+IF(G$2='4b. Variables'!$A$3,'4b. Variables'!$C39)+IF(G$2='4b. Variables'!$A$4,'4b. Variables'!$D39)+IF(G$2='4b. Variables'!$A$5,'4b. Variables'!$E39)+IF(G$2='4b. Variables'!$A$6,'4b. Variables'!$F39)+IF(G$2='4b. Variables'!$A$7,'4b. Variables'!$G39)+IF(G$2='4b. Variables'!$A$8,'4b. Variables'!$H39)+IF(G$2='4b. Variables'!$A$9,'4b. Variables'!$I39)+IF(G$2='4b. Variables'!$A$10,'4b. Variables'!$J39)+IF(G$2='4b. Variables'!$A$11,'4b. Variables'!$K39)+IF(G$2='4b. Variables'!$A$12,'4b. Variables'!$L39)</f>
        <v>0</v>
      </c>
      <c r="H27" s="715">
        <f>IF(H$2='4b. Variables'!$A$2,'4b. Variables'!$B39)+IF(H$2='4b. Variables'!$A$3,'4b. Variables'!$C39)+IF(H$2='4b. Variables'!$A$4,'4b. Variables'!$D39)+IF(H$2='4b. Variables'!$A$5,'4b. Variables'!$E39)+IF(H$2='4b. Variables'!$A$6,'4b. Variables'!$F39)+IF(H$2='4b. Variables'!$A$7,'4b. Variables'!$G39)+IF(H$2='4b. Variables'!$A$8,'4b. Variables'!$H39)+IF(H$2='4b. Variables'!$A$9,'4b. Variables'!$I39)+IF(H$2='4b. Variables'!$A$10,'4b. Variables'!$J39)+IF(H$2='4b. Variables'!$A$11,'4b. Variables'!$K39)+IF(H$2='4b. Variables'!$A$12,'4b. Variables'!$L39)</f>
        <v>31</v>
      </c>
      <c r="I27" s="715">
        <f>IF(I$2='4b. Variables'!$A$2,'4b. Variables'!$B39)+IF(I$2='4b. Variables'!$A$3,'4b. Variables'!$C39)+IF(I$2='4b. Variables'!$A$4,'4b. Variables'!$D39)+IF(I$2='4b. Variables'!$A$5,'4b. Variables'!$E39)+IF(I$2='4b. Variables'!$A$6,'4b. Variables'!$F39)+IF(I$2='4b. Variables'!$A$7,'4b. Variables'!$G39)+IF(I$2='4b. Variables'!$A$8,'4b. Variables'!$H39)+IF(I$2='4b. Variables'!$A$9,'4b. Variables'!$I39)+IF(I$2='4b. Variables'!$A$10,'4b. Variables'!$J39)+IF(I$2='4b. Variables'!$A$11,'4b. Variables'!$K39)+IF(I$2='4b. Variables'!$A$12,'4b. Variables'!$L39)</f>
        <v>352</v>
      </c>
      <c r="J27" s="316">
        <f>IF(J$2='4b. Variables'!$A$2,'4b. Variables'!$B39)+IF(J$2='4b. Variables'!$A$3,'4b. Variables'!$C39)+IF(J$2='4b. Variables'!$A$4,'4b. Variables'!$D39)+IF(J$2='4b. Variables'!$A$5,'4b. Variables'!$E39)+IF(J$2='4b. Variables'!$A$6,'4b. Variables'!$F39)+IF(J$2='4b. Variables'!$A$7,'4b. Variables'!$G39)+IF(J$2='4b. Variables'!$A$8,'4b. Variables'!$H39)+IF(J$2='4b. Variables'!$A$9,'4b. Variables'!$I39)+IF(J$2='4b. Variables'!$A$10,'4b. Variables'!$J39)+IF(J$2='4b. Variables'!$A$11,'4b. Variables'!$K39)+IF(J$2='4b. Variables'!$A$12,'4b. Variables'!$L39)</f>
        <v>660.7</v>
      </c>
      <c r="K27" s="316">
        <f>IF(K$2='4b. Variables'!$A$2,'4b. Variables'!$B39)+IF(K$2='4b. Variables'!$A$3,'4b. Variables'!$C39)+IF(K$2='4b. Variables'!$A$4,'4b. Variables'!$D39)+IF(K$2='4b. Variables'!$A$5,'4b. Variables'!$E39)+IF(K$2='4b. Variables'!$A$6,'4b. Variables'!$F39)+IF(K$2='4b. Variables'!$A$7,'4b. Variables'!$G39)+IF(K$2='4b. Variables'!$A$8,'4b. Variables'!$H39)+IF(K$2='4b. Variables'!$A$9,'4b. Variables'!$I39)+IF(K$2='4b. Variables'!$A$10,'4b. Variables'!$J39)+IF(K$2='4b. Variables'!$A$11,'4b. Variables'!$K39)+IF(K$2='4b. Variables'!$A$12,'4b. Variables'!$L39)</f>
        <v>2589945.4711760003</v>
      </c>
      <c r="L27" s="316"/>
      <c r="M27" s="316"/>
      <c r="N27" s="44"/>
      <c r="O27" s="301">
        <f t="shared" si="3"/>
        <v>9673526.8427625</v>
      </c>
      <c r="P27" s="303">
        <f t="shared" si="4"/>
        <v>202086.66276250035</v>
      </c>
      <c r="Q27" s="307">
        <f t="shared" si="5"/>
        <v>2.1336423914625868E-2</v>
      </c>
      <c r="R27" s="305">
        <f t="shared" si="0"/>
        <v>2.1336423914625868E-2</v>
      </c>
      <c r="S27"/>
      <c r="T27"/>
    </row>
    <row r="28" spans="1:28" x14ac:dyDescent="0.2">
      <c r="A28" s="103">
        <f t="shared" si="1"/>
        <v>39141</v>
      </c>
      <c r="B28" s="6">
        <f>'1. Data Sheet'!B33</f>
        <v>8867908</v>
      </c>
      <c r="C28" s="6">
        <f>'4b. Variables'!N40</f>
        <v>0</v>
      </c>
      <c r="D28" s="6"/>
      <c r="E28" s="294">
        <f t="shared" si="2"/>
        <v>8867908</v>
      </c>
      <c r="F28" s="316">
        <f>IF(F$2='4b. Variables'!$A$2,'4b. Variables'!$B40)+IF(F$2='4b. Variables'!$A$3,'4b. Variables'!$C40)+IF(F$2='4b. Variables'!$A$4,'4b. Variables'!$D40)+IF(F$2='4b. Variables'!$A$5,'4b. Variables'!$E40)+IF(F$2='4b. Variables'!$A$6,'4b. Variables'!$F40)+IF(F$2='4b. Variables'!$A$7,'4b. Variables'!$G40)+IF(F$2='4b. Variables'!$A$8,'4b. Variables'!$H40)+IF(F$2='4b. Variables'!$A$9,'4b. Variables'!$I40)+IF(F$2='4b. Variables'!$A$10,'4b. Variables'!$J40)+IF(F$2='4b. Variables'!$A$11,'4b. Variables'!$K40)+IF(F$2='4b. Variables'!$A$12,'4b. Variables'!$K40)</f>
        <v>793.80000000000007</v>
      </c>
      <c r="G28" s="316">
        <f>IF(G$2='4b. Variables'!$A$2,'4b. Variables'!$B40)+IF(G$2='4b. Variables'!$A$3,'4b. Variables'!$C40)+IF(G$2='4b. Variables'!$A$4,'4b. Variables'!$D40)+IF(G$2='4b. Variables'!$A$5,'4b. Variables'!$E40)+IF(G$2='4b. Variables'!$A$6,'4b. Variables'!$F40)+IF(G$2='4b. Variables'!$A$7,'4b. Variables'!$G40)+IF(G$2='4b. Variables'!$A$8,'4b. Variables'!$H40)+IF(G$2='4b. Variables'!$A$9,'4b. Variables'!$I40)+IF(G$2='4b. Variables'!$A$10,'4b. Variables'!$J40)+IF(G$2='4b. Variables'!$A$11,'4b. Variables'!$K40)+IF(G$2='4b. Variables'!$A$12,'4b. Variables'!$L40)</f>
        <v>0</v>
      </c>
      <c r="H28" s="715">
        <f>IF(H$2='4b. Variables'!$A$2,'4b. Variables'!$B40)+IF(H$2='4b. Variables'!$A$3,'4b. Variables'!$C40)+IF(H$2='4b. Variables'!$A$4,'4b. Variables'!$D40)+IF(H$2='4b. Variables'!$A$5,'4b. Variables'!$E40)+IF(H$2='4b. Variables'!$A$6,'4b. Variables'!$F40)+IF(H$2='4b. Variables'!$A$7,'4b. Variables'!$G40)+IF(H$2='4b. Variables'!$A$8,'4b. Variables'!$H40)+IF(H$2='4b. Variables'!$A$9,'4b. Variables'!$I40)+IF(H$2='4b. Variables'!$A$10,'4b. Variables'!$J40)+IF(H$2='4b. Variables'!$A$11,'4b. Variables'!$K40)+IF(H$2='4b. Variables'!$A$12,'4b. Variables'!$L40)</f>
        <v>28</v>
      </c>
      <c r="I28" s="715">
        <f>IF(I$2='4b. Variables'!$A$2,'4b. Variables'!$B40)+IF(I$2='4b. Variables'!$A$3,'4b. Variables'!$C40)+IF(I$2='4b. Variables'!$A$4,'4b. Variables'!$D40)+IF(I$2='4b. Variables'!$A$5,'4b. Variables'!$E40)+IF(I$2='4b. Variables'!$A$6,'4b. Variables'!$F40)+IF(I$2='4b. Variables'!$A$7,'4b. Variables'!$G40)+IF(I$2='4b. Variables'!$A$8,'4b. Variables'!$H40)+IF(I$2='4b. Variables'!$A$9,'4b. Variables'!$I40)+IF(I$2='4b. Variables'!$A$10,'4b. Variables'!$J40)+IF(I$2='4b. Variables'!$A$11,'4b. Variables'!$K40)+IF(I$2='4b. Variables'!$A$12,'4b. Variables'!$L40)</f>
        <v>320</v>
      </c>
      <c r="J28" s="316">
        <f>IF(J$2='4b. Variables'!$A$2,'4b. Variables'!$B40)+IF(J$2='4b. Variables'!$A$3,'4b. Variables'!$C40)+IF(J$2='4b. Variables'!$A$4,'4b. Variables'!$D40)+IF(J$2='4b. Variables'!$A$5,'4b. Variables'!$E40)+IF(J$2='4b. Variables'!$A$6,'4b. Variables'!$F40)+IF(J$2='4b. Variables'!$A$7,'4b. Variables'!$G40)+IF(J$2='4b. Variables'!$A$8,'4b. Variables'!$H40)+IF(J$2='4b. Variables'!$A$9,'4b. Variables'!$I40)+IF(J$2='4b. Variables'!$A$10,'4b. Variables'!$J40)+IF(J$2='4b. Variables'!$A$11,'4b. Variables'!$K40)+IF(J$2='4b. Variables'!$A$12,'4b. Variables'!$L40)</f>
        <v>654.79999999999995</v>
      </c>
      <c r="K28" s="316">
        <f>IF(K$2='4b. Variables'!$A$2,'4b. Variables'!$B40)+IF(K$2='4b. Variables'!$A$3,'4b. Variables'!$C40)+IF(K$2='4b. Variables'!$A$4,'4b. Variables'!$D40)+IF(K$2='4b. Variables'!$A$5,'4b. Variables'!$E40)+IF(K$2='4b. Variables'!$A$6,'4b. Variables'!$F40)+IF(K$2='4b. Variables'!$A$7,'4b. Variables'!$G40)+IF(K$2='4b. Variables'!$A$8,'4b. Variables'!$H40)+IF(K$2='4b. Variables'!$A$9,'4b. Variables'!$I40)+IF(K$2='4b. Variables'!$A$10,'4b. Variables'!$J40)+IF(K$2='4b. Variables'!$A$11,'4b. Variables'!$K40)+IF(K$2='4b. Variables'!$A$12,'4b. Variables'!$L40)</f>
        <v>2252054.4342939998</v>
      </c>
      <c r="L28" s="316"/>
      <c r="M28" s="316"/>
      <c r="N28" s="44"/>
      <c r="O28" s="301">
        <f t="shared" si="3"/>
        <v>9055609.0423966013</v>
      </c>
      <c r="P28" s="303">
        <f t="shared" si="4"/>
        <v>187701.04239660129</v>
      </c>
      <c r="Q28" s="307">
        <f t="shared" si="5"/>
        <v>2.1166327210047881E-2</v>
      </c>
      <c r="R28" s="305">
        <f t="shared" ref="R28:R47" si="6">ABS(Q28)</f>
        <v>2.1166327210047881E-2</v>
      </c>
      <c r="S28" s="7"/>
      <c r="T28"/>
    </row>
    <row r="29" spans="1:28" x14ac:dyDescent="0.2">
      <c r="A29" s="103">
        <f t="shared" si="1"/>
        <v>39172</v>
      </c>
      <c r="B29" s="6">
        <f>'1. Data Sheet'!B34</f>
        <v>9202851.129999999</v>
      </c>
      <c r="C29" s="6">
        <f>'4b. Variables'!N41</f>
        <v>0</v>
      </c>
      <c r="D29" s="6"/>
      <c r="E29" s="294">
        <f t="shared" si="2"/>
        <v>9202851.129999999</v>
      </c>
      <c r="F29" s="316">
        <f>IF(F$2='4b. Variables'!$A$2,'4b. Variables'!$B41)+IF(F$2='4b. Variables'!$A$3,'4b. Variables'!$C41)+IF(F$2='4b. Variables'!$A$4,'4b. Variables'!$D41)+IF(F$2='4b. Variables'!$A$5,'4b. Variables'!$E41)+IF(F$2='4b. Variables'!$A$6,'4b. Variables'!$F41)+IF(F$2='4b. Variables'!$A$7,'4b. Variables'!$G41)+IF(F$2='4b. Variables'!$A$8,'4b. Variables'!$H41)+IF(F$2='4b. Variables'!$A$9,'4b. Variables'!$I41)+IF(F$2='4b. Variables'!$A$10,'4b. Variables'!$J41)+IF(F$2='4b. Variables'!$A$11,'4b. Variables'!$K41)+IF(F$2='4b. Variables'!$A$12,'4b. Variables'!$K41)</f>
        <v>593.09999999999991</v>
      </c>
      <c r="G29" s="316">
        <f>IF(G$2='4b. Variables'!$A$2,'4b. Variables'!$B41)+IF(G$2='4b. Variables'!$A$3,'4b. Variables'!$C41)+IF(G$2='4b. Variables'!$A$4,'4b. Variables'!$D41)+IF(G$2='4b. Variables'!$A$5,'4b. Variables'!$E41)+IF(G$2='4b. Variables'!$A$6,'4b. Variables'!$F41)+IF(G$2='4b. Variables'!$A$7,'4b. Variables'!$G41)+IF(G$2='4b. Variables'!$A$8,'4b. Variables'!$H41)+IF(G$2='4b. Variables'!$A$9,'4b. Variables'!$I41)+IF(G$2='4b. Variables'!$A$10,'4b. Variables'!$J41)+IF(G$2='4b. Variables'!$A$11,'4b. Variables'!$K41)+IF(G$2='4b. Variables'!$A$12,'4b. Variables'!$L41)</f>
        <v>0</v>
      </c>
      <c r="H29" s="715">
        <f>IF(H$2='4b. Variables'!$A$2,'4b. Variables'!$B41)+IF(H$2='4b. Variables'!$A$3,'4b. Variables'!$C41)+IF(H$2='4b. Variables'!$A$4,'4b. Variables'!$D41)+IF(H$2='4b. Variables'!$A$5,'4b. Variables'!$E41)+IF(H$2='4b. Variables'!$A$6,'4b. Variables'!$F41)+IF(H$2='4b. Variables'!$A$7,'4b. Variables'!$G41)+IF(H$2='4b. Variables'!$A$8,'4b. Variables'!$H41)+IF(H$2='4b. Variables'!$A$9,'4b. Variables'!$I41)+IF(H$2='4b. Variables'!$A$10,'4b. Variables'!$J41)+IF(H$2='4b. Variables'!$A$11,'4b. Variables'!$K41)+IF(H$2='4b. Variables'!$A$12,'4b. Variables'!$L41)</f>
        <v>31</v>
      </c>
      <c r="I29" s="715">
        <f>IF(I$2='4b. Variables'!$A$2,'4b. Variables'!$B41)+IF(I$2='4b. Variables'!$A$3,'4b. Variables'!$C41)+IF(I$2='4b. Variables'!$A$4,'4b. Variables'!$D41)+IF(I$2='4b. Variables'!$A$5,'4b. Variables'!$E41)+IF(I$2='4b. Variables'!$A$6,'4b. Variables'!$F41)+IF(I$2='4b. Variables'!$A$7,'4b. Variables'!$G41)+IF(I$2='4b. Variables'!$A$8,'4b. Variables'!$H41)+IF(I$2='4b. Variables'!$A$9,'4b. Variables'!$I41)+IF(I$2='4b. Variables'!$A$10,'4b. Variables'!$J41)+IF(I$2='4b. Variables'!$A$11,'4b. Variables'!$K41)+IF(I$2='4b. Variables'!$A$12,'4b. Variables'!$L41)</f>
        <v>352</v>
      </c>
      <c r="J29" s="316">
        <f>IF(J$2='4b. Variables'!$A$2,'4b. Variables'!$B41)+IF(J$2='4b. Variables'!$A$3,'4b. Variables'!$C41)+IF(J$2='4b. Variables'!$A$4,'4b. Variables'!$D41)+IF(J$2='4b. Variables'!$A$5,'4b. Variables'!$E41)+IF(J$2='4b. Variables'!$A$6,'4b. Variables'!$F41)+IF(J$2='4b. Variables'!$A$7,'4b. Variables'!$G41)+IF(J$2='4b. Variables'!$A$8,'4b. Variables'!$H41)+IF(J$2='4b. Variables'!$A$9,'4b. Variables'!$I41)+IF(J$2='4b. Variables'!$A$10,'4b. Variables'!$J41)+IF(J$2='4b. Variables'!$A$11,'4b. Variables'!$K41)+IF(J$2='4b. Variables'!$A$12,'4b. Variables'!$L41)</f>
        <v>650.20000000000005</v>
      </c>
      <c r="K29" s="316">
        <f>IF(K$2='4b. Variables'!$A$2,'4b. Variables'!$B41)+IF(K$2='4b. Variables'!$A$3,'4b. Variables'!$C41)+IF(K$2='4b. Variables'!$A$4,'4b. Variables'!$D41)+IF(K$2='4b. Variables'!$A$5,'4b. Variables'!$E41)+IF(K$2='4b. Variables'!$A$6,'4b. Variables'!$F41)+IF(K$2='4b. Variables'!$A$7,'4b. Variables'!$G41)+IF(K$2='4b. Variables'!$A$8,'4b. Variables'!$H41)+IF(K$2='4b. Variables'!$A$9,'4b. Variables'!$I41)+IF(K$2='4b. Variables'!$A$10,'4b. Variables'!$J41)+IF(K$2='4b. Variables'!$A$11,'4b. Variables'!$K41)+IF(K$2='4b. Variables'!$A$12,'4b. Variables'!$L41)</f>
        <v>2516371.7827710002</v>
      </c>
      <c r="L29" s="316"/>
      <c r="M29" s="316"/>
      <c r="N29" s="44"/>
      <c r="O29" s="301">
        <f t="shared" si="3"/>
        <v>9203318.7496987898</v>
      </c>
      <c r="P29" s="303">
        <f t="shared" si="4"/>
        <v>467.61969879083335</v>
      </c>
      <c r="Q29" s="307">
        <f t="shared" si="5"/>
        <v>5.0812481065401457E-5</v>
      </c>
      <c r="R29" s="305">
        <f t="shared" si="6"/>
        <v>5.0812481065401457E-5</v>
      </c>
      <c r="S29" s="7"/>
      <c r="T29"/>
    </row>
    <row r="30" spans="1:28" x14ac:dyDescent="0.2">
      <c r="A30" s="103">
        <f t="shared" si="1"/>
        <v>39202</v>
      </c>
      <c r="B30" s="6">
        <f>'1. Data Sheet'!B35</f>
        <v>8276827.8999999994</v>
      </c>
      <c r="C30" s="6">
        <f>'4b. Variables'!N42</f>
        <v>0</v>
      </c>
      <c r="D30" s="6"/>
      <c r="E30" s="294">
        <f t="shared" si="2"/>
        <v>8276827.8999999994</v>
      </c>
      <c r="F30" s="316">
        <f>IF(F$2='4b. Variables'!$A$2,'4b. Variables'!$B42)+IF(F$2='4b. Variables'!$A$3,'4b. Variables'!$C42)+IF(F$2='4b. Variables'!$A$4,'4b. Variables'!$D42)+IF(F$2='4b. Variables'!$A$5,'4b. Variables'!$E42)+IF(F$2='4b. Variables'!$A$6,'4b. Variables'!$F42)+IF(F$2='4b. Variables'!$A$7,'4b. Variables'!$G42)+IF(F$2='4b. Variables'!$A$8,'4b. Variables'!$H42)+IF(F$2='4b. Variables'!$A$9,'4b. Variables'!$I42)+IF(F$2='4b. Variables'!$A$10,'4b. Variables'!$J42)+IF(F$2='4b. Variables'!$A$11,'4b. Variables'!$K42)+IF(F$2='4b. Variables'!$A$12,'4b. Variables'!$K42)</f>
        <v>424.2999999999999</v>
      </c>
      <c r="G30" s="316">
        <f>IF(G$2='4b. Variables'!$A$2,'4b. Variables'!$B42)+IF(G$2='4b. Variables'!$A$3,'4b. Variables'!$C42)+IF(G$2='4b. Variables'!$A$4,'4b. Variables'!$D42)+IF(G$2='4b. Variables'!$A$5,'4b. Variables'!$E42)+IF(G$2='4b. Variables'!$A$6,'4b. Variables'!$F42)+IF(G$2='4b. Variables'!$A$7,'4b. Variables'!$G42)+IF(G$2='4b. Variables'!$A$8,'4b. Variables'!$H42)+IF(G$2='4b. Variables'!$A$9,'4b. Variables'!$I42)+IF(G$2='4b. Variables'!$A$10,'4b. Variables'!$J42)+IF(G$2='4b. Variables'!$A$11,'4b. Variables'!$K42)+IF(G$2='4b. Variables'!$A$12,'4b. Variables'!$L42)</f>
        <v>0</v>
      </c>
      <c r="H30" s="715">
        <f>IF(H$2='4b. Variables'!$A$2,'4b. Variables'!$B42)+IF(H$2='4b. Variables'!$A$3,'4b. Variables'!$C42)+IF(H$2='4b. Variables'!$A$4,'4b. Variables'!$D42)+IF(H$2='4b. Variables'!$A$5,'4b. Variables'!$E42)+IF(H$2='4b. Variables'!$A$6,'4b. Variables'!$F42)+IF(H$2='4b. Variables'!$A$7,'4b. Variables'!$G42)+IF(H$2='4b. Variables'!$A$8,'4b. Variables'!$H42)+IF(H$2='4b. Variables'!$A$9,'4b. Variables'!$I42)+IF(H$2='4b. Variables'!$A$10,'4b. Variables'!$J42)+IF(H$2='4b. Variables'!$A$11,'4b. Variables'!$K42)+IF(H$2='4b. Variables'!$A$12,'4b. Variables'!$L42)</f>
        <v>30</v>
      </c>
      <c r="I30" s="715">
        <f>IF(I$2='4b. Variables'!$A$2,'4b. Variables'!$B42)+IF(I$2='4b. Variables'!$A$3,'4b. Variables'!$C42)+IF(I$2='4b. Variables'!$A$4,'4b. Variables'!$D42)+IF(I$2='4b. Variables'!$A$5,'4b. Variables'!$E42)+IF(I$2='4b. Variables'!$A$6,'4b. Variables'!$F42)+IF(I$2='4b. Variables'!$A$7,'4b. Variables'!$G42)+IF(I$2='4b. Variables'!$A$8,'4b. Variables'!$H42)+IF(I$2='4b. Variables'!$A$9,'4b. Variables'!$I42)+IF(I$2='4b. Variables'!$A$10,'4b. Variables'!$J42)+IF(I$2='4b. Variables'!$A$11,'4b. Variables'!$K42)+IF(I$2='4b. Variables'!$A$12,'4b. Variables'!$L42)</f>
        <v>320</v>
      </c>
      <c r="J30" s="316">
        <f>IF(J$2='4b. Variables'!$A$2,'4b. Variables'!$B42)+IF(J$2='4b. Variables'!$A$3,'4b. Variables'!$C42)+IF(J$2='4b. Variables'!$A$4,'4b. Variables'!$D42)+IF(J$2='4b. Variables'!$A$5,'4b. Variables'!$E42)+IF(J$2='4b. Variables'!$A$6,'4b. Variables'!$F42)+IF(J$2='4b. Variables'!$A$7,'4b. Variables'!$G42)+IF(J$2='4b. Variables'!$A$8,'4b. Variables'!$H42)+IF(J$2='4b. Variables'!$A$9,'4b. Variables'!$I42)+IF(J$2='4b. Variables'!$A$10,'4b. Variables'!$J42)+IF(J$2='4b. Variables'!$A$11,'4b. Variables'!$K42)+IF(J$2='4b. Variables'!$A$12,'4b. Variables'!$L42)</f>
        <v>645.1</v>
      </c>
      <c r="K30" s="316">
        <f>IF(K$2='4b. Variables'!$A$2,'4b. Variables'!$B42)+IF(K$2='4b. Variables'!$A$3,'4b. Variables'!$C42)+IF(K$2='4b. Variables'!$A$4,'4b. Variables'!$D42)+IF(K$2='4b. Variables'!$A$5,'4b. Variables'!$E42)+IF(K$2='4b. Variables'!$A$6,'4b. Variables'!$F42)+IF(K$2='4b. Variables'!$A$7,'4b. Variables'!$G42)+IF(K$2='4b. Variables'!$A$8,'4b. Variables'!$H42)+IF(K$2='4b. Variables'!$A$9,'4b. Variables'!$I42)+IF(K$2='4b. Variables'!$A$10,'4b. Variables'!$J42)+IF(K$2='4b. Variables'!$A$11,'4b. Variables'!$K42)+IF(K$2='4b. Variables'!$A$12,'4b. Variables'!$L42)</f>
        <v>2339264.044313</v>
      </c>
      <c r="L30" s="316"/>
      <c r="M30" s="316"/>
      <c r="N30" s="44"/>
      <c r="O30" s="301">
        <f t="shared" si="3"/>
        <v>8336313.2562425714</v>
      </c>
      <c r="P30" s="303">
        <f t="shared" si="4"/>
        <v>59485.356242571957</v>
      </c>
      <c r="Q30" s="307">
        <f t="shared" si="5"/>
        <v>7.1869751263732287E-3</v>
      </c>
      <c r="R30" s="305">
        <f t="shared" si="6"/>
        <v>7.1869751263732287E-3</v>
      </c>
      <c r="S30" s="7"/>
      <c r="T30" s="7"/>
    </row>
    <row r="31" spans="1:28" x14ac:dyDescent="0.2">
      <c r="A31" s="103">
        <f t="shared" si="1"/>
        <v>39233</v>
      </c>
      <c r="B31" s="6">
        <f>'1. Data Sheet'!B36</f>
        <v>8110169.2999999998</v>
      </c>
      <c r="C31" s="6">
        <f>'4b. Variables'!N43</f>
        <v>0</v>
      </c>
      <c r="D31" s="6"/>
      <c r="E31" s="294">
        <f t="shared" si="2"/>
        <v>8110169.2999999998</v>
      </c>
      <c r="F31" s="316">
        <f>IF(F$2='4b. Variables'!$A$2,'4b. Variables'!$B43)+IF(F$2='4b. Variables'!$A$3,'4b. Variables'!$C43)+IF(F$2='4b. Variables'!$A$4,'4b. Variables'!$D43)+IF(F$2='4b. Variables'!$A$5,'4b. Variables'!$E43)+IF(F$2='4b. Variables'!$A$6,'4b. Variables'!$F43)+IF(F$2='4b. Variables'!$A$7,'4b. Variables'!$G43)+IF(F$2='4b. Variables'!$A$8,'4b. Variables'!$H43)+IF(F$2='4b. Variables'!$A$9,'4b. Variables'!$I43)+IF(F$2='4b. Variables'!$A$10,'4b. Variables'!$J43)+IF(F$2='4b. Variables'!$A$11,'4b. Variables'!$K43)+IF(F$2='4b. Variables'!$A$12,'4b. Variables'!$K43)</f>
        <v>170.3</v>
      </c>
      <c r="G31" s="316">
        <f>IF(G$2='4b. Variables'!$A$2,'4b. Variables'!$B43)+IF(G$2='4b. Variables'!$A$3,'4b. Variables'!$C43)+IF(G$2='4b. Variables'!$A$4,'4b. Variables'!$D43)+IF(G$2='4b. Variables'!$A$5,'4b. Variables'!$E43)+IF(G$2='4b. Variables'!$A$6,'4b. Variables'!$F43)+IF(G$2='4b. Variables'!$A$7,'4b. Variables'!$G43)+IF(G$2='4b. Variables'!$A$8,'4b. Variables'!$H43)+IF(G$2='4b. Variables'!$A$9,'4b. Variables'!$I43)+IF(G$2='4b. Variables'!$A$10,'4b. Variables'!$J43)+IF(G$2='4b. Variables'!$A$11,'4b. Variables'!$K43)+IF(G$2='4b. Variables'!$A$12,'4b. Variables'!$L43)</f>
        <v>16.100000000000001</v>
      </c>
      <c r="H31" s="715">
        <f>IF(H$2='4b. Variables'!$A$2,'4b. Variables'!$B43)+IF(H$2='4b. Variables'!$A$3,'4b. Variables'!$C43)+IF(H$2='4b. Variables'!$A$4,'4b. Variables'!$D43)+IF(H$2='4b. Variables'!$A$5,'4b. Variables'!$E43)+IF(H$2='4b. Variables'!$A$6,'4b. Variables'!$F43)+IF(H$2='4b. Variables'!$A$7,'4b. Variables'!$G43)+IF(H$2='4b. Variables'!$A$8,'4b. Variables'!$H43)+IF(H$2='4b. Variables'!$A$9,'4b. Variables'!$I43)+IF(H$2='4b. Variables'!$A$10,'4b. Variables'!$J43)+IF(H$2='4b. Variables'!$A$11,'4b. Variables'!$K43)+IF(H$2='4b. Variables'!$A$12,'4b. Variables'!$L43)</f>
        <v>31</v>
      </c>
      <c r="I31" s="715">
        <f>IF(I$2='4b. Variables'!$A$2,'4b. Variables'!$B43)+IF(I$2='4b. Variables'!$A$3,'4b. Variables'!$C43)+IF(I$2='4b. Variables'!$A$4,'4b. Variables'!$D43)+IF(I$2='4b. Variables'!$A$5,'4b. Variables'!$E43)+IF(I$2='4b. Variables'!$A$6,'4b. Variables'!$F43)+IF(I$2='4b. Variables'!$A$7,'4b. Variables'!$G43)+IF(I$2='4b. Variables'!$A$8,'4b. Variables'!$H43)+IF(I$2='4b. Variables'!$A$9,'4b. Variables'!$I43)+IF(I$2='4b. Variables'!$A$10,'4b. Variables'!$J43)+IF(I$2='4b. Variables'!$A$11,'4b. Variables'!$K43)+IF(I$2='4b. Variables'!$A$12,'4b. Variables'!$L43)</f>
        <v>352</v>
      </c>
      <c r="J31" s="316">
        <f>IF(J$2='4b. Variables'!$A$2,'4b. Variables'!$B43)+IF(J$2='4b. Variables'!$A$3,'4b. Variables'!$C43)+IF(J$2='4b. Variables'!$A$4,'4b. Variables'!$D43)+IF(J$2='4b. Variables'!$A$5,'4b. Variables'!$E43)+IF(J$2='4b. Variables'!$A$6,'4b. Variables'!$F43)+IF(J$2='4b. Variables'!$A$7,'4b. Variables'!$G43)+IF(J$2='4b. Variables'!$A$8,'4b. Variables'!$H43)+IF(J$2='4b. Variables'!$A$9,'4b. Variables'!$I43)+IF(J$2='4b. Variables'!$A$10,'4b. Variables'!$J43)+IF(J$2='4b. Variables'!$A$11,'4b. Variables'!$K43)+IF(J$2='4b. Variables'!$A$12,'4b. Variables'!$L43)</f>
        <v>644.4</v>
      </c>
      <c r="K31" s="316">
        <f>IF(K$2='4b. Variables'!$A$2,'4b. Variables'!$B43)+IF(K$2='4b. Variables'!$A$3,'4b. Variables'!$C43)+IF(K$2='4b. Variables'!$A$4,'4b. Variables'!$D43)+IF(K$2='4b. Variables'!$A$5,'4b. Variables'!$E43)+IF(K$2='4b. Variables'!$A$6,'4b. Variables'!$F43)+IF(K$2='4b. Variables'!$A$7,'4b. Variables'!$G43)+IF(K$2='4b. Variables'!$A$8,'4b. Variables'!$H43)+IF(K$2='4b. Variables'!$A$9,'4b. Variables'!$I43)+IF(K$2='4b. Variables'!$A$10,'4b. Variables'!$J43)+IF(K$2='4b. Variables'!$A$11,'4b. Variables'!$K43)+IF(K$2='4b. Variables'!$A$12,'4b. Variables'!$L43)</f>
        <v>1984082.3299240002</v>
      </c>
      <c r="L31" s="316"/>
      <c r="M31" s="316"/>
      <c r="N31" s="44"/>
      <c r="O31" s="301">
        <f t="shared" si="3"/>
        <v>7841859.2150658788</v>
      </c>
      <c r="P31" s="303">
        <f t="shared" si="4"/>
        <v>-268310.084934121</v>
      </c>
      <c r="Q31" s="307">
        <f t="shared" si="5"/>
        <v>-3.3083166948699949E-2</v>
      </c>
      <c r="R31" s="305">
        <f t="shared" si="6"/>
        <v>3.3083166948699949E-2</v>
      </c>
      <c r="S31" s="7"/>
      <c r="T31" s="7"/>
    </row>
    <row r="32" spans="1:28" x14ac:dyDescent="0.2">
      <c r="A32" s="103">
        <f t="shared" si="1"/>
        <v>39263</v>
      </c>
      <c r="B32" s="6">
        <f>'1. Data Sheet'!B37</f>
        <v>8194020.2000000002</v>
      </c>
      <c r="C32" s="6">
        <f>'4b. Variables'!N44</f>
        <v>0</v>
      </c>
      <c r="D32" s="6"/>
      <c r="E32" s="294">
        <f t="shared" si="2"/>
        <v>8194020.2000000002</v>
      </c>
      <c r="F32" s="316">
        <f>IF(F$2='4b. Variables'!$A$2,'4b. Variables'!$B44)+IF(F$2='4b. Variables'!$A$3,'4b. Variables'!$C44)+IF(F$2='4b. Variables'!$A$4,'4b. Variables'!$D44)+IF(F$2='4b. Variables'!$A$5,'4b. Variables'!$E44)+IF(F$2='4b. Variables'!$A$6,'4b. Variables'!$F44)+IF(F$2='4b. Variables'!$A$7,'4b. Variables'!$G44)+IF(F$2='4b. Variables'!$A$8,'4b. Variables'!$H44)+IF(F$2='4b. Variables'!$A$9,'4b. Variables'!$I44)+IF(F$2='4b. Variables'!$A$10,'4b. Variables'!$J44)+IF(F$2='4b. Variables'!$A$11,'4b. Variables'!$K44)+IF(F$2='4b. Variables'!$A$12,'4b. Variables'!$K44)</f>
        <v>55.500000000000007</v>
      </c>
      <c r="G32" s="316">
        <f>IF(G$2='4b. Variables'!$A$2,'4b. Variables'!$B44)+IF(G$2='4b. Variables'!$A$3,'4b. Variables'!$C44)+IF(G$2='4b. Variables'!$A$4,'4b. Variables'!$D44)+IF(G$2='4b. Variables'!$A$5,'4b. Variables'!$E44)+IF(G$2='4b. Variables'!$A$6,'4b. Variables'!$F44)+IF(G$2='4b. Variables'!$A$7,'4b. Variables'!$G44)+IF(G$2='4b. Variables'!$A$8,'4b. Variables'!$H44)+IF(G$2='4b. Variables'!$A$9,'4b. Variables'!$I44)+IF(G$2='4b. Variables'!$A$10,'4b. Variables'!$J44)+IF(G$2='4b. Variables'!$A$11,'4b. Variables'!$K44)+IF(G$2='4b. Variables'!$A$12,'4b. Variables'!$L44)</f>
        <v>46.3</v>
      </c>
      <c r="H32" s="715">
        <f>IF(H$2='4b. Variables'!$A$2,'4b. Variables'!$B44)+IF(H$2='4b. Variables'!$A$3,'4b. Variables'!$C44)+IF(H$2='4b. Variables'!$A$4,'4b. Variables'!$D44)+IF(H$2='4b. Variables'!$A$5,'4b. Variables'!$E44)+IF(H$2='4b. Variables'!$A$6,'4b. Variables'!$F44)+IF(H$2='4b. Variables'!$A$7,'4b. Variables'!$G44)+IF(H$2='4b. Variables'!$A$8,'4b. Variables'!$H44)+IF(H$2='4b. Variables'!$A$9,'4b. Variables'!$I44)+IF(H$2='4b. Variables'!$A$10,'4b. Variables'!$J44)+IF(H$2='4b. Variables'!$A$11,'4b. Variables'!$K44)+IF(H$2='4b. Variables'!$A$12,'4b. Variables'!$L44)</f>
        <v>30</v>
      </c>
      <c r="I32" s="715">
        <f>IF(I$2='4b. Variables'!$A$2,'4b. Variables'!$B44)+IF(I$2='4b. Variables'!$A$3,'4b. Variables'!$C44)+IF(I$2='4b. Variables'!$A$4,'4b. Variables'!$D44)+IF(I$2='4b. Variables'!$A$5,'4b. Variables'!$E44)+IF(I$2='4b. Variables'!$A$6,'4b. Variables'!$F44)+IF(I$2='4b. Variables'!$A$7,'4b. Variables'!$G44)+IF(I$2='4b. Variables'!$A$8,'4b. Variables'!$H44)+IF(I$2='4b. Variables'!$A$9,'4b. Variables'!$I44)+IF(I$2='4b. Variables'!$A$10,'4b. Variables'!$J44)+IF(I$2='4b. Variables'!$A$11,'4b. Variables'!$K44)+IF(I$2='4b. Variables'!$A$12,'4b. Variables'!$L44)</f>
        <v>336</v>
      </c>
      <c r="J32" s="316">
        <f>IF(J$2='4b. Variables'!$A$2,'4b. Variables'!$B44)+IF(J$2='4b. Variables'!$A$3,'4b. Variables'!$C44)+IF(J$2='4b. Variables'!$A$4,'4b. Variables'!$D44)+IF(J$2='4b. Variables'!$A$5,'4b. Variables'!$E44)+IF(J$2='4b. Variables'!$A$6,'4b. Variables'!$F44)+IF(J$2='4b. Variables'!$A$7,'4b. Variables'!$G44)+IF(J$2='4b. Variables'!$A$8,'4b. Variables'!$H44)+IF(J$2='4b. Variables'!$A$9,'4b. Variables'!$I44)+IF(J$2='4b. Variables'!$A$10,'4b. Variables'!$J44)+IF(J$2='4b. Variables'!$A$11,'4b. Variables'!$K44)+IF(J$2='4b. Variables'!$A$12,'4b. Variables'!$L44)</f>
        <v>649.6</v>
      </c>
      <c r="K32" s="316">
        <f>IF(K$2='4b. Variables'!$A$2,'4b. Variables'!$B44)+IF(K$2='4b. Variables'!$A$3,'4b. Variables'!$C44)+IF(K$2='4b. Variables'!$A$4,'4b. Variables'!$D44)+IF(K$2='4b. Variables'!$A$5,'4b. Variables'!$E44)+IF(K$2='4b. Variables'!$A$6,'4b. Variables'!$F44)+IF(K$2='4b. Variables'!$A$7,'4b. Variables'!$G44)+IF(K$2='4b. Variables'!$A$8,'4b. Variables'!$H44)+IF(K$2='4b. Variables'!$A$9,'4b. Variables'!$I44)+IF(K$2='4b. Variables'!$A$10,'4b. Variables'!$J44)+IF(K$2='4b. Variables'!$A$11,'4b. Variables'!$K44)+IF(K$2='4b. Variables'!$A$12,'4b. Variables'!$L44)</f>
        <v>2548909.5856599999</v>
      </c>
      <c r="L32" s="316"/>
      <c r="M32" s="316"/>
      <c r="N32" s="44"/>
      <c r="O32" s="301">
        <f t="shared" si="3"/>
        <v>7980753.761831915</v>
      </c>
      <c r="P32" s="303">
        <f t="shared" si="4"/>
        <v>-213266.43816808518</v>
      </c>
      <c r="Q32" s="307">
        <f t="shared" si="5"/>
        <v>-2.6027082306690576E-2</v>
      </c>
      <c r="R32" s="305">
        <f t="shared" si="6"/>
        <v>2.6027082306690576E-2</v>
      </c>
      <c r="S32" s="7"/>
      <c r="T32" s="7"/>
    </row>
    <row r="33" spans="1:28" x14ac:dyDescent="0.2">
      <c r="A33" s="103">
        <f t="shared" si="1"/>
        <v>39294</v>
      </c>
      <c r="B33" s="6">
        <f>'1. Data Sheet'!B38</f>
        <v>7703199.5</v>
      </c>
      <c r="C33" s="6">
        <f>'4b. Variables'!N45</f>
        <v>0</v>
      </c>
      <c r="D33" s="6"/>
      <c r="E33" s="294">
        <f t="shared" si="2"/>
        <v>7703199.5</v>
      </c>
      <c r="F33" s="316">
        <f>IF(F$2='4b. Variables'!$A$2,'4b. Variables'!$B45)+IF(F$2='4b. Variables'!$A$3,'4b. Variables'!$C45)+IF(F$2='4b. Variables'!$A$4,'4b. Variables'!$D45)+IF(F$2='4b. Variables'!$A$5,'4b. Variables'!$E45)+IF(F$2='4b. Variables'!$A$6,'4b. Variables'!$F45)+IF(F$2='4b. Variables'!$A$7,'4b. Variables'!$G45)+IF(F$2='4b. Variables'!$A$8,'4b. Variables'!$H45)+IF(F$2='4b. Variables'!$A$9,'4b. Variables'!$I45)+IF(F$2='4b. Variables'!$A$10,'4b. Variables'!$J45)+IF(F$2='4b. Variables'!$A$11,'4b. Variables'!$K45)+IF(F$2='4b. Variables'!$A$12,'4b. Variables'!$K45)</f>
        <v>34.000000000000007</v>
      </c>
      <c r="G33" s="316">
        <f>IF(G$2='4b. Variables'!$A$2,'4b. Variables'!$B45)+IF(G$2='4b. Variables'!$A$3,'4b. Variables'!$C45)+IF(G$2='4b. Variables'!$A$4,'4b. Variables'!$D45)+IF(G$2='4b. Variables'!$A$5,'4b. Variables'!$E45)+IF(G$2='4b. Variables'!$A$6,'4b. Variables'!$F45)+IF(G$2='4b. Variables'!$A$7,'4b. Variables'!$G45)+IF(G$2='4b. Variables'!$A$8,'4b. Variables'!$H45)+IF(G$2='4b. Variables'!$A$9,'4b. Variables'!$I45)+IF(G$2='4b. Variables'!$A$10,'4b. Variables'!$J45)+IF(G$2='4b. Variables'!$A$11,'4b. Variables'!$K45)+IF(G$2='4b. Variables'!$A$12,'4b. Variables'!$L45)</f>
        <v>43.4</v>
      </c>
      <c r="H33" s="715">
        <f>IF(H$2='4b. Variables'!$A$2,'4b. Variables'!$B45)+IF(H$2='4b. Variables'!$A$3,'4b. Variables'!$C45)+IF(H$2='4b. Variables'!$A$4,'4b. Variables'!$D45)+IF(H$2='4b. Variables'!$A$5,'4b. Variables'!$E45)+IF(H$2='4b. Variables'!$A$6,'4b. Variables'!$F45)+IF(H$2='4b. Variables'!$A$7,'4b. Variables'!$G45)+IF(H$2='4b. Variables'!$A$8,'4b. Variables'!$H45)+IF(H$2='4b. Variables'!$A$9,'4b. Variables'!$I45)+IF(H$2='4b. Variables'!$A$10,'4b. Variables'!$J45)+IF(H$2='4b. Variables'!$A$11,'4b. Variables'!$K45)+IF(H$2='4b. Variables'!$A$12,'4b. Variables'!$L45)</f>
        <v>31</v>
      </c>
      <c r="I33" s="715">
        <f>IF(I$2='4b. Variables'!$A$2,'4b. Variables'!$B45)+IF(I$2='4b. Variables'!$A$3,'4b. Variables'!$C45)+IF(I$2='4b. Variables'!$A$4,'4b. Variables'!$D45)+IF(I$2='4b. Variables'!$A$5,'4b. Variables'!$E45)+IF(I$2='4b. Variables'!$A$6,'4b. Variables'!$F45)+IF(I$2='4b. Variables'!$A$7,'4b. Variables'!$G45)+IF(I$2='4b. Variables'!$A$8,'4b. Variables'!$H45)+IF(I$2='4b. Variables'!$A$9,'4b. Variables'!$I45)+IF(I$2='4b. Variables'!$A$10,'4b. Variables'!$J45)+IF(I$2='4b. Variables'!$A$11,'4b. Variables'!$K45)+IF(I$2='4b. Variables'!$A$12,'4b. Variables'!$L45)</f>
        <v>336</v>
      </c>
      <c r="J33" s="316">
        <f>IF(J$2='4b. Variables'!$A$2,'4b. Variables'!$B45)+IF(J$2='4b. Variables'!$A$3,'4b. Variables'!$C45)+IF(J$2='4b. Variables'!$A$4,'4b. Variables'!$D45)+IF(J$2='4b. Variables'!$A$5,'4b. Variables'!$E45)+IF(J$2='4b. Variables'!$A$6,'4b. Variables'!$F45)+IF(J$2='4b. Variables'!$A$7,'4b. Variables'!$G45)+IF(J$2='4b. Variables'!$A$8,'4b. Variables'!$H45)+IF(J$2='4b. Variables'!$A$9,'4b. Variables'!$I45)+IF(J$2='4b. Variables'!$A$10,'4b. Variables'!$J45)+IF(J$2='4b. Variables'!$A$11,'4b. Variables'!$K45)+IF(J$2='4b. Variables'!$A$12,'4b. Variables'!$L45)</f>
        <v>657.2</v>
      </c>
      <c r="K33" s="316">
        <f>IF(K$2='4b. Variables'!$A$2,'4b. Variables'!$B45)+IF(K$2='4b. Variables'!$A$3,'4b. Variables'!$C45)+IF(K$2='4b. Variables'!$A$4,'4b. Variables'!$D45)+IF(K$2='4b. Variables'!$A$5,'4b. Variables'!$E45)+IF(K$2='4b. Variables'!$A$6,'4b. Variables'!$F45)+IF(K$2='4b. Variables'!$A$7,'4b. Variables'!$G45)+IF(K$2='4b. Variables'!$A$8,'4b. Variables'!$H45)+IF(K$2='4b. Variables'!$A$9,'4b. Variables'!$I45)+IF(K$2='4b. Variables'!$A$10,'4b. Variables'!$J45)+IF(K$2='4b. Variables'!$A$11,'4b. Variables'!$K45)+IF(K$2='4b. Variables'!$A$12,'4b. Variables'!$L45)</f>
        <v>2218405.132342</v>
      </c>
      <c r="L33" s="316"/>
      <c r="M33" s="316"/>
      <c r="N33" s="44"/>
      <c r="O33" s="301">
        <f t="shared" si="3"/>
        <v>7860510.0949733984</v>
      </c>
      <c r="P33" s="303">
        <f t="shared" si="4"/>
        <v>157310.59497339837</v>
      </c>
      <c r="Q33" s="307">
        <f t="shared" si="5"/>
        <v>2.0421461883909194E-2</v>
      </c>
      <c r="R33" s="305">
        <f t="shared" si="6"/>
        <v>2.0421461883909194E-2</v>
      </c>
      <c r="S33" s="7"/>
      <c r="T33" s="7"/>
    </row>
    <row r="34" spans="1:28" x14ac:dyDescent="0.2">
      <c r="A34" s="103">
        <f t="shared" si="1"/>
        <v>39325</v>
      </c>
      <c r="B34" s="6">
        <f>'1. Data Sheet'!B39</f>
        <v>8380225.9000000004</v>
      </c>
      <c r="C34" s="6">
        <f>'4b. Variables'!N46</f>
        <v>0</v>
      </c>
      <c r="D34" s="6"/>
      <c r="E34" s="294">
        <f t="shared" si="2"/>
        <v>8380225.9000000004</v>
      </c>
      <c r="F34" s="316">
        <f>IF(F$2='4b. Variables'!$A$2,'4b. Variables'!$B46)+IF(F$2='4b. Variables'!$A$3,'4b. Variables'!$C46)+IF(F$2='4b. Variables'!$A$4,'4b. Variables'!$D46)+IF(F$2='4b. Variables'!$A$5,'4b. Variables'!$E46)+IF(F$2='4b. Variables'!$A$6,'4b. Variables'!$F46)+IF(F$2='4b. Variables'!$A$7,'4b. Variables'!$G46)+IF(F$2='4b. Variables'!$A$8,'4b. Variables'!$H46)+IF(F$2='4b. Variables'!$A$9,'4b. Variables'!$I46)+IF(F$2='4b. Variables'!$A$10,'4b. Variables'!$J46)+IF(F$2='4b. Variables'!$A$11,'4b. Variables'!$K46)+IF(F$2='4b. Variables'!$A$12,'4b. Variables'!$K46)</f>
        <v>26.3</v>
      </c>
      <c r="G34" s="316">
        <f>IF(G$2='4b. Variables'!$A$2,'4b. Variables'!$B46)+IF(G$2='4b. Variables'!$A$3,'4b. Variables'!$C46)+IF(G$2='4b. Variables'!$A$4,'4b. Variables'!$D46)+IF(G$2='4b. Variables'!$A$5,'4b. Variables'!$E46)+IF(G$2='4b. Variables'!$A$6,'4b. Variables'!$F46)+IF(G$2='4b. Variables'!$A$7,'4b. Variables'!$G46)+IF(G$2='4b. Variables'!$A$8,'4b. Variables'!$H46)+IF(G$2='4b. Variables'!$A$9,'4b. Variables'!$I46)+IF(G$2='4b. Variables'!$A$10,'4b. Variables'!$J46)+IF(G$2='4b. Variables'!$A$11,'4b. Variables'!$K46)+IF(G$2='4b. Variables'!$A$12,'4b. Variables'!$L46)</f>
        <v>57.199999999999996</v>
      </c>
      <c r="H34" s="715">
        <f>IF(H$2='4b. Variables'!$A$2,'4b. Variables'!$B46)+IF(H$2='4b. Variables'!$A$3,'4b. Variables'!$C46)+IF(H$2='4b. Variables'!$A$4,'4b. Variables'!$D46)+IF(H$2='4b. Variables'!$A$5,'4b. Variables'!$E46)+IF(H$2='4b. Variables'!$A$6,'4b. Variables'!$F46)+IF(H$2='4b. Variables'!$A$7,'4b. Variables'!$G46)+IF(H$2='4b. Variables'!$A$8,'4b. Variables'!$H46)+IF(H$2='4b. Variables'!$A$9,'4b. Variables'!$I46)+IF(H$2='4b. Variables'!$A$10,'4b. Variables'!$J46)+IF(H$2='4b. Variables'!$A$11,'4b. Variables'!$K46)+IF(H$2='4b. Variables'!$A$12,'4b. Variables'!$L46)</f>
        <v>31</v>
      </c>
      <c r="I34" s="715">
        <f>IF(I$2='4b. Variables'!$A$2,'4b. Variables'!$B46)+IF(I$2='4b. Variables'!$A$3,'4b. Variables'!$C46)+IF(I$2='4b. Variables'!$A$4,'4b. Variables'!$D46)+IF(I$2='4b. Variables'!$A$5,'4b. Variables'!$E46)+IF(I$2='4b. Variables'!$A$6,'4b. Variables'!$F46)+IF(I$2='4b. Variables'!$A$7,'4b. Variables'!$G46)+IF(I$2='4b. Variables'!$A$8,'4b. Variables'!$H46)+IF(I$2='4b. Variables'!$A$9,'4b. Variables'!$I46)+IF(I$2='4b. Variables'!$A$10,'4b. Variables'!$J46)+IF(I$2='4b. Variables'!$A$11,'4b. Variables'!$K46)+IF(I$2='4b. Variables'!$A$12,'4b. Variables'!$L46)</f>
        <v>352</v>
      </c>
      <c r="J34" s="316">
        <f>IF(J$2='4b. Variables'!$A$2,'4b. Variables'!$B46)+IF(J$2='4b. Variables'!$A$3,'4b. Variables'!$C46)+IF(J$2='4b. Variables'!$A$4,'4b. Variables'!$D46)+IF(J$2='4b. Variables'!$A$5,'4b. Variables'!$E46)+IF(J$2='4b. Variables'!$A$6,'4b. Variables'!$F46)+IF(J$2='4b. Variables'!$A$7,'4b. Variables'!$G46)+IF(J$2='4b. Variables'!$A$8,'4b. Variables'!$H46)+IF(J$2='4b. Variables'!$A$9,'4b. Variables'!$I46)+IF(J$2='4b. Variables'!$A$10,'4b. Variables'!$J46)+IF(J$2='4b. Variables'!$A$11,'4b. Variables'!$K46)+IF(J$2='4b. Variables'!$A$12,'4b. Variables'!$L46)</f>
        <v>659.2</v>
      </c>
      <c r="K34" s="316">
        <f>IF(K$2='4b. Variables'!$A$2,'4b. Variables'!$B46)+IF(K$2='4b. Variables'!$A$3,'4b. Variables'!$C46)+IF(K$2='4b. Variables'!$A$4,'4b. Variables'!$D46)+IF(K$2='4b. Variables'!$A$5,'4b. Variables'!$E46)+IF(K$2='4b. Variables'!$A$6,'4b. Variables'!$F46)+IF(K$2='4b. Variables'!$A$7,'4b. Variables'!$G46)+IF(K$2='4b. Variables'!$A$8,'4b. Variables'!$H46)+IF(K$2='4b. Variables'!$A$9,'4b. Variables'!$I46)+IF(K$2='4b. Variables'!$A$10,'4b. Variables'!$J46)+IF(K$2='4b. Variables'!$A$11,'4b. Variables'!$K46)+IF(K$2='4b. Variables'!$A$12,'4b. Variables'!$L46)</f>
        <v>2709923.6211240003</v>
      </c>
      <c r="L34" s="316"/>
      <c r="M34" s="316"/>
      <c r="N34" s="44"/>
      <c r="O34" s="301">
        <f t="shared" si="3"/>
        <v>8358088.4489335017</v>
      </c>
      <c r="P34" s="303">
        <f t="shared" si="4"/>
        <v>-22137.451066498645</v>
      </c>
      <c r="Q34" s="307">
        <f t="shared" si="5"/>
        <v>-2.6416293940833557E-3</v>
      </c>
      <c r="R34" s="305">
        <f t="shared" si="6"/>
        <v>2.6416293940833557E-3</v>
      </c>
      <c r="S34" s="7"/>
      <c r="T34" s="7"/>
    </row>
    <row r="35" spans="1:28" x14ac:dyDescent="0.2">
      <c r="A35" s="103">
        <f t="shared" si="1"/>
        <v>39355</v>
      </c>
      <c r="B35" s="6">
        <f>'1. Data Sheet'!B40</f>
        <v>7710375.7999999998</v>
      </c>
      <c r="C35" s="6">
        <f>'4b. Variables'!N47</f>
        <v>0</v>
      </c>
      <c r="D35" s="6"/>
      <c r="E35" s="294">
        <f t="shared" si="2"/>
        <v>7710375.7999999998</v>
      </c>
      <c r="F35" s="316">
        <f>IF(F$2='4b. Variables'!$A$2,'4b. Variables'!$B47)+IF(F$2='4b. Variables'!$A$3,'4b. Variables'!$C47)+IF(F$2='4b. Variables'!$A$4,'4b. Variables'!$D47)+IF(F$2='4b. Variables'!$A$5,'4b. Variables'!$E47)+IF(F$2='4b. Variables'!$A$6,'4b. Variables'!$F47)+IF(F$2='4b. Variables'!$A$7,'4b. Variables'!$G47)+IF(F$2='4b. Variables'!$A$8,'4b. Variables'!$H47)+IF(F$2='4b. Variables'!$A$9,'4b. Variables'!$I47)+IF(F$2='4b. Variables'!$A$10,'4b. Variables'!$J47)+IF(F$2='4b. Variables'!$A$11,'4b. Variables'!$K47)+IF(F$2='4b. Variables'!$A$12,'4b. Variables'!$K47)</f>
        <v>83.9</v>
      </c>
      <c r="G35" s="316">
        <f>IF(G$2='4b. Variables'!$A$2,'4b. Variables'!$B47)+IF(G$2='4b. Variables'!$A$3,'4b. Variables'!$C47)+IF(G$2='4b. Variables'!$A$4,'4b. Variables'!$D47)+IF(G$2='4b. Variables'!$A$5,'4b. Variables'!$E47)+IF(G$2='4b. Variables'!$A$6,'4b. Variables'!$F47)+IF(G$2='4b. Variables'!$A$7,'4b. Variables'!$G47)+IF(G$2='4b. Variables'!$A$8,'4b. Variables'!$H47)+IF(G$2='4b. Variables'!$A$9,'4b. Variables'!$I47)+IF(G$2='4b. Variables'!$A$10,'4b. Variables'!$J47)+IF(G$2='4b. Variables'!$A$11,'4b. Variables'!$K47)+IF(G$2='4b. Variables'!$A$12,'4b. Variables'!$L47)</f>
        <v>29.4</v>
      </c>
      <c r="H35" s="715">
        <f>IF(H$2='4b. Variables'!$A$2,'4b. Variables'!$B47)+IF(H$2='4b. Variables'!$A$3,'4b. Variables'!$C47)+IF(H$2='4b. Variables'!$A$4,'4b. Variables'!$D47)+IF(H$2='4b. Variables'!$A$5,'4b. Variables'!$E47)+IF(H$2='4b. Variables'!$A$6,'4b. Variables'!$F47)+IF(H$2='4b. Variables'!$A$7,'4b. Variables'!$G47)+IF(H$2='4b. Variables'!$A$8,'4b. Variables'!$H47)+IF(H$2='4b. Variables'!$A$9,'4b. Variables'!$I47)+IF(H$2='4b. Variables'!$A$10,'4b. Variables'!$J47)+IF(H$2='4b. Variables'!$A$11,'4b. Variables'!$K47)+IF(H$2='4b. Variables'!$A$12,'4b. Variables'!$L47)</f>
        <v>30</v>
      </c>
      <c r="I35" s="715">
        <f>IF(I$2='4b. Variables'!$A$2,'4b. Variables'!$B47)+IF(I$2='4b. Variables'!$A$3,'4b. Variables'!$C47)+IF(I$2='4b. Variables'!$A$4,'4b. Variables'!$D47)+IF(I$2='4b. Variables'!$A$5,'4b. Variables'!$E47)+IF(I$2='4b. Variables'!$A$6,'4b. Variables'!$F47)+IF(I$2='4b. Variables'!$A$7,'4b. Variables'!$G47)+IF(I$2='4b. Variables'!$A$8,'4b. Variables'!$H47)+IF(I$2='4b. Variables'!$A$9,'4b. Variables'!$I47)+IF(I$2='4b. Variables'!$A$10,'4b. Variables'!$J47)+IF(I$2='4b. Variables'!$A$11,'4b. Variables'!$K47)+IF(I$2='4b. Variables'!$A$12,'4b. Variables'!$L47)</f>
        <v>304</v>
      </c>
      <c r="J35" s="316">
        <f>IF(J$2='4b. Variables'!$A$2,'4b. Variables'!$B47)+IF(J$2='4b. Variables'!$A$3,'4b. Variables'!$C47)+IF(J$2='4b. Variables'!$A$4,'4b. Variables'!$D47)+IF(J$2='4b. Variables'!$A$5,'4b. Variables'!$E47)+IF(J$2='4b. Variables'!$A$6,'4b. Variables'!$F47)+IF(J$2='4b. Variables'!$A$7,'4b. Variables'!$G47)+IF(J$2='4b. Variables'!$A$8,'4b. Variables'!$H47)+IF(J$2='4b. Variables'!$A$9,'4b. Variables'!$I47)+IF(J$2='4b. Variables'!$A$10,'4b. Variables'!$J47)+IF(J$2='4b. Variables'!$A$11,'4b. Variables'!$K47)+IF(J$2='4b. Variables'!$A$12,'4b. Variables'!$L47)</f>
        <v>657.8</v>
      </c>
      <c r="K35" s="316">
        <f>IF(K$2='4b. Variables'!$A$2,'4b. Variables'!$B47)+IF(K$2='4b. Variables'!$A$3,'4b. Variables'!$C47)+IF(K$2='4b. Variables'!$A$4,'4b. Variables'!$D47)+IF(K$2='4b. Variables'!$A$5,'4b. Variables'!$E47)+IF(K$2='4b. Variables'!$A$6,'4b. Variables'!$F47)+IF(K$2='4b. Variables'!$A$7,'4b. Variables'!$G47)+IF(K$2='4b. Variables'!$A$8,'4b. Variables'!$H47)+IF(K$2='4b. Variables'!$A$9,'4b. Variables'!$I47)+IF(K$2='4b. Variables'!$A$10,'4b. Variables'!$J47)+IF(K$2='4b. Variables'!$A$11,'4b. Variables'!$K47)+IF(K$2='4b. Variables'!$A$12,'4b. Variables'!$L47)</f>
        <v>2380020.9929400003</v>
      </c>
      <c r="L35" s="316"/>
      <c r="M35" s="316"/>
      <c r="N35" s="44"/>
      <c r="O35" s="301">
        <f t="shared" si="3"/>
        <v>7709621.0602376917</v>
      </c>
      <c r="P35" s="303">
        <f t="shared" si="4"/>
        <v>-754.73976230807602</v>
      </c>
      <c r="Q35" s="307">
        <f t="shared" si="5"/>
        <v>-9.7886248593496053E-5</v>
      </c>
      <c r="R35" s="305">
        <f t="shared" si="6"/>
        <v>9.7886248593496053E-5</v>
      </c>
      <c r="S35" s="7"/>
      <c r="T35" s="224"/>
      <c r="U35" s="224"/>
      <c r="V35" s="224"/>
      <c r="W35" s="224"/>
      <c r="X35" s="224"/>
      <c r="Y35" s="224"/>
    </row>
    <row r="36" spans="1:28" x14ac:dyDescent="0.2">
      <c r="A36" s="103">
        <f t="shared" si="1"/>
        <v>39386</v>
      </c>
      <c r="B36" s="6">
        <f>'1. Data Sheet'!B41</f>
        <v>8336948.1799999997</v>
      </c>
      <c r="C36" s="6">
        <f>'4b. Variables'!N48</f>
        <v>0</v>
      </c>
      <c r="D36" s="6"/>
      <c r="E36" s="294">
        <f t="shared" si="2"/>
        <v>8336948.1799999997</v>
      </c>
      <c r="F36" s="316">
        <f>IF(F$2='4b. Variables'!$A$2,'4b. Variables'!$B48)+IF(F$2='4b. Variables'!$A$3,'4b. Variables'!$C48)+IF(F$2='4b. Variables'!$A$4,'4b. Variables'!$D48)+IF(F$2='4b. Variables'!$A$5,'4b. Variables'!$E48)+IF(F$2='4b. Variables'!$A$6,'4b. Variables'!$F48)+IF(F$2='4b. Variables'!$A$7,'4b. Variables'!$G48)+IF(F$2='4b. Variables'!$A$8,'4b. Variables'!$H48)+IF(F$2='4b. Variables'!$A$9,'4b. Variables'!$I48)+IF(F$2='4b. Variables'!$A$10,'4b. Variables'!$J48)+IF(F$2='4b. Variables'!$A$11,'4b. Variables'!$K48)+IF(F$2='4b. Variables'!$A$12,'4b. Variables'!$K48)</f>
        <v>189.2</v>
      </c>
      <c r="G36" s="316">
        <f>IF(G$2='4b. Variables'!$A$2,'4b. Variables'!$B48)+IF(G$2='4b. Variables'!$A$3,'4b. Variables'!$C48)+IF(G$2='4b. Variables'!$A$4,'4b. Variables'!$D48)+IF(G$2='4b. Variables'!$A$5,'4b. Variables'!$E48)+IF(G$2='4b. Variables'!$A$6,'4b. Variables'!$F48)+IF(G$2='4b. Variables'!$A$7,'4b. Variables'!$G48)+IF(G$2='4b. Variables'!$A$8,'4b. Variables'!$H48)+IF(G$2='4b. Variables'!$A$9,'4b. Variables'!$I48)+IF(G$2='4b. Variables'!$A$10,'4b. Variables'!$J48)+IF(G$2='4b. Variables'!$A$11,'4b. Variables'!$K48)+IF(G$2='4b. Variables'!$A$12,'4b. Variables'!$L48)</f>
        <v>15.2</v>
      </c>
      <c r="H36" s="715">
        <f>IF(H$2='4b. Variables'!$A$2,'4b. Variables'!$B48)+IF(H$2='4b. Variables'!$A$3,'4b. Variables'!$C48)+IF(H$2='4b. Variables'!$A$4,'4b. Variables'!$D48)+IF(H$2='4b. Variables'!$A$5,'4b. Variables'!$E48)+IF(H$2='4b. Variables'!$A$6,'4b. Variables'!$F48)+IF(H$2='4b. Variables'!$A$7,'4b. Variables'!$G48)+IF(H$2='4b. Variables'!$A$8,'4b. Variables'!$H48)+IF(H$2='4b. Variables'!$A$9,'4b. Variables'!$I48)+IF(H$2='4b. Variables'!$A$10,'4b. Variables'!$J48)+IF(H$2='4b. Variables'!$A$11,'4b. Variables'!$K48)+IF(H$2='4b. Variables'!$A$12,'4b. Variables'!$L48)</f>
        <v>31</v>
      </c>
      <c r="I36" s="715">
        <f>IF(I$2='4b. Variables'!$A$2,'4b. Variables'!$B48)+IF(I$2='4b. Variables'!$A$3,'4b. Variables'!$C48)+IF(I$2='4b. Variables'!$A$4,'4b. Variables'!$D48)+IF(I$2='4b. Variables'!$A$5,'4b. Variables'!$E48)+IF(I$2='4b. Variables'!$A$6,'4b. Variables'!$F48)+IF(I$2='4b. Variables'!$A$7,'4b. Variables'!$G48)+IF(I$2='4b. Variables'!$A$8,'4b. Variables'!$H48)+IF(I$2='4b. Variables'!$A$9,'4b. Variables'!$I48)+IF(I$2='4b. Variables'!$A$10,'4b. Variables'!$J48)+IF(I$2='4b. Variables'!$A$11,'4b. Variables'!$K48)+IF(I$2='4b. Variables'!$A$12,'4b. Variables'!$L48)</f>
        <v>352</v>
      </c>
      <c r="J36" s="316">
        <f>IF(J$2='4b. Variables'!$A$2,'4b. Variables'!$B48)+IF(J$2='4b. Variables'!$A$3,'4b. Variables'!$C48)+IF(J$2='4b. Variables'!$A$4,'4b. Variables'!$D48)+IF(J$2='4b. Variables'!$A$5,'4b. Variables'!$E48)+IF(J$2='4b. Variables'!$A$6,'4b. Variables'!$F48)+IF(J$2='4b. Variables'!$A$7,'4b. Variables'!$G48)+IF(J$2='4b. Variables'!$A$8,'4b. Variables'!$H48)+IF(J$2='4b. Variables'!$A$9,'4b. Variables'!$I48)+IF(J$2='4b. Variables'!$A$10,'4b. Variables'!$J48)+IF(J$2='4b. Variables'!$A$11,'4b. Variables'!$K48)+IF(J$2='4b. Variables'!$A$12,'4b. Variables'!$L48)</f>
        <v>659.2</v>
      </c>
      <c r="K36" s="316">
        <f>IF(K$2='4b. Variables'!$A$2,'4b. Variables'!$B48)+IF(K$2='4b. Variables'!$A$3,'4b. Variables'!$C48)+IF(K$2='4b. Variables'!$A$4,'4b. Variables'!$D48)+IF(K$2='4b. Variables'!$A$5,'4b. Variables'!$E48)+IF(K$2='4b. Variables'!$A$6,'4b. Variables'!$F48)+IF(K$2='4b. Variables'!$A$7,'4b. Variables'!$G48)+IF(K$2='4b. Variables'!$A$8,'4b. Variables'!$H48)+IF(K$2='4b. Variables'!$A$9,'4b. Variables'!$I48)+IF(K$2='4b. Variables'!$A$10,'4b. Variables'!$J48)+IF(K$2='4b. Variables'!$A$11,'4b. Variables'!$K48)+IF(K$2='4b. Variables'!$A$12,'4b. Variables'!$L48)</f>
        <v>2409926.872182</v>
      </c>
      <c r="L36" s="316"/>
      <c r="M36" s="316"/>
      <c r="N36" s="44"/>
      <c r="O36" s="301">
        <f t="shared" si="3"/>
        <v>8251677.4394190116</v>
      </c>
      <c r="P36" s="303">
        <f t="shared" si="4"/>
        <v>-85270.740580988117</v>
      </c>
      <c r="Q36" s="307">
        <f t="shared" si="5"/>
        <v>-1.0228052128901216E-2</v>
      </c>
      <c r="R36" s="305">
        <f t="shared" si="6"/>
        <v>1.0228052128901216E-2</v>
      </c>
      <c r="S36" s="7"/>
      <c r="T36" s="191" t="s">
        <v>160</v>
      </c>
      <c r="U36" s="191" t="s">
        <v>161</v>
      </c>
      <c r="V36" s="191" t="s">
        <v>162</v>
      </c>
      <c r="W36" s="191" t="s">
        <v>334</v>
      </c>
      <c r="X36" s="191" t="s">
        <v>162</v>
      </c>
      <c r="Y36" s="505" t="s">
        <v>30</v>
      </c>
    </row>
    <row r="37" spans="1:28" x14ac:dyDescent="0.2">
      <c r="A37" s="103">
        <f t="shared" si="1"/>
        <v>39416</v>
      </c>
      <c r="B37" s="6">
        <f>'1. Data Sheet'!B42</f>
        <v>8743245.0500000007</v>
      </c>
      <c r="C37" s="6">
        <f>'4b. Variables'!N49</f>
        <v>0</v>
      </c>
      <c r="D37" s="6"/>
      <c r="E37" s="294">
        <f t="shared" si="2"/>
        <v>8743245.0500000007</v>
      </c>
      <c r="F37" s="316">
        <f>IF(F$2='4b. Variables'!$A$2,'4b. Variables'!$B49)+IF(F$2='4b. Variables'!$A$3,'4b. Variables'!$C49)+IF(F$2='4b. Variables'!$A$4,'4b. Variables'!$D49)+IF(F$2='4b. Variables'!$A$5,'4b. Variables'!$E49)+IF(F$2='4b. Variables'!$A$6,'4b. Variables'!$F49)+IF(F$2='4b. Variables'!$A$7,'4b. Variables'!$G49)+IF(F$2='4b. Variables'!$A$8,'4b. Variables'!$H49)+IF(F$2='4b. Variables'!$A$9,'4b. Variables'!$I49)+IF(F$2='4b. Variables'!$A$10,'4b. Variables'!$J49)+IF(F$2='4b. Variables'!$A$11,'4b. Variables'!$K49)+IF(F$2='4b. Variables'!$A$12,'4b. Variables'!$K49)</f>
        <v>525.9</v>
      </c>
      <c r="G37" s="316">
        <f>IF(G$2='4b. Variables'!$A$2,'4b. Variables'!$B49)+IF(G$2='4b. Variables'!$A$3,'4b. Variables'!$C49)+IF(G$2='4b. Variables'!$A$4,'4b. Variables'!$D49)+IF(G$2='4b. Variables'!$A$5,'4b. Variables'!$E49)+IF(G$2='4b. Variables'!$A$6,'4b. Variables'!$F49)+IF(G$2='4b. Variables'!$A$7,'4b. Variables'!$G49)+IF(G$2='4b. Variables'!$A$8,'4b. Variables'!$H49)+IF(G$2='4b. Variables'!$A$9,'4b. Variables'!$I49)+IF(G$2='4b. Variables'!$A$10,'4b. Variables'!$J49)+IF(G$2='4b. Variables'!$A$11,'4b. Variables'!$K49)+IF(G$2='4b. Variables'!$A$12,'4b. Variables'!$L49)</f>
        <v>0</v>
      </c>
      <c r="H37" s="715">
        <f>IF(H$2='4b. Variables'!$A$2,'4b. Variables'!$B49)+IF(H$2='4b. Variables'!$A$3,'4b. Variables'!$C49)+IF(H$2='4b. Variables'!$A$4,'4b. Variables'!$D49)+IF(H$2='4b. Variables'!$A$5,'4b. Variables'!$E49)+IF(H$2='4b. Variables'!$A$6,'4b. Variables'!$F49)+IF(H$2='4b. Variables'!$A$7,'4b. Variables'!$G49)+IF(H$2='4b. Variables'!$A$8,'4b. Variables'!$H49)+IF(H$2='4b. Variables'!$A$9,'4b. Variables'!$I49)+IF(H$2='4b. Variables'!$A$10,'4b. Variables'!$J49)+IF(H$2='4b. Variables'!$A$11,'4b. Variables'!$K49)+IF(H$2='4b. Variables'!$A$12,'4b. Variables'!$L49)</f>
        <v>30</v>
      </c>
      <c r="I37" s="715">
        <f>IF(I$2='4b. Variables'!$A$2,'4b. Variables'!$B49)+IF(I$2='4b. Variables'!$A$3,'4b. Variables'!$C49)+IF(I$2='4b. Variables'!$A$4,'4b. Variables'!$D49)+IF(I$2='4b. Variables'!$A$5,'4b. Variables'!$E49)+IF(I$2='4b. Variables'!$A$6,'4b. Variables'!$F49)+IF(I$2='4b. Variables'!$A$7,'4b. Variables'!$G49)+IF(I$2='4b. Variables'!$A$8,'4b. Variables'!$H49)+IF(I$2='4b. Variables'!$A$9,'4b. Variables'!$I49)+IF(I$2='4b. Variables'!$A$10,'4b. Variables'!$J49)+IF(I$2='4b. Variables'!$A$11,'4b. Variables'!$K49)+IF(I$2='4b. Variables'!$A$12,'4b. Variables'!$L49)</f>
        <v>352</v>
      </c>
      <c r="J37" s="316">
        <f>IF(J$2='4b. Variables'!$A$2,'4b. Variables'!$B49)+IF(J$2='4b. Variables'!$A$3,'4b. Variables'!$C49)+IF(J$2='4b. Variables'!$A$4,'4b. Variables'!$D49)+IF(J$2='4b. Variables'!$A$5,'4b. Variables'!$E49)+IF(J$2='4b. Variables'!$A$6,'4b. Variables'!$F49)+IF(J$2='4b. Variables'!$A$7,'4b. Variables'!$G49)+IF(J$2='4b. Variables'!$A$8,'4b. Variables'!$H49)+IF(J$2='4b. Variables'!$A$9,'4b. Variables'!$I49)+IF(J$2='4b. Variables'!$A$10,'4b. Variables'!$J49)+IF(J$2='4b. Variables'!$A$11,'4b. Variables'!$K49)+IF(J$2='4b. Variables'!$A$12,'4b. Variables'!$L49)</f>
        <v>662.8</v>
      </c>
      <c r="K37" s="316">
        <f>IF(K$2='4b. Variables'!$A$2,'4b. Variables'!$B49)+IF(K$2='4b. Variables'!$A$3,'4b. Variables'!$C49)+IF(K$2='4b. Variables'!$A$4,'4b. Variables'!$D49)+IF(K$2='4b. Variables'!$A$5,'4b. Variables'!$E49)+IF(K$2='4b. Variables'!$A$6,'4b. Variables'!$F49)+IF(K$2='4b. Variables'!$A$7,'4b. Variables'!$G49)+IF(K$2='4b. Variables'!$A$8,'4b. Variables'!$H49)+IF(K$2='4b. Variables'!$A$9,'4b. Variables'!$I49)+IF(K$2='4b. Variables'!$A$10,'4b. Variables'!$J49)+IF(K$2='4b. Variables'!$A$11,'4b. Variables'!$K49)+IF(K$2='4b. Variables'!$A$12,'4b. Variables'!$L49)</f>
        <v>2296535.8262259997</v>
      </c>
      <c r="L37" s="316"/>
      <c r="M37" s="316"/>
      <c r="N37" s="44"/>
      <c r="O37" s="301">
        <f t="shared" si="3"/>
        <v>8834559.1987576168</v>
      </c>
      <c r="P37" s="303">
        <f t="shared" si="4"/>
        <v>91314.148757616058</v>
      </c>
      <c r="Q37" s="307">
        <f t="shared" si="5"/>
        <v>1.0443965396762619E-2</v>
      </c>
      <c r="R37" s="305">
        <f t="shared" si="6"/>
        <v>1.0443965396762619E-2</v>
      </c>
      <c r="S37" s="7"/>
      <c r="T37" s="192">
        <v>2005</v>
      </c>
      <c r="U37" s="162">
        <f>SUM(E3:E14)</f>
        <v>99177534.699999988</v>
      </c>
      <c r="V37" s="162"/>
      <c r="W37" s="162">
        <f>SUM(O3:O14)</f>
        <v>101022118.99643266</v>
      </c>
      <c r="X37" s="162"/>
      <c r="Y37" s="140">
        <f>(W37-U37)/U37</f>
        <v>1.8598811737076525E-2</v>
      </c>
    </row>
    <row r="38" spans="1:28" x14ac:dyDescent="0.2">
      <c r="A38" s="195">
        <f t="shared" si="1"/>
        <v>39447</v>
      </c>
      <c r="B38" s="179">
        <f>'1. Data Sheet'!B43</f>
        <v>8907988.1600000001</v>
      </c>
      <c r="C38" s="179">
        <f>'4b. Variables'!N50</f>
        <v>0</v>
      </c>
      <c r="D38" s="179"/>
      <c r="E38" s="292">
        <f t="shared" si="2"/>
        <v>8907988.1600000001</v>
      </c>
      <c r="F38" s="316">
        <f>IF(F$2='4b. Variables'!$A$2,'4b. Variables'!$B50)+IF(F$2='4b. Variables'!$A$3,'4b. Variables'!$C50)+IF(F$2='4b. Variables'!$A$4,'4b. Variables'!$D50)+IF(F$2='4b. Variables'!$A$5,'4b. Variables'!$E50)+IF(F$2='4b. Variables'!$A$6,'4b. Variables'!$F50)+IF(F$2='4b. Variables'!$A$7,'4b. Variables'!$G50)+IF(F$2='4b. Variables'!$A$8,'4b. Variables'!$H50)+IF(F$2='4b. Variables'!$A$9,'4b. Variables'!$I50)+IF(F$2='4b. Variables'!$A$10,'4b. Variables'!$J50)+IF(F$2='4b. Variables'!$A$11,'4b. Variables'!$K50)+IF(F$2='4b. Variables'!$A$12,'4b. Variables'!$K50)</f>
        <v>696.19999999999993</v>
      </c>
      <c r="G38" s="316">
        <f>IF(G$2='4b. Variables'!$A$2,'4b. Variables'!$B50)+IF(G$2='4b. Variables'!$A$3,'4b. Variables'!$C50)+IF(G$2='4b. Variables'!$A$4,'4b. Variables'!$D50)+IF(G$2='4b. Variables'!$A$5,'4b. Variables'!$E50)+IF(G$2='4b. Variables'!$A$6,'4b. Variables'!$F50)+IF(G$2='4b. Variables'!$A$7,'4b. Variables'!$G50)+IF(G$2='4b. Variables'!$A$8,'4b. Variables'!$H50)+IF(G$2='4b. Variables'!$A$9,'4b. Variables'!$I50)+IF(G$2='4b. Variables'!$A$10,'4b. Variables'!$J50)+IF(G$2='4b. Variables'!$A$11,'4b. Variables'!$K50)+IF(G$2='4b. Variables'!$A$12,'4b. Variables'!$L50)</f>
        <v>0</v>
      </c>
      <c r="H38" s="715">
        <f>IF(H$2='4b. Variables'!$A$2,'4b. Variables'!$B50)+IF(H$2='4b. Variables'!$A$3,'4b. Variables'!$C50)+IF(H$2='4b. Variables'!$A$4,'4b. Variables'!$D50)+IF(H$2='4b. Variables'!$A$5,'4b. Variables'!$E50)+IF(H$2='4b. Variables'!$A$6,'4b. Variables'!$F50)+IF(H$2='4b. Variables'!$A$7,'4b. Variables'!$G50)+IF(H$2='4b. Variables'!$A$8,'4b. Variables'!$H50)+IF(H$2='4b. Variables'!$A$9,'4b. Variables'!$I50)+IF(H$2='4b. Variables'!$A$10,'4b. Variables'!$J50)+IF(H$2='4b. Variables'!$A$11,'4b. Variables'!$K50)+IF(H$2='4b. Variables'!$A$12,'4b. Variables'!$L50)</f>
        <v>31</v>
      </c>
      <c r="I38" s="715">
        <f>IF(I$2='4b. Variables'!$A$2,'4b. Variables'!$B50)+IF(I$2='4b. Variables'!$A$3,'4b. Variables'!$C50)+IF(I$2='4b. Variables'!$A$4,'4b. Variables'!$D50)+IF(I$2='4b. Variables'!$A$5,'4b. Variables'!$E50)+IF(I$2='4b. Variables'!$A$6,'4b. Variables'!$F50)+IF(I$2='4b. Variables'!$A$7,'4b. Variables'!$G50)+IF(I$2='4b. Variables'!$A$8,'4b. Variables'!$H50)+IF(I$2='4b. Variables'!$A$9,'4b. Variables'!$I50)+IF(I$2='4b. Variables'!$A$10,'4b. Variables'!$J50)+IF(I$2='4b. Variables'!$A$11,'4b. Variables'!$K50)+IF(I$2='4b. Variables'!$A$12,'4b. Variables'!$L50)</f>
        <v>304</v>
      </c>
      <c r="J38" s="316">
        <f>IF(J$2='4b. Variables'!$A$2,'4b. Variables'!$B50)+IF(J$2='4b. Variables'!$A$3,'4b. Variables'!$C50)+IF(J$2='4b. Variables'!$A$4,'4b. Variables'!$D50)+IF(J$2='4b. Variables'!$A$5,'4b. Variables'!$E50)+IF(J$2='4b. Variables'!$A$6,'4b. Variables'!$F50)+IF(J$2='4b. Variables'!$A$7,'4b. Variables'!$G50)+IF(J$2='4b. Variables'!$A$8,'4b. Variables'!$H50)+IF(J$2='4b. Variables'!$A$9,'4b. Variables'!$I50)+IF(J$2='4b. Variables'!$A$10,'4b. Variables'!$J50)+IF(J$2='4b. Variables'!$A$11,'4b. Variables'!$K50)+IF(J$2='4b. Variables'!$A$12,'4b. Variables'!$L50)</f>
        <v>664</v>
      </c>
      <c r="K38" s="316">
        <f>IF(K$2='4b. Variables'!$A$2,'4b. Variables'!$B50)+IF(K$2='4b. Variables'!$A$3,'4b. Variables'!$C50)+IF(K$2='4b. Variables'!$A$4,'4b. Variables'!$D50)+IF(K$2='4b. Variables'!$A$5,'4b. Variables'!$E50)+IF(K$2='4b. Variables'!$A$6,'4b. Variables'!$F50)+IF(K$2='4b. Variables'!$A$7,'4b. Variables'!$G50)+IF(K$2='4b. Variables'!$A$8,'4b. Variables'!$H50)+IF(K$2='4b. Variables'!$A$9,'4b. Variables'!$I50)+IF(K$2='4b. Variables'!$A$10,'4b. Variables'!$J50)+IF(K$2='4b. Variables'!$A$11,'4b. Variables'!$K50)+IF(K$2='4b. Variables'!$A$12,'4b. Variables'!$L50)</f>
        <v>1866637.6818700002</v>
      </c>
      <c r="L38" s="316"/>
      <c r="M38" s="316"/>
      <c r="N38" s="44"/>
      <c r="O38" s="301">
        <f t="shared" si="3"/>
        <v>8912676.9624500293</v>
      </c>
      <c r="P38" s="303">
        <f t="shared" si="4"/>
        <v>4688.8024500291795</v>
      </c>
      <c r="Q38" s="307">
        <f t="shared" si="5"/>
        <v>5.2635930423477117E-4</v>
      </c>
      <c r="R38" s="305">
        <f t="shared" si="6"/>
        <v>5.2635930423477117E-4</v>
      </c>
      <c r="S38" s="7"/>
      <c r="T38" s="192">
        <v>2006</v>
      </c>
      <c r="U38" s="162">
        <f>SUM(E15:E26)</f>
        <v>99726774.810000017</v>
      </c>
      <c r="V38" s="140">
        <f>(U38-U37)/U38</f>
        <v>5.5074488375508419E-3</v>
      </c>
      <c r="W38" s="162">
        <f>SUM(O15:O26)</f>
        <v>100486423.95056944</v>
      </c>
      <c r="X38" s="140">
        <f>(W38-W37)/W38</f>
        <v>-5.3310191048966107E-3</v>
      </c>
      <c r="Y38" s="140">
        <f t="shared" ref="Y38:Y46" si="7">(W38-U38)/U38</f>
        <v>7.6173037984704336E-3</v>
      </c>
    </row>
    <row r="39" spans="1:28" x14ac:dyDescent="0.2">
      <c r="A39" s="103">
        <f t="shared" si="1"/>
        <v>39478</v>
      </c>
      <c r="B39" s="6">
        <f>'1. Data Sheet'!B44</f>
        <v>9724722.3300000001</v>
      </c>
      <c r="C39" s="6">
        <f>'4b. Variables'!N51</f>
        <v>0</v>
      </c>
      <c r="D39" s="6"/>
      <c r="E39" s="294">
        <f t="shared" si="2"/>
        <v>9724722.3300000001</v>
      </c>
      <c r="F39" s="316">
        <f>IF(F$2='4b. Variables'!$A$2,'4b. Variables'!$B51)+IF(F$2='4b. Variables'!$A$3,'4b. Variables'!$C51)+IF(F$2='4b. Variables'!$A$4,'4b. Variables'!$D51)+IF(F$2='4b. Variables'!$A$5,'4b. Variables'!$E51)+IF(F$2='4b. Variables'!$A$6,'4b. Variables'!$F51)+IF(F$2='4b. Variables'!$A$7,'4b. Variables'!$G51)+IF(F$2='4b. Variables'!$A$8,'4b. Variables'!$H51)+IF(F$2='4b. Variables'!$A$9,'4b. Variables'!$I51)+IF(F$2='4b. Variables'!$A$10,'4b. Variables'!$J51)+IF(F$2='4b. Variables'!$A$11,'4b. Variables'!$K51)+IF(F$2='4b. Variables'!$A$12,'4b. Variables'!$K51)</f>
        <v>693.80000000000007</v>
      </c>
      <c r="G39" s="316">
        <f>IF(G$2='4b. Variables'!$A$2,'4b. Variables'!$B51)+IF(G$2='4b. Variables'!$A$3,'4b. Variables'!$C51)+IF(G$2='4b. Variables'!$A$4,'4b. Variables'!$D51)+IF(G$2='4b. Variables'!$A$5,'4b. Variables'!$E51)+IF(G$2='4b. Variables'!$A$6,'4b. Variables'!$F51)+IF(G$2='4b. Variables'!$A$7,'4b. Variables'!$G51)+IF(G$2='4b. Variables'!$A$8,'4b. Variables'!$H51)+IF(G$2='4b. Variables'!$A$9,'4b. Variables'!$I51)+IF(G$2='4b. Variables'!$A$10,'4b. Variables'!$J51)+IF(G$2='4b. Variables'!$A$11,'4b. Variables'!$K51)+IF(G$2='4b. Variables'!$A$12,'4b. Variables'!$L51)</f>
        <v>0</v>
      </c>
      <c r="H39" s="715">
        <f>IF(H$2='4b. Variables'!$A$2,'4b. Variables'!$B51)+IF(H$2='4b. Variables'!$A$3,'4b. Variables'!$C51)+IF(H$2='4b. Variables'!$A$4,'4b. Variables'!$D51)+IF(H$2='4b. Variables'!$A$5,'4b. Variables'!$E51)+IF(H$2='4b. Variables'!$A$6,'4b. Variables'!$F51)+IF(H$2='4b. Variables'!$A$7,'4b. Variables'!$G51)+IF(H$2='4b. Variables'!$A$8,'4b. Variables'!$H51)+IF(H$2='4b. Variables'!$A$9,'4b. Variables'!$I51)+IF(H$2='4b. Variables'!$A$10,'4b. Variables'!$J51)+IF(H$2='4b. Variables'!$A$11,'4b. Variables'!$K51)+IF(H$2='4b. Variables'!$A$12,'4b. Variables'!$L51)</f>
        <v>31</v>
      </c>
      <c r="I39" s="715">
        <f>IF(I$2='4b. Variables'!$A$2,'4b. Variables'!$B51)+IF(I$2='4b. Variables'!$A$3,'4b. Variables'!$C51)+IF(I$2='4b. Variables'!$A$4,'4b. Variables'!$D51)+IF(I$2='4b. Variables'!$A$5,'4b. Variables'!$E51)+IF(I$2='4b. Variables'!$A$6,'4b. Variables'!$F51)+IF(I$2='4b. Variables'!$A$7,'4b. Variables'!$G51)+IF(I$2='4b. Variables'!$A$8,'4b. Variables'!$H51)+IF(I$2='4b. Variables'!$A$9,'4b. Variables'!$I51)+IF(I$2='4b. Variables'!$A$10,'4b. Variables'!$J51)+IF(I$2='4b. Variables'!$A$11,'4b. Variables'!$K51)+IF(I$2='4b. Variables'!$A$12,'4b. Variables'!$L51)</f>
        <v>352</v>
      </c>
      <c r="J39" s="316">
        <f>IF(J$2='4b. Variables'!$A$2,'4b. Variables'!$B51)+IF(J$2='4b. Variables'!$A$3,'4b. Variables'!$C51)+IF(J$2='4b. Variables'!$A$4,'4b. Variables'!$D51)+IF(J$2='4b. Variables'!$A$5,'4b. Variables'!$E51)+IF(J$2='4b. Variables'!$A$6,'4b. Variables'!$F51)+IF(J$2='4b. Variables'!$A$7,'4b. Variables'!$G51)+IF(J$2='4b. Variables'!$A$8,'4b. Variables'!$H51)+IF(J$2='4b. Variables'!$A$9,'4b. Variables'!$I51)+IF(J$2='4b. Variables'!$A$10,'4b. Variables'!$J51)+IF(J$2='4b. Variables'!$A$11,'4b. Variables'!$K51)+IF(J$2='4b. Variables'!$A$12,'4b. Variables'!$L51)</f>
        <v>656.3</v>
      </c>
      <c r="K39" s="316">
        <f>IF(K$2='4b. Variables'!$A$2,'4b. Variables'!$B51)+IF(K$2='4b. Variables'!$A$3,'4b. Variables'!$C51)+IF(K$2='4b. Variables'!$A$4,'4b. Variables'!$D51)+IF(K$2='4b. Variables'!$A$5,'4b. Variables'!$E51)+IF(K$2='4b. Variables'!$A$6,'4b. Variables'!$F51)+IF(K$2='4b. Variables'!$A$7,'4b. Variables'!$G51)+IF(K$2='4b. Variables'!$A$8,'4b. Variables'!$H51)+IF(K$2='4b. Variables'!$A$9,'4b. Variables'!$I51)+IF(K$2='4b. Variables'!$A$10,'4b. Variables'!$J51)+IF(K$2='4b. Variables'!$A$11,'4b. Variables'!$K51)+IF(K$2='4b. Variables'!$A$12,'4b. Variables'!$L51)</f>
        <v>2456376.3943860005</v>
      </c>
      <c r="L39" s="316"/>
      <c r="M39" s="316"/>
      <c r="N39" s="44"/>
      <c r="O39" s="301">
        <f t="shared" si="3"/>
        <v>9466511.8682699651</v>
      </c>
      <c r="P39" s="303">
        <f t="shared" si="4"/>
        <v>-258210.46173003502</v>
      </c>
      <c r="Q39" s="307">
        <f t="shared" si="5"/>
        <v>-2.6551962407551335E-2</v>
      </c>
      <c r="R39" s="305">
        <f t="shared" si="6"/>
        <v>2.6551962407551335E-2</v>
      </c>
      <c r="S39" s="7"/>
      <c r="T39" s="192">
        <v>2007</v>
      </c>
      <c r="U39" s="162">
        <f>SUM(E27:E38)</f>
        <v>101905199.3</v>
      </c>
      <c r="V39" s="140">
        <f t="shared" ref="V39:X46" si="8">(U39-U38)/U39</f>
        <v>2.1376970998181245E-2</v>
      </c>
      <c r="W39" s="162">
        <f>SUM(O27:O38)</f>
        <v>102018514.07276952</v>
      </c>
      <c r="X39" s="140">
        <f t="shared" si="8"/>
        <v>1.5017765511731049E-2</v>
      </c>
      <c r="Y39" s="140">
        <f t="shared" si="7"/>
        <v>1.1119626235746507E-3</v>
      </c>
    </row>
    <row r="40" spans="1:28" x14ac:dyDescent="0.2">
      <c r="A40" s="103">
        <f t="shared" si="1"/>
        <v>39507</v>
      </c>
      <c r="B40" s="6">
        <f>'1. Data Sheet'!B45</f>
        <v>9282696.1600000001</v>
      </c>
      <c r="C40" s="6">
        <f>'4b. Variables'!N52</f>
        <v>0</v>
      </c>
      <c r="D40" s="6"/>
      <c r="E40" s="294">
        <f t="shared" si="2"/>
        <v>9282696.1600000001</v>
      </c>
      <c r="F40" s="316">
        <f>IF(F$2='4b. Variables'!$A$2,'4b. Variables'!$B52)+IF(F$2='4b. Variables'!$A$3,'4b. Variables'!$C52)+IF(F$2='4b. Variables'!$A$4,'4b. Variables'!$D52)+IF(F$2='4b. Variables'!$A$5,'4b. Variables'!$E52)+IF(F$2='4b. Variables'!$A$6,'4b. Variables'!$F52)+IF(F$2='4b. Variables'!$A$7,'4b. Variables'!$G52)+IF(F$2='4b. Variables'!$A$8,'4b. Variables'!$H52)+IF(F$2='4b. Variables'!$A$9,'4b. Variables'!$I52)+IF(F$2='4b. Variables'!$A$10,'4b. Variables'!$J52)+IF(F$2='4b. Variables'!$A$11,'4b. Variables'!$K52)+IF(F$2='4b. Variables'!$A$12,'4b. Variables'!$K52)</f>
        <v>736.00000000000011</v>
      </c>
      <c r="G40" s="316">
        <f>IF(G$2='4b. Variables'!$A$2,'4b. Variables'!$B52)+IF(G$2='4b. Variables'!$A$3,'4b. Variables'!$C52)+IF(G$2='4b. Variables'!$A$4,'4b. Variables'!$D52)+IF(G$2='4b. Variables'!$A$5,'4b. Variables'!$E52)+IF(G$2='4b. Variables'!$A$6,'4b. Variables'!$F52)+IF(G$2='4b. Variables'!$A$7,'4b. Variables'!$G52)+IF(G$2='4b. Variables'!$A$8,'4b. Variables'!$H52)+IF(G$2='4b. Variables'!$A$9,'4b. Variables'!$I52)+IF(G$2='4b. Variables'!$A$10,'4b. Variables'!$J52)+IF(G$2='4b. Variables'!$A$11,'4b. Variables'!$K52)+IF(G$2='4b. Variables'!$A$12,'4b. Variables'!$L52)</f>
        <v>0</v>
      </c>
      <c r="H40" s="715">
        <f>IF(H$2='4b. Variables'!$A$2,'4b. Variables'!$B52)+IF(H$2='4b. Variables'!$A$3,'4b. Variables'!$C52)+IF(H$2='4b. Variables'!$A$4,'4b. Variables'!$D52)+IF(H$2='4b. Variables'!$A$5,'4b. Variables'!$E52)+IF(H$2='4b. Variables'!$A$6,'4b. Variables'!$F52)+IF(H$2='4b. Variables'!$A$7,'4b. Variables'!$G52)+IF(H$2='4b. Variables'!$A$8,'4b. Variables'!$H52)+IF(H$2='4b. Variables'!$A$9,'4b. Variables'!$I52)+IF(H$2='4b. Variables'!$A$10,'4b. Variables'!$J52)+IF(H$2='4b. Variables'!$A$11,'4b. Variables'!$K52)+IF(H$2='4b. Variables'!$A$12,'4b. Variables'!$L52)</f>
        <v>29</v>
      </c>
      <c r="I40" s="715">
        <f>IF(I$2='4b. Variables'!$A$2,'4b. Variables'!$B52)+IF(I$2='4b. Variables'!$A$3,'4b. Variables'!$C52)+IF(I$2='4b. Variables'!$A$4,'4b. Variables'!$D52)+IF(I$2='4b. Variables'!$A$5,'4b. Variables'!$E52)+IF(I$2='4b. Variables'!$A$6,'4b. Variables'!$F52)+IF(I$2='4b. Variables'!$A$7,'4b. Variables'!$G52)+IF(I$2='4b. Variables'!$A$8,'4b. Variables'!$H52)+IF(I$2='4b. Variables'!$A$9,'4b. Variables'!$I52)+IF(I$2='4b. Variables'!$A$10,'4b. Variables'!$J52)+IF(I$2='4b. Variables'!$A$11,'4b. Variables'!$K52)+IF(I$2='4b. Variables'!$A$12,'4b. Variables'!$L52)</f>
        <v>320</v>
      </c>
      <c r="J40" s="316">
        <f>IF(J$2='4b. Variables'!$A$2,'4b. Variables'!$B52)+IF(J$2='4b. Variables'!$A$3,'4b. Variables'!$C52)+IF(J$2='4b. Variables'!$A$4,'4b. Variables'!$D52)+IF(J$2='4b. Variables'!$A$5,'4b. Variables'!$E52)+IF(J$2='4b. Variables'!$A$6,'4b. Variables'!$F52)+IF(J$2='4b. Variables'!$A$7,'4b. Variables'!$G52)+IF(J$2='4b. Variables'!$A$8,'4b. Variables'!$H52)+IF(J$2='4b. Variables'!$A$9,'4b. Variables'!$I52)+IF(J$2='4b. Variables'!$A$10,'4b. Variables'!$J52)+IF(J$2='4b. Variables'!$A$11,'4b. Variables'!$K52)+IF(J$2='4b. Variables'!$A$12,'4b. Variables'!$L52)</f>
        <v>651.20000000000005</v>
      </c>
      <c r="K40" s="316">
        <f>IF(K$2='4b. Variables'!$A$2,'4b. Variables'!$B52)+IF(K$2='4b. Variables'!$A$3,'4b. Variables'!$C52)+IF(K$2='4b. Variables'!$A$4,'4b. Variables'!$D52)+IF(K$2='4b. Variables'!$A$5,'4b. Variables'!$E52)+IF(K$2='4b. Variables'!$A$6,'4b. Variables'!$F52)+IF(K$2='4b. Variables'!$A$7,'4b. Variables'!$G52)+IF(K$2='4b. Variables'!$A$8,'4b. Variables'!$H52)+IF(K$2='4b. Variables'!$A$9,'4b. Variables'!$I52)+IF(K$2='4b. Variables'!$A$10,'4b. Variables'!$J52)+IF(K$2='4b. Variables'!$A$11,'4b. Variables'!$K52)+IF(K$2='4b. Variables'!$A$12,'4b. Variables'!$L52)</f>
        <v>2386869.039818</v>
      </c>
      <c r="L40" s="316"/>
      <c r="M40" s="316"/>
      <c r="N40" s="44"/>
      <c r="O40" s="301">
        <f t="shared" si="3"/>
        <v>9096313.4212590586</v>
      </c>
      <c r="P40" s="303">
        <f t="shared" si="4"/>
        <v>-186382.73874094151</v>
      </c>
      <c r="Q40" s="307">
        <f t="shared" si="5"/>
        <v>-2.0078513346594499E-2</v>
      </c>
      <c r="R40" s="305">
        <f t="shared" si="6"/>
        <v>2.0078513346594499E-2</v>
      </c>
      <c r="S40" s="7"/>
      <c r="T40" s="192">
        <v>2008</v>
      </c>
      <c r="U40" s="162">
        <f>SUM(E39:E50)</f>
        <v>100510260.57000001</v>
      </c>
      <c r="V40" s="140">
        <f t="shared" si="8"/>
        <v>-1.3878570427429042E-2</v>
      </c>
      <c r="W40" s="162">
        <f>SUM(O39:O50)</f>
        <v>99854869.428978592</v>
      </c>
      <c r="X40" s="140">
        <f t="shared" si="8"/>
        <v>-2.1667893175002496E-2</v>
      </c>
      <c r="Y40" s="140">
        <f t="shared" si="7"/>
        <v>-6.5206391596703784E-3</v>
      </c>
    </row>
    <row r="41" spans="1:28" x14ac:dyDescent="0.2">
      <c r="A41" s="103">
        <f t="shared" si="1"/>
        <v>39538</v>
      </c>
      <c r="B41" s="6">
        <f>'1. Data Sheet'!B46</f>
        <v>9335763.5999999996</v>
      </c>
      <c r="C41" s="6">
        <f>'4b. Variables'!N53</f>
        <v>0</v>
      </c>
      <c r="D41" s="6"/>
      <c r="E41" s="294">
        <f t="shared" si="2"/>
        <v>9335763.5999999996</v>
      </c>
      <c r="F41" s="316">
        <f>IF(F$2='4b. Variables'!$A$2,'4b. Variables'!$B53)+IF(F$2='4b. Variables'!$A$3,'4b. Variables'!$C53)+IF(F$2='4b. Variables'!$A$4,'4b. Variables'!$D53)+IF(F$2='4b. Variables'!$A$5,'4b. Variables'!$E53)+IF(F$2='4b. Variables'!$A$6,'4b. Variables'!$F53)+IF(F$2='4b. Variables'!$A$7,'4b. Variables'!$G53)+IF(F$2='4b. Variables'!$A$8,'4b. Variables'!$H53)+IF(F$2='4b. Variables'!$A$9,'4b. Variables'!$I53)+IF(F$2='4b. Variables'!$A$10,'4b. Variables'!$J53)+IF(F$2='4b. Variables'!$A$11,'4b. Variables'!$K53)+IF(F$2='4b. Variables'!$A$12,'4b. Variables'!$K53)</f>
        <v>698</v>
      </c>
      <c r="G41" s="316">
        <f>IF(G$2='4b. Variables'!$A$2,'4b. Variables'!$B53)+IF(G$2='4b. Variables'!$A$3,'4b. Variables'!$C53)+IF(G$2='4b. Variables'!$A$4,'4b. Variables'!$D53)+IF(G$2='4b. Variables'!$A$5,'4b. Variables'!$E53)+IF(G$2='4b. Variables'!$A$6,'4b. Variables'!$F53)+IF(G$2='4b. Variables'!$A$7,'4b. Variables'!$G53)+IF(G$2='4b. Variables'!$A$8,'4b. Variables'!$H53)+IF(G$2='4b. Variables'!$A$9,'4b. Variables'!$I53)+IF(G$2='4b. Variables'!$A$10,'4b. Variables'!$J53)+IF(G$2='4b. Variables'!$A$11,'4b. Variables'!$K53)+IF(G$2='4b. Variables'!$A$12,'4b. Variables'!$L53)</f>
        <v>0</v>
      </c>
      <c r="H41" s="715">
        <f>IF(H$2='4b. Variables'!$A$2,'4b. Variables'!$B53)+IF(H$2='4b. Variables'!$A$3,'4b. Variables'!$C53)+IF(H$2='4b. Variables'!$A$4,'4b. Variables'!$D53)+IF(H$2='4b. Variables'!$A$5,'4b. Variables'!$E53)+IF(H$2='4b. Variables'!$A$6,'4b. Variables'!$F53)+IF(H$2='4b. Variables'!$A$7,'4b. Variables'!$G53)+IF(H$2='4b. Variables'!$A$8,'4b. Variables'!$H53)+IF(H$2='4b. Variables'!$A$9,'4b. Variables'!$I53)+IF(H$2='4b. Variables'!$A$10,'4b. Variables'!$J53)+IF(H$2='4b. Variables'!$A$11,'4b. Variables'!$K53)+IF(H$2='4b. Variables'!$A$12,'4b. Variables'!$L53)</f>
        <v>31</v>
      </c>
      <c r="I41" s="715">
        <f>IF(I$2='4b. Variables'!$A$2,'4b. Variables'!$B53)+IF(I$2='4b. Variables'!$A$3,'4b. Variables'!$C53)+IF(I$2='4b. Variables'!$A$4,'4b. Variables'!$D53)+IF(I$2='4b. Variables'!$A$5,'4b. Variables'!$E53)+IF(I$2='4b. Variables'!$A$6,'4b. Variables'!$F53)+IF(I$2='4b. Variables'!$A$7,'4b. Variables'!$G53)+IF(I$2='4b. Variables'!$A$8,'4b. Variables'!$H53)+IF(I$2='4b. Variables'!$A$9,'4b. Variables'!$I53)+IF(I$2='4b. Variables'!$A$10,'4b. Variables'!$J53)+IF(I$2='4b. Variables'!$A$11,'4b. Variables'!$K53)+IF(I$2='4b. Variables'!$A$12,'4b. Variables'!$L53)</f>
        <v>304</v>
      </c>
      <c r="J41" s="316">
        <f>IF(J$2='4b. Variables'!$A$2,'4b. Variables'!$B53)+IF(J$2='4b. Variables'!$A$3,'4b. Variables'!$C53)+IF(J$2='4b. Variables'!$A$4,'4b. Variables'!$D53)+IF(J$2='4b. Variables'!$A$5,'4b. Variables'!$E53)+IF(J$2='4b. Variables'!$A$6,'4b. Variables'!$F53)+IF(J$2='4b. Variables'!$A$7,'4b. Variables'!$G53)+IF(J$2='4b. Variables'!$A$8,'4b. Variables'!$H53)+IF(J$2='4b. Variables'!$A$9,'4b. Variables'!$I53)+IF(J$2='4b. Variables'!$A$10,'4b. Variables'!$J53)+IF(J$2='4b. Variables'!$A$11,'4b. Variables'!$K53)+IF(J$2='4b. Variables'!$A$12,'4b. Variables'!$L53)</f>
        <v>642.29999999999995</v>
      </c>
      <c r="K41" s="316">
        <f>IF(K$2='4b. Variables'!$A$2,'4b. Variables'!$B53)+IF(K$2='4b. Variables'!$A$3,'4b. Variables'!$C53)+IF(K$2='4b. Variables'!$A$4,'4b. Variables'!$D53)+IF(K$2='4b. Variables'!$A$5,'4b. Variables'!$E53)+IF(K$2='4b. Variables'!$A$6,'4b. Variables'!$F53)+IF(K$2='4b. Variables'!$A$7,'4b. Variables'!$G53)+IF(K$2='4b. Variables'!$A$8,'4b. Variables'!$H53)+IF(K$2='4b. Variables'!$A$9,'4b. Variables'!$I53)+IF(K$2='4b. Variables'!$A$10,'4b. Variables'!$J53)+IF(K$2='4b. Variables'!$A$11,'4b. Variables'!$K53)+IF(K$2='4b. Variables'!$A$12,'4b. Variables'!$L53)</f>
        <v>2419561.2335320003</v>
      </c>
      <c r="L41" s="316"/>
      <c r="M41" s="316"/>
      <c r="N41" s="44"/>
      <c r="O41" s="301">
        <f t="shared" si="3"/>
        <v>9142382.043755319</v>
      </c>
      <c r="P41" s="303">
        <f t="shared" si="4"/>
        <v>-193381.55624468066</v>
      </c>
      <c r="Q41" s="307">
        <f t="shared" si="5"/>
        <v>-2.0714058809788272E-2</v>
      </c>
      <c r="R41" s="305">
        <f t="shared" si="6"/>
        <v>2.0714058809788272E-2</v>
      </c>
      <c r="S41" s="7"/>
      <c r="T41" s="192">
        <v>2009</v>
      </c>
      <c r="U41" s="162">
        <f>SUM(E51:E62)</f>
        <v>93415381.520000011</v>
      </c>
      <c r="V41" s="140">
        <f t="shared" si="8"/>
        <v>-7.5949794718560351E-2</v>
      </c>
      <c r="W41" s="162">
        <f>SUM(O51:O62)</f>
        <v>95317999.785448328</v>
      </c>
      <c r="X41" s="140">
        <f t="shared" si="8"/>
        <v>-4.7597197315746478E-2</v>
      </c>
      <c r="Y41" s="140">
        <f t="shared" si="7"/>
        <v>2.0367291065882667E-2</v>
      </c>
    </row>
    <row r="42" spans="1:28" x14ac:dyDescent="0.2">
      <c r="A42" s="103">
        <f t="shared" si="1"/>
        <v>39568</v>
      </c>
      <c r="B42" s="6">
        <f>'1. Data Sheet'!B47</f>
        <v>8210708.7599999998</v>
      </c>
      <c r="C42" s="6">
        <f>'4b. Variables'!N54</f>
        <v>0</v>
      </c>
      <c r="D42" s="6"/>
      <c r="E42" s="294">
        <f t="shared" si="2"/>
        <v>8210708.7599999998</v>
      </c>
      <c r="F42" s="316">
        <f>IF(F$2='4b. Variables'!$A$2,'4b. Variables'!$B54)+IF(F$2='4b. Variables'!$A$3,'4b. Variables'!$C54)+IF(F$2='4b. Variables'!$A$4,'4b. Variables'!$D54)+IF(F$2='4b. Variables'!$A$5,'4b. Variables'!$E54)+IF(F$2='4b. Variables'!$A$6,'4b. Variables'!$F54)+IF(F$2='4b. Variables'!$A$7,'4b. Variables'!$G54)+IF(F$2='4b. Variables'!$A$8,'4b. Variables'!$H54)+IF(F$2='4b. Variables'!$A$9,'4b. Variables'!$I54)+IF(F$2='4b. Variables'!$A$10,'4b. Variables'!$J54)+IF(F$2='4b. Variables'!$A$11,'4b. Variables'!$K54)+IF(F$2='4b. Variables'!$A$12,'4b. Variables'!$K54)</f>
        <v>299.09999999999997</v>
      </c>
      <c r="G42" s="316">
        <f>IF(G$2='4b. Variables'!$A$2,'4b. Variables'!$B54)+IF(G$2='4b. Variables'!$A$3,'4b. Variables'!$C54)+IF(G$2='4b. Variables'!$A$4,'4b. Variables'!$D54)+IF(G$2='4b. Variables'!$A$5,'4b. Variables'!$E54)+IF(G$2='4b. Variables'!$A$6,'4b. Variables'!$F54)+IF(G$2='4b. Variables'!$A$7,'4b. Variables'!$G54)+IF(G$2='4b. Variables'!$A$8,'4b. Variables'!$H54)+IF(G$2='4b. Variables'!$A$9,'4b. Variables'!$I54)+IF(G$2='4b. Variables'!$A$10,'4b. Variables'!$J54)+IF(G$2='4b. Variables'!$A$11,'4b. Variables'!$K54)+IF(G$2='4b. Variables'!$A$12,'4b. Variables'!$L54)</f>
        <v>1.4000000000000001</v>
      </c>
      <c r="H42" s="715">
        <f>IF(H$2='4b. Variables'!$A$2,'4b. Variables'!$B54)+IF(H$2='4b. Variables'!$A$3,'4b. Variables'!$C54)+IF(H$2='4b. Variables'!$A$4,'4b. Variables'!$D54)+IF(H$2='4b. Variables'!$A$5,'4b. Variables'!$E54)+IF(H$2='4b. Variables'!$A$6,'4b. Variables'!$F54)+IF(H$2='4b. Variables'!$A$7,'4b. Variables'!$G54)+IF(H$2='4b. Variables'!$A$8,'4b. Variables'!$H54)+IF(H$2='4b. Variables'!$A$9,'4b. Variables'!$I54)+IF(H$2='4b. Variables'!$A$10,'4b. Variables'!$J54)+IF(H$2='4b. Variables'!$A$11,'4b. Variables'!$K54)+IF(H$2='4b. Variables'!$A$12,'4b. Variables'!$L54)</f>
        <v>30</v>
      </c>
      <c r="I42" s="715">
        <f>IF(I$2='4b. Variables'!$A$2,'4b. Variables'!$B54)+IF(I$2='4b. Variables'!$A$3,'4b. Variables'!$C54)+IF(I$2='4b. Variables'!$A$4,'4b. Variables'!$D54)+IF(I$2='4b. Variables'!$A$5,'4b. Variables'!$E54)+IF(I$2='4b. Variables'!$A$6,'4b. Variables'!$F54)+IF(I$2='4b. Variables'!$A$7,'4b. Variables'!$G54)+IF(I$2='4b. Variables'!$A$8,'4b. Variables'!$H54)+IF(I$2='4b. Variables'!$A$9,'4b. Variables'!$I54)+IF(I$2='4b. Variables'!$A$10,'4b. Variables'!$J54)+IF(I$2='4b. Variables'!$A$11,'4b. Variables'!$K54)+IF(I$2='4b. Variables'!$A$12,'4b. Variables'!$L54)</f>
        <v>352</v>
      </c>
      <c r="J42" s="316">
        <f>IF(J$2='4b. Variables'!$A$2,'4b. Variables'!$B54)+IF(J$2='4b. Variables'!$A$3,'4b. Variables'!$C54)+IF(J$2='4b. Variables'!$A$4,'4b. Variables'!$D54)+IF(J$2='4b. Variables'!$A$5,'4b. Variables'!$E54)+IF(J$2='4b. Variables'!$A$6,'4b. Variables'!$F54)+IF(J$2='4b. Variables'!$A$7,'4b. Variables'!$G54)+IF(J$2='4b. Variables'!$A$8,'4b. Variables'!$H54)+IF(J$2='4b. Variables'!$A$9,'4b. Variables'!$I54)+IF(J$2='4b. Variables'!$A$10,'4b. Variables'!$J54)+IF(J$2='4b. Variables'!$A$11,'4b. Variables'!$K54)+IF(J$2='4b. Variables'!$A$12,'4b. Variables'!$L54)</f>
        <v>642.29999999999995</v>
      </c>
      <c r="K42" s="316">
        <f>IF(K$2='4b. Variables'!$A$2,'4b. Variables'!$B54)+IF(K$2='4b. Variables'!$A$3,'4b. Variables'!$C54)+IF(K$2='4b. Variables'!$A$4,'4b. Variables'!$D54)+IF(K$2='4b. Variables'!$A$5,'4b. Variables'!$E54)+IF(K$2='4b. Variables'!$A$6,'4b. Variables'!$F54)+IF(K$2='4b. Variables'!$A$7,'4b. Variables'!$G54)+IF(K$2='4b. Variables'!$A$8,'4b. Variables'!$H54)+IF(K$2='4b. Variables'!$A$9,'4b. Variables'!$I54)+IF(K$2='4b. Variables'!$A$10,'4b. Variables'!$J54)+IF(K$2='4b. Variables'!$A$11,'4b. Variables'!$K54)+IF(K$2='4b. Variables'!$A$12,'4b. Variables'!$L54)</f>
        <v>2444891.8087619999</v>
      </c>
      <c r="L42" s="316"/>
      <c r="M42" s="316"/>
      <c r="N42" s="44"/>
      <c r="O42" s="301">
        <f t="shared" si="3"/>
        <v>8220031.106726598</v>
      </c>
      <c r="P42" s="303">
        <f t="shared" si="4"/>
        <v>9322.3467265982181</v>
      </c>
      <c r="Q42" s="307">
        <f t="shared" si="5"/>
        <v>1.1353887951809679E-3</v>
      </c>
      <c r="R42" s="305">
        <f t="shared" si="6"/>
        <v>1.1353887951809679E-3</v>
      </c>
      <c r="S42" s="7"/>
      <c r="T42" s="192">
        <v>2010</v>
      </c>
      <c r="U42" s="162">
        <f>SUM(E63:E74)</f>
        <v>102608264.83</v>
      </c>
      <c r="V42" s="140">
        <f t="shared" si="8"/>
        <v>8.9592035546362997E-2</v>
      </c>
      <c r="W42" s="162">
        <f>SUM(O63:O74)</f>
        <v>100819380.39590371</v>
      </c>
      <c r="X42" s="140">
        <f t="shared" si="8"/>
        <v>5.4566697284314E-2</v>
      </c>
      <c r="Y42" s="140">
        <f t="shared" si="7"/>
        <v>-1.7434116414112365E-2</v>
      </c>
    </row>
    <row r="43" spans="1:28" x14ac:dyDescent="0.2">
      <c r="A43" s="103">
        <f t="shared" si="1"/>
        <v>39599</v>
      </c>
      <c r="B43" s="6">
        <f>'1. Data Sheet'!B48</f>
        <v>7883595.0800000001</v>
      </c>
      <c r="C43" s="6">
        <f>'4b. Variables'!N55</f>
        <v>0</v>
      </c>
      <c r="D43" s="6"/>
      <c r="E43" s="294">
        <f t="shared" si="2"/>
        <v>7883595.0800000001</v>
      </c>
      <c r="F43" s="316">
        <f>IF(F$2='4b. Variables'!$A$2,'4b. Variables'!$B55)+IF(F$2='4b. Variables'!$A$3,'4b. Variables'!$C55)+IF(F$2='4b. Variables'!$A$4,'4b. Variables'!$D55)+IF(F$2='4b. Variables'!$A$5,'4b. Variables'!$E55)+IF(F$2='4b. Variables'!$A$6,'4b. Variables'!$F55)+IF(F$2='4b. Variables'!$A$7,'4b. Variables'!$G55)+IF(F$2='4b. Variables'!$A$8,'4b. Variables'!$H55)+IF(F$2='4b. Variables'!$A$9,'4b. Variables'!$I55)+IF(F$2='4b. Variables'!$A$10,'4b. Variables'!$J55)+IF(F$2='4b. Variables'!$A$11,'4b. Variables'!$K55)+IF(F$2='4b. Variables'!$A$12,'4b. Variables'!$K55)</f>
        <v>263.09999999999997</v>
      </c>
      <c r="G43" s="316">
        <f>IF(G$2='4b. Variables'!$A$2,'4b. Variables'!$B55)+IF(G$2='4b. Variables'!$A$3,'4b. Variables'!$C55)+IF(G$2='4b. Variables'!$A$4,'4b. Variables'!$D55)+IF(G$2='4b. Variables'!$A$5,'4b. Variables'!$E55)+IF(G$2='4b. Variables'!$A$6,'4b. Variables'!$F55)+IF(G$2='4b. Variables'!$A$7,'4b. Variables'!$G55)+IF(G$2='4b. Variables'!$A$8,'4b. Variables'!$H55)+IF(G$2='4b. Variables'!$A$9,'4b. Variables'!$I55)+IF(G$2='4b. Variables'!$A$10,'4b. Variables'!$J55)+IF(G$2='4b. Variables'!$A$11,'4b. Variables'!$K55)+IF(G$2='4b. Variables'!$A$12,'4b. Variables'!$L55)</f>
        <v>0.3</v>
      </c>
      <c r="H43" s="715">
        <f>IF(H$2='4b. Variables'!$A$2,'4b. Variables'!$B55)+IF(H$2='4b. Variables'!$A$3,'4b. Variables'!$C55)+IF(H$2='4b. Variables'!$A$4,'4b. Variables'!$D55)+IF(H$2='4b. Variables'!$A$5,'4b. Variables'!$E55)+IF(H$2='4b. Variables'!$A$6,'4b. Variables'!$F55)+IF(H$2='4b. Variables'!$A$7,'4b. Variables'!$G55)+IF(H$2='4b. Variables'!$A$8,'4b. Variables'!$H55)+IF(H$2='4b. Variables'!$A$9,'4b. Variables'!$I55)+IF(H$2='4b. Variables'!$A$10,'4b. Variables'!$J55)+IF(H$2='4b. Variables'!$A$11,'4b. Variables'!$K55)+IF(H$2='4b. Variables'!$A$12,'4b. Variables'!$L55)</f>
        <v>31</v>
      </c>
      <c r="I43" s="715">
        <f>IF(I$2='4b. Variables'!$A$2,'4b. Variables'!$B55)+IF(I$2='4b. Variables'!$A$3,'4b. Variables'!$C55)+IF(I$2='4b. Variables'!$A$4,'4b. Variables'!$D55)+IF(I$2='4b. Variables'!$A$5,'4b. Variables'!$E55)+IF(I$2='4b. Variables'!$A$6,'4b. Variables'!$F55)+IF(I$2='4b. Variables'!$A$7,'4b. Variables'!$G55)+IF(I$2='4b. Variables'!$A$8,'4b. Variables'!$H55)+IF(I$2='4b. Variables'!$A$9,'4b. Variables'!$I55)+IF(I$2='4b. Variables'!$A$10,'4b. Variables'!$J55)+IF(I$2='4b. Variables'!$A$11,'4b. Variables'!$K55)+IF(I$2='4b. Variables'!$A$12,'4b. Variables'!$L55)</f>
        <v>336</v>
      </c>
      <c r="J43" s="316">
        <f>IF(J$2='4b. Variables'!$A$2,'4b. Variables'!$B55)+IF(J$2='4b. Variables'!$A$3,'4b. Variables'!$C55)+IF(J$2='4b. Variables'!$A$4,'4b. Variables'!$D55)+IF(J$2='4b. Variables'!$A$5,'4b. Variables'!$E55)+IF(J$2='4b. Variables'!$A$6,'4b. Variables'!$F55)+IF(J$2='4b. Variables'!$A$7,'4b. Variables'!$G55)+IF(J$2='4b. Variables'!$A$8,'4b. Variables'!$H55)+IF(J$2='4b. Variables'!$A$9,'4b. Variables'!$I55)+IF(J$2='4b. Variables'!$A$10,'4b. Variables'!$J55)+IF(J$2='4b. Variables'!$A$11,'4b. Variables'!$K55)+IF(J$2='4b. Variables'!$A$12,'4b. Variables'!$L55)</f>
        <v>642.5</v>
      </c>
      <c r="K43" s="316">
        <f>IF(K$2='4b. Variables'!$A$2,'4b. Variables'!$B55)+IF(K$2='4b. Variables'!$A$3,'4b. Variables'!$C55)+IF(K$2='4b. Variables'!$A$4,'4b. Variables'!$D55)+IF(K$2='4b. Variables'!$A$5,'4b. Variables'!$E55)+IF(K$2='4b. Variables'!$A$6,'4b. Variables'!$F55)+IF(K$2='4b. Variables'!$A$7,'4b. Variables'!$G55)+IF(K$2='4b. Variables'!$A$8,'4b. Variables'!$H55)+IF(K$2='4b. Variables'!$A$9,'4b. Variables'!$I55)+IF(K$2='4b. Variables'!$A$10,'4b. Variables'!$J55)+IF(K$2='4b. Variables'!$A$11,'4b. Variables'!$K55)+IF(K$2='4b. Variables'!$A$12,'4b. Variables'!$L55)</f>
        <v>2238850.9691860001</v>
      </c>
      <c r="L43" s="316"/>
      <c r="M43" s="316"/>
      <c r="N43" s="44"/>
      <c r="O43" s="301">
        <f t="shared" si="3"/>
        <v>8036396.1434050901</v>
      </c>
      <c r="P43" s="303">
        <f t="shared" si="4"/>
        <v>152801.06340509001</v>
      </c>
      <c r="Q43" s="307">
        <f t="shared" si="5"/>
        <v>1.9382155203878128E-2</v>
      </c>
      <c r="R43" s="305">
        <f t="shared" si="6"/>
        <v>1.9382155203878128E-2</v>
      </c>
      <c r="S43" s="7"/>
      <c r="T43" s="192">
        <v>2011</v>
      </c>
      <c r="U43" s="162">
        <f>SUM(E75:E86)</f>
        <v>105625698.06999999</v>
      </c>
      <c r="V43" s="140">
        <f t="shared" si="8"/>
        <v>2.8567226490662234E-2</v>
      </c>
      <c r="W43" s="162">
        <f>SUM(O75:O86)</f>
        <v>104006389.35508327</v>
      </c>
      <c r="X43" s="140">
        <f t="shared" si="8"/>
        <v>3.0642434363325022E-2</v>
      </c>
      <c r="Y43" s="140">
        <f t="shared" si="7"/>
        <v>-1.5330632076330297E-2</v>
      </c>
    </row>
    <row r="44" spans="1:28" x14ac:dyDescent="0.2">
      <c r="A44" s="103">
        <f t="shared" si="1"/>
        <v>39629</v>
      </c>
      <c r="B44" s="6">
        <f>'1. Data Sheet'!B49</f>
        <v>7787375</v>
      </c>
      <c r="C44" s="6">
        <f>'4b. Variables'!N56</f>
        <v>0</v>
      </c>
      <c r="D44" s="6"/>
      <c r="E44" s="294">
        <f t="shared" si="2"/>
        <v>7787375</v>
      </c>
      <c r="F44" s="316">
        <f>IF(F$2='4b. Variables'!$A$2,'4b. Variables'!$B56)+IF(F$2='4b. Variables'!$A$3,'4b. Variables'!$C56)+IF(F$2='4b. Variables'!$A$4,'4b. Variables'!$D56)+IF(F$2='4b. Variables'!$A$5,'4b. Variables'!$E56)+IF(F$2='4b. Variables'!$A$6,'4b. Variables'!$F56)+IF(F$2='4b. Variables'!$A$7,'4b. Variables'!$G56)+IF(F$2='4b. Variables'!$A$8,'4b. Variables'!$H56)+IF(F$2='4b. Variables'!$A$9,'4b. Variables'!$I56)+IF(F$2='4b. Variables'!$A$10,'4b. Variables'!$J56)+IF(F$2='4b. Variables'!$A$11,'4b. Variables'!$K56)+IF(F$2='4b. Variables'!$A$12,'4b. Variables'!$K56)</f>
        <v>50.3</v>
      </c>
      <c r="G44" s="316">
        <f>IF(G$2='4b. Variables'!$A$2,'4b. Variables'!$B56)+IF(G$2='4b. Variables'!$A$3,'4b. Variables'!$C56)+IF(G$2='4b. Variables'!$A$4,'4b. Variables'!$D56)+IF(G$2='4b. Variables'!$A$5,'4b. Variables'!$E56)+IF(G$2='4b. Variables'!$A$6,'4b. Variables'!$F56)+IF(G$2='4b. Variables'!$A$7,'4b. Variables'!$G56)+IF(G$2='4b. Variables'!$A$8,'4b. Variables'!$H56)+IF(G$2='4b. Variables'!$A$9,'4b. Variables'!$I56)+IF(G$2='4b. Variables'!$A$10,'4b. Variables'!$J56)+IF(G$2='4b. Variables'!$A$11,'4b. Variables'!$K56)+IF(G$2='4b. Variables'!$A$12,'4b. Variables'!$L56)</f>
        <v>44.800000000000004</v>
      </c>
      <c r="H44" s="715">
        <f>IF(H$2='4b. Variables'!$A$2,'4b. Variables'!$B56)+IF(H$2='4b. Variables'!$A$3,'4b. Variables'!$C56)+IF(H$2='4b. Variables'!$A$4,'4b. Variables'!$D56)+IF(H$2='4b. Variables'!$A$5,'4b. Variables'!$E56)+IF(H$2='4b. Variables'!$A$6,'4b. Variables'!$F56)+IF(H$2='4b. Variables'!$A$7,'4b. Variables'!$G56)+IF(H$2='4b. Variables'!$A$8,'4b. Variables'!$H56)+IF(H$2='4b. Variables'!$A$9,'4b. Variables'!$I56)+IF(H$2='4b. Variables'!$A$10,'4b. Variables'!$J56)+IF(H$2='4b. Variables'!$A$11,'4b. Variables'!$K56)+IF(H$2='4b. Variables'!$A$12,'4b. Variables'!$L56)</f>
        <v>30</v>
      </c>
      <c r="I44" s="715">
        <f>IF(I$2='4b. Variables'!$A$2,'4b. Variables'!$B56)+IF(I$2='4b. Variables'!$A$3,'4b. Variables'!$C56)+IF(I$2='4b. Variables'!$A$4,'4b. Variables'!$D56)+IF(I$2='4b. Variables'!$A$5,'4b. Variables'!$E56)+IF(I$2='4b. Variables'!$A$6,'4b. Variables'!$F56)+IF(I$2='4b. Variables'!$A$7,'4b. Variables'!$G56)+IF(I$2='4b. Variables'!$A$8,'4b. Variables'!$H56)+IF(I$2='4b. Variables'!$A$9,'4b. Variables'!$I56)+IF(I$2='4b. Variables'!$A$10,'4b. Variables'!$J56)+IF(I$2='4b. Variables'!$A$11,'4b. Variables'!$K56)+IF(I$2='4b. Variables'!$A$12,'4b. Variables'!$L56)</f>
        <v>336</v>
      </c>
      <c r="J44" s="316">
        <f>IF(J$2='4b. Variables'!$A$2,'4b. Variables'!$B56)+IF(J$2='4b. Variables'!$A$3,'4b. Variables'!$C56)+IF(J$2='4b. Variables'!$A$4,'4b. Variables'!$D56)+IF(J$2='4b. Variables'!$A$5,'4b. Variables'!$E56)+IF(J$2='4b. Variables'!$A$6,'4b. Variables'!$F56)+IF(J$2='4b. Variables'!$A$7,'4b. Variables'!$G56)+IF(J$2='4b. Variables'!$A$8,'4b. Variables'!$H56)+IF(J$2='4b. Variables'!$A$9,'4b. Variables'!$I56)+IF(J$2='4b. Variables'!$A$10,'4b. Variables'!$J56)+IF(J$2='4b. Variables'!$A$11,'4b. Variables'!$K56)+IF(J$2='4b. Variables'!$A$12,'4b. Variables'!$L56)</f>
        <v>648.20000000000005</v>
      </c>
      <c r="K44" s="316">
        <f>IF(K$2='4b. Variables'!$A$2,'4b. Variables'!$B56)+IF(K$2='4b. Variables'!$A$3,'4b. Variables'!$C56)+IF(K$2='4b. Variables'!$A$4,'4b. Variables'!$D56)+IF(K$2='4b. Variables'!$A$5,'4b. Variables'!$E56)+IF(K$2='4b. Variables'!$A$6,'4b. Variables'!$F56)+IF(K$2='4b. Variables'!$A$7,'4b. Variables'!$G56)+IF(K$2='4b. Variables'!$A$8,'4b. Variables'!$H56)+IF(K$2='4b. Variables'!$A$9,'4b. Variables'!$I56)+IF(K$2='4b. Variables'!$A$10,'4b. Variables'!$J56)+IF(K$2='4b. Variables'!$A$11,'4b. Variables'!$K56)+IF(K$2='4b. Variables'!$A$12,'4b. Variables'!$L56)</f>
        <v>2213271.0680859997</v>
      </c>
      <c r="L44" s="316"/>
      <c r="M44" s="316"/>
      <c r="N44" s="44"/>
      <c r="O44" s="301">
        <f t="shared" si="3"/>
        <v>7728599.965476688</v>
      </c>
      <c r="P44" s="303">
        <f t="shared" si="4"/>
        <v>-58775.034523312002</v>
      </c>
      <c r="Q44" s="307">
        <f t="shared" si="5"/>
        <v>-7.5474771053547574E-3</v>
      </c>
      <c r="R44" s="305">
        <f t="shared" si="6"/>
        <v>7.5474771053547574E-3</v>
      </c>
      <c r="S44" s="7"/>
      <c r="T44" s="192">
        <v>2012</v>
      </c>
      <c r="U44" s="162">
        <f>SUM(E87:E98)</f>
        <v>108411816.52</v>
      </c>
      <c r="V44" s="140">
        <f t="shared" si="8"/>
        <v>2.5699398270722779E-2</v>
      </c>
      <c r="W44" s="162">
        <f>SUM(O87:O98)</f>
        <v>104474814.18227075</v>
      </c>
      <c r="X44" s="140">
        <f t="shared" si="8"/>
        <v>4.4836148391730725E-3</v>
      </c>
      <c r="Y44" s="140">
        <f t="shared" si="7"/>
        <v>-3.631525108707076E-2</v>
      </c>
    </row>
    <row r="45" spans="1:28" x14ac:dyDescent="0.2">
      <c r="A45" s="103">
        <f t="shared" si="1"/>
        <v>39660</v>
      </c>
      <c r="B45" s="6">
        <f>'1. Data Sheet'!B50</f>
        <v>7815607.1200000001</v>
      </c>
      <c r="C45" s="6">
        <f>'4b. Variables'!N57</f>
        <v>0</v>
      </c>
      <c r="D45" s="6"/>
      <c r="E45" s="294">
        <f t="shared" si="2"/>
        <v>7815607.1200000001</v>
      </c>
      <c r="F45" s="316">
        <f>IF(F$2='4b. Variables'!$A$2,'4b. Variables'!$B57)+IF(F$2='4b. Variables'!$A$3,'4b. Variables'!$C57)+IF(F$2='4b. Variables'!$A$4,'4b. Variables'!$D57)+IF(F$2='4b. Variables'!$A$5,'4b. Variables'!$E57)+IF(F$2='4b. Variables'!$A$6,'4b. Variables'!$F57)+IF(F$2='4b. Variables'!$A$7,'4b. Variables'!$G57)+IF(F$2='4b. Variables'!$A$8,'4b. Variables'!$H57)+IF(F$2='4b. Variables'!$A$9,'4b. Variables'!$I57)+IF(F$2='4b. Variables'!$A$10,'4b. Variables'!$J57)+IF(F$2='4b. Variables'!$A$11,'4b. Variables'!$K57)+IF(F$2='4b. Variables'!$A$12,'4b. Variables'!$K57)</f>
        <v>19.399999999999999</v>
      </c>
      <c r="G45" s="316">
        <f>IF(G$2='4b. Variables'!$A$2,'4b. Variables'!$B57)+IF(G$2='4b. Variables'!$A$3,'4b. Variables'!$C57)+IF(G$2='4b. Variables'!$A$4,'4b. Variables'!$D57)+IF(G$2='4b. Variables'!$A$5,'4b. Variables'!$E57)+IF(G$2='4b. Variables'!$A$6,'4b. Variables'!$F57)+IF(G$2='4b. Variables'!$A$7,'4b. Variables'!$G57)+IF(G$2='4b. Variables'!$A$8,'4b. Variables'!$H57)+IF(G$2='4b. Variables'!$A$9,'4b. Variables'!$I57)+IF(G$2='4b. Variables'!$A$10,'4b. Variables'!$J57)+IF(G$2='4b. Variables'!$A$11,'4b. Variables'!$K57)+IF(G$2='4b. Variables'!$A$12,'4b. Variables'!$L57)</f>
        <v>55.099999999999987</v>
      </c>
      <c r="H45" s="715">
        <f>IF(H$2='4b. Variables'!$A$2,'4b. Variables'!$B57)+IF(H$2='4b. Variables'!$A$3,'4b. Variables'!$C57)+IF(H$2='4b. Variables'!$A$4,'4b. Variables'!$D57)+IF(H$2='4b. Variables'!$A$5,'4b. Variables'!$E57)+IF(H$2='4b. Variables'!$A$6,'4b. Variables'!$F57)+IF(H$2='4b. Variables'!$A$7,'4b. Variables'!$G57)+IF(H$2='4b. Variables'!$A$8,'4b. Variables'!$H57)+IF(H$2='4b. Variables'!$A$9,'4b. Variables'!$I57)+IF(H$2='4b. Variables'!$A$10,'4b. Variables'!$J57)+IF(H$2='4b. Variables'!$A$11,'4b. Variables'!$K57)+IF(H$2='4b. Variables'!$A$12,'4b. Variables'!$L57)</f>
        <v>31</v>
      </c>
      <c r="I45" s="715">
        <f>IF(I$2='4b. Variables'!$A$2,'4b. Variables'!$B57)+IF(I$2='4b. Variables'!$A$3,'4b. Variables'!$C57)+IF(I$2='4b. Variables'!$A$4,'4b. Variables'!$D57)+IF(I$2='4b. Variables'!$A$5,'4b. Variables'!$E57)+IF(I$2='4b. Variables'!$A$6,'4b. Variables'!$F57)+IF(I$2='4b. Variables'!$A$7,'4b. Variables'!$G57)+IF(I$2='4b. Variables'!$A$8,'4b. Variables'!$H57)+IF(I$2='4b. Variables'!$A$9,'4b. Variables'!$I57)+IF(I$2='4b. Variables'!$A$10,'4b. Variables'!$J57)+IF(I$2='4b. Variables'!$A$11,'4b. Variables'!$K57)+IF(I$2='4b. Variables'!$A$12,'4b. Variables'!$L57)</f>
        <v>352</v>
      </c>
      <c r="J45" s="316">
        <f>IF(J$2='4b. Variables'!$A$2,'4b. Variables'!$B57)+IF(J$2='4b. Variables'!$A$3,'4b. Variables'!$C57)+IF(J$2='4b. Variables'!$A$4,'4b. Variables'!$D57)+IF(J$2='4b. Variables'!$A$5,'4b. Variables'!$E57)+IF(J$2='4b. Variables'!$A$6,'4b. Variables'!$F57)+IF(J$2='4b. Variables'!$A$7,'4b. Variables'!$G57)+IF(J$2='4b. Variables'!$A$8,'4b. Variables'!$H57)+IF(J$2='4b. Variables'!$A$9,'4b. Variables'!$I57)+IF(J$2='4b. Variables'!$A$10,'4b. Variables'!$J57)+IF(J$2='4b. Variables'!$A$11,'4b. Variables'!$K57)+IF(J$2='4b. Variables'!$A$12,'4b. Variables'!$L57)</f>
        <v>653.5</v>
      </c>
      <c r="K45" s="316">
        <f>IF(K$2='4b. Variables'!$A$2,'4b. Variables'!$B57)+IF(K$2='4b. Variables'!$A$3,'4b. Variables'!$C57)+IF(K$2='4b. Variables'!$A$4,'4b. Variables'!$D57)+IF(K$2='4b. Variables'!$A$5,'4b. Variables'!$E57)+IF(K$2='4b. Variables'!$A$6,'4b. Variables'!$F57)+IF(K$2='4b. Variables'!$A$7,'4b. Variables'!$G57)+IF(K$2='4b. Variables'!$A$8,'4b. Variables'!$H57)+IF(K$2='4b. Variables'!$A$9,'4b. Variables'!$I57)+IF(K$2='4b. Variables'!$A$10,'4b. Variables'!$J57)+IF(K$2='4b. Variables'!$A$11,'4b. Variables'!$K57)+IF(K$2='4b. Variables'!$A$12,'4b. Variables'!$L57)</f>
        <v>1931221.3197680002</v>
      </c>
      <c r="L45" s="316"/>
      <c r="M45" s="316"/>
      <c r="N45" s="44"/>
      <c r="O45" s="301">
        <f t="shared" si="3"/>
        <v>7782696.0685662376</v>
      </c>
      <c r="P45" s="303">
        <f t="shared" si="4"/>
        <v>-32911.051433762535</v>
      </c>
      <c r="Q45" s="307">
        <f t="shared" si="5"/>
        <v>-4.2109398449090077E-3</v>
      </c>
      <c r="R45" s="305">
        <f t="shared" si="6"/>
        <v>4.2109398449090077E-3</v>
      </c>
      <c r="S45" s="7"/>
      <c r="T45" s="192">
        <v>2013</v>
      </c>
      <c r="U45" s="162">
        <f>SUM(E99:E110)</f>
        <v>110314059.5</v>
      </c>
      <c r="V45" s="140">
        <f t="shared" si="8"/>
        <v>1.7243885218456712E-2</v>
      </c>
      <c r="W45" s="162">
        <f>SUM(O99:O110)</f>
        <v>111813624.28821951</v>
      </c>
      <c r="X45" s="140">
        <f t="shared" si="8"/>
        <v>6.5634310243192481E-2</v>
      </c>
      <c r="Y45" s="140">
        <f t="shared" si="7"/>
        <v>1.3593596274276459E-2</v>
      </c>
    </row>
    <row r="46" spans="1:28" x14ac:dyDescent="0.2">
      <c r="A46" s="103">
        <f t="shared" si="1"/>
        <v>39691</v>
      </c>
      <c r="B46" s="6">
        <f>'1. Data Sheet'!B51</f>
        <v>7810492.4300000006</v>
      </c>
      <c r="C46" s="6">
        <f>'4b. Variables'!N58</f>
        <v>0</v>
      </c>
      <c r="D46" s="6"/>
      <c r="E46" s="294">
        <f t="shared" si="2"/>
        <v>7810492.4300000006</v>
      </c>
      <c r="F46" s="316">
        <f>IF(F$2='4b. Variables'!$A$2,'4b. Variables'!$B58)+IF(F$2='4b. Variables'!$A$3,'4b. Variables'!$C58)+IF(F$2='4b. Variables'!$A$4,'4b. Variables'!$D58)+IF(F$2='4b. Variables'!$A$5,'4b. Variables'!$E58)+IF(F$2='4b. Variables'!$A$6,'4b. Variables'!$F58)+IF(F$2='4b. Variables'!$A$7,'4b. Variables'!$G58)+IF(F$2='4b. Variables'!$A$8,'4b. Variables'!$H58)+IF(F$2='4b. Variables'!$A$9,'4b. Variables'!$I58)+IF(F$2='4b. Variables'!$A$10,'4b. Variables'!$J58)+IF(F$2='4b. Variables'!$A$11,'4b. Variables'!$K58)+IF(F$2='4b. Variables'!$A$12,'4b. Variables'!$K58)</f>
        <v>32.233333333333334</v>
      </c>
      <c r="G46" s="316">
        <f>IF(G$2='4b. Variables'!$A$2,'4b. Variables'!$B58)+IF(G$2='4b. Variables'!$A$3,'4b. Variables'!$C58)+IF(G$2='4b. Variables'!$A$4,'4b. Variables'!$D58)+IF(G$2='4b. Variables'!$A$5,'4b. Variables'!$E58)+IF(G$2='4b. Variables'!$A$6,'4b. Variables'!$F58)+IF(G$2='4b. Variables'!$A$7,'4b. Variables'!$G58)+IF(G$2='4b. Variables'!$A$8,'4b. Variables'!$H58)+IF(G$2='4b. Variables'!$A$9,'4b. Variables'!$I58)+IF(G$2='4b. Variables'!$A$10,'4b. Variables'!$J58)+IF(G$2='4b. Variables'!$A$11,'4b. Variables'!$K58)+IF(G$2='4b. Variables'!$A$12,'4b. Variables'!$L58)</f>
        <v>28.400000000000002</v>
      </c>
      <c r="H46" s="715">
        <f>IF(H$2='4b. Variables'!$A$2,'4b. Variables'!$B58)+IF(H$2='4b. Variables'!$A$3,'4b. Variables'!$C58)+IF(H$2='4b. Variables'!$A$4,'4b. Variables'!$D58)+IF(H$2='4b. Variables'!$A$5,'4b. Variables'!$E58)+IF(H$2='4b. Variables'!$A$6,'4b. Variables'!$F58)+IF(H$2='4b. Variables'!$A$7,'4b. Variables'!$G58)+IF(H$2='4b. Variables'!$A$8,'4b. Variables'!$H58)+IF(H$2='4b. Variables'!$A$9,'4b. Variables'!$I58)+IF(H$2='4b. Variables'!$A$10,'4b. Variables'!$J58)+IF(H$2='4b. Variables'!$A$11,'4b. Variables'!$K58)+IF(H$2='4b. Variables'!$A$12,'4b. Variables'!$L58)</f>
        <v>31</v>
      </c>
      <c r="I46" s="715">
        <f>IF(I$2='4b. Variables'!$A$2,'4b. Variables'!$B58)+IF(I$2='4b. Variables'!$A$3,'4b. Variables'!$C58)+IF(I$2='4b. Variables'!$A$4,'4b. Variables'!$D58)+IF(I$2='4b. Variables'!$A$5,'4b. Variables'!$E58)+IF(I$2='4b. Variables'!$A$6,'4b. Variables'!$F58)+IF(I$2='4b. Variables'!$A$7,'4b. Variables'!$G58)+IF(I$2='4b. Variables'!$A$8,'4b. Variables'!$H58)+IF(I$2='4b. Variables'!$A$9,'4b. Variables'!$I58)+IF(I$2='4b. Variables'!$A$10,'4b. Variables'!$J58)+IF(I$2='4b. Variables'!$A$11,'4b. Variables'!$K58)+IF(I$2='4b. Variables'!$A$12,'4b. Variables'!$L58)</f>
        <v>320</v>
      </c>
      <c r="J46" s="316">
        <f>IF(J$2='4b. Variables'!$A$2,'4b. Variables'!$B58)+IF(J$2='4b. Variables'!$A$3,'4b. Variables'!$C58)+IF(J$2='4b. Variables'!$A$4,'4b. Variables'!$D58)+IF(J$2='4b. Variables'!$A$5,'4b. Variables'!$E58)+IF(J$2='4b. Variables'!$A$6,'4b. Variables'!$F58)+IF(J$2='4b. Variables'!$A$7,'4b. Variables'!$G58)+IF(J$2='4b. Variables'!$A$8,'4b. Variables'!$H58)+IF(J$2='4b. Variables'!$A$9,'4b. Variables'!$I58)+IF(J$2='4b. Variables'!$A$10,'4b. Variables'!$J58)+IF(J$2='4b. Variables'!$A$11,'4b. Variables'!$K58)+IF(J$2='4b. Variables'!$A$12,'4b. Variables'!$L58)</f>
        <v>656.2</v>
      </c>
      <c r="K46" s="316">
        <f>IF(K$2='4b. Variables'!$A$2,'4b. Variables'!$B58)+IF(K$2='4b. Variables'!$A$3,'4b. Variables'!$C58)+IF(K$2='4b. Variables'!$A$4,'4b. Variables'!$D58)+IF(K$2='4b. Variables'!$A$5,'4b. Variables'!$E58)+IF(K$2='4b. Variables'!$A$6,'4b. Variables'!$F58)+IF(K$2='4b. Variables'!$A$7,'4b. Variables'!$G58)+IF(K$2='4b. Variables'!$A$8,'4b. Variables'!$H58)+IF(K$2='4b. Variables'!$A$9,'4b. Variables'!$I58)+IF(K$2='4b. Variables'!$A$10,'4b. Variables'!$J58)+IF(K$2='4b. Variables'!$A$11,'4b. Variables'!$K58)+IF(K$2='4b. Variables'!$A$12,'4b. Variables'!$L58)</f>
        <v>2204584.2308499999</v>
      </c>
      <c r="L46" s="316"/>
      <c r="M46" s="316"/>
      <c r="N46" s="44"/>
      <c r="O46" s="301">
        <f t="shared" si="3"/>
        <v>7644410.9217638457</v>
      </c>
      <c r="P46" s="303">
        <f t="shared" si="4"/>
        <v>-166081.50823615491</v>
      </c>
      <c r="Q46" s="307">
        <f t="shared" si="5"/>
        <v>-2.1263897215780914E-2</v>
      </c>
      <c r="R46" s="305">
        <f t="shared" si="6"/>
        <v>2.1263897215780914E-2</v>
      </c>
      <c r="S46" s="7"/>
      <c r="T46" s="192">
        <v>2014</v>
      </c>
      <c r="U46" s="162">
        <f>SUM(E111:E122)</f>
        <v>112420511.94999999</v>
      </c>
      <c r="V46" s="140">
        <f t="shared" si="8"/>
        <v>1.8737260785085655E-2</v>
      </c>
      <c r="W46" s="162">
        <f>SUM(O111:O122)</f>
        <v>114301367.31432474</v>
      </c>
      <c r="X46" s="140">
        <f t="shared" si="8"/>
        <v>2.1764770488388117E-2</v>
      </c>
      <c r="Y46" s="140">
        <f t="shared" si="7"/>
        <v>1.6730535484140791E-2</v>
      </c>
    </row>
    <row r="47" spans="1:28" x14ac:dyDescent="0.2">
      <c r="A47" s="103">
        <f t="shared" si="1"/>
        <v>39721</v>
      </c>
      <c r="B47" s="6">
        <f>'1. Data Sheet'!B52</f>
        <v>7677286.6999999993</v>
      </c>
      <c r="C47" s="6">
        <f>'4b. Variables'!N59</f>
        <v>0</v>
      </c>
      <c r="D47" s="6"/>
      <c r="E47" s="294">
        <f t="shared" si="2"/>
        <v>7677286.6999999993</v>
      </c>
      <c r="F47" s="316">
        <f>IF(F$2='4b. Variables'!$A$2,'4b. Variables'!$B59)+IF(F$2='4b. Variables'!$A$3,'4b. Variables'!$C59)+IF(F$2='4b. Variables'!$A$4,'4b. Variables'!$D59)+IF(F$2='4b. Variables'!$A$5,'4b. Variables'!$E59)+IF(F$2='4b. Variables'!$A$6,'4b. Variables'!$F59)+IF(F$2='4b. Variables'!$A$7,'4b. Variables'!$G59)+IF(F$2='4b. Variables'!$A$8,'4b. Variables'!$H59)+IF(F$2='4b. Variables'!$A$9,'4b. Variables'!$I59)+IF(F$2='4b. Variables'!$A$10,'4b. Variables'!$J59)+IF(F$2='4b. Variables'!$A$11,'4b. Variables'!$K59)+IF(F$2='4b. Variables'!$A$12,'4b. Variables'!$K59)</f>
        <v>98.8</v>
      </c>
      <c r="G47" s="316">
        <f>IF(G$2='4b. Variables'!$A$2,'4b. Variables'!$B59)+IF(G$2='4b. Variables'!$A$3,'4b. Variables'!$C59)+IF(G$2='4b. Variables'!$A$4,'4b. Variables'!$D59)+IF(G$2='4b. Variables'!$A$5,'4b. Variables'!$E59)+IF(G$2='4b. Variables'!$A$6,'4b. Variables'!$F59)+IF(G$2='4b. Variables'!$A$7,'4b. Variables'!$G59)+IF(G$2='4b. Variables'!$A$8,'4b. Variables'!$H59)+IF(G$2='4b. Variables'!$A$9,'4b. Variables'!$I59)+IF(G$2='4b. Variables'!$A$10,'4b. Variables'!$J59)+IF(G$2='4b. Variables'!$A$11,'4b. Variables'!$K59)+IF(G$2='4b. Variables'!$A$12,'4b. Variables'!$L59)</f>
        <v>4.4999999999999991</v>
      </c>
      <c r="H47" s="715">
        <f>IF(H$2='4b. Variables'!$A$2,'4b. Variables'!$B59)+IF(H$2='4b. Variables'!$A$3,'4b. Variables'!$C59)+IF(H$2='4b. Variables'!$A$4,'4b. Variables'!$D59)+IF(H$2='4b. Variables'!$A$5,'4b. Variables'!$E59)+IF(H$2='4b. Variables'!$A$6,'4b. Variables'!$F59)+IF(H$2='4b. Variables'!$A$7,'4b. Variables'!$G59)+IF(H$2='4b. Variables'!$A$8,'4b. Variables'!$H59)+IF(H$2='4b. Variables'!$A$9,'4b. Variables'!$I59)+IF(H$2='4b. Variables'!$A$10,'4b. Variables'!$J59)+IF(H$2='4b. Variables'!$A$11,'4b. Variables'!$K59)+IF(H$2='4b. Variables'!$A$12,'4b. Variables'!$L59)</f>
        <v>30</v>
      </c>
      <c r="I47" s="715">
        <f>IF(I$2='4b. Variables'!$A$2,'4b. Variables'!$B59)+IF(I$2='4b. Variables'!$A$3,'4b. Variables'!$C59)+IF(I$2='4b. Variables'!$A$4,'4b. Variables'!$D59)+IF(I$2='4b. Variables'!$A$5,'4b. Variables'!$E59)+IF(I$2='4b. Variables'!$A$6,'4b. Variables'!$F59)+IF(I$2='4b. Variables'!$A$7,'4b. Variables'!$G59)+IF(I$2='4b. Variables'!$A$8,'4b. Variables'!$H59)+IF(I$2='4b. Variables'!$A$9,'4b. Variables'!$I59)+IF(I$2='4b. Variables'!$A$10,'4b. Variables'!$J59)+IF(I$2='4b. Variables'!$A$11,'4b. Variables'!$K59)+IF(I$2='4b. Variables'!$A$12,'4b. Variables'!$L59)</f>
        <v>336</v>
      </c>
      <c r="J47" s="316">
        <f>IF(J$2='4b. Variables'!$A$2,'4b. Variables'!$B59)+IF(J$2='4b. Variables'!$A$3,'4b. Variables'!$C59)+IF(J$2='4b. Variables'!$A$4,'4b. Variables'!$D59)+IF(J$2='4b. Variables'!$A$5,'4b. Variables'!$E59)+IF(J$2='4b. Variables'!$A$6,'4b. Variables'!$F59)+IF(J$2='4b. Variables'!$A$7,'4b. Variables'!$G59)+IF(J$2='4b. Variables'!$A$8,'4b. Variables'!$H59)+IF(J$2='4b. Variables'!$A$9,'4b. Variables'!$I59)+IF(J$2='4b. Variables'!$A$10,'4b. Variables'!$J59)+IF(J$2='4b. Variables'!$A$11,'4b. Variables'!$K59)+IF(J$2='4b. Variables'!$A$12,'4b. Variables'!$L59)</f>
        <v>658.8</v>
      </c>
      <c r="K47" s="316">
        <f>IF(K$2='4b. Variables'!$A$2,'4b. Variables'!$B59)+IF(K$2='4b. Variables'!$A$3,'4b. Variables'!$C59)+IF(K$2='4b. Variables'!$A$4,'4b. Variables'!$D59)+IF(K$2='4b. Variables'!$A$5,'4b. Variables'!$E59)+IF(K$2='4b. Variables'!$A$6,'4b. Variables'!$F59)+IF(K$2='4b. Variables'!$A$7,'4b. Variables'!$G59)+IF(K$2='4b. Variables'!$A$8,'4b. Variables'!$H59)+IF(K$2='4b. Variables'!$A$9,'4b. Variables'!$I59)+IF(K$2='4b. Variables'!$A$10,'4b. Variables'!$J59)+IF(K$2='4b. Variables'!$A$11,'4b. Variables'!$K59)+IF(K$2='4b. Variables'!$A$12,'4b. Variables'!$L59)</f>
        <v>1694540.209154</v>
      </c>
      <c r="L47" s="316"/>
      <c r="M47" s="316"/>
      <c r="N47" s="44"/>
      <c r="O47" s="301">
        <f t="shared" si="3"/>
        <v>7258846.154104406</v>
      </c>
      <c r="P47" s="303">
        <f t="shared" si="4"/>
        <v>-418440.54589559324</v>
      </c>
      <c r="Q47" s="307">
        <f t="shared" si="5"/>
        <v>-5.4503701925784964E-2</v>
      </c>
      <c r="R47" s="305">
        <f t="shared" si="6"/>
        <v>5.4503701925784964E-2</v>
      </c>
      <c r="S47" s="7"/>
      <c r="T47" s="225"/>
      <c r="U47" s="226"/>
      <c r="V47" s="226"/>
      <c r="W47" s="227"/>
      <c r="X47" s="225"/>
      <c r="Y47" s="225"/>
    </row>
    <row r="48" spans="1:28" x14ac:dyDescent="0.2">
      <c r="A48" s="103">
        <f t="shared" si="1"/>
        <v>39752</v>
      </c>
      <c r="B48" s="6">
        <f>'1. Data Sheet'!B53</f>
        <v>8247980.4000000004</v>
      </c>
      <c r="C48" s="6">
        <f>'4b. Variables'!N60</f>
        <v>0</v>
      </c>
      <c r="D48" s="6"/>
      <c r="E48" s="294">
        <f t="shared" si="2"/>
        <v>8247980.4000000004</v>
      </c>
      <c r="F48" s="316">
        <f>IF(F$2='4b. Variables'!$A$2,'4b. Variables'!$B60)+IF(F$2='4b. Variables'!$A$3,'4b. Variables'!$C60)+IF(F$2='4b. Variables'!$A$4,'4b. Variables'!$D60)+IF(F$2='4b. Variables'!$A$5,'4b. Variables'!$E60)+IF(F$2='4b. Variables'!$A$6,'4b. Variables'!$F60)+IF(F$2='4b. Variables'!$A$7,'4b. Variables'!$G60)+IF(F$2='4b. Variables'!$A$8,'4b. Variables'!$H60)+IF(F$2='4b. Variables'!$A$9,'4b. Variables'!$I60)+IF(F$2='4b. Variables'!$A$10,'4b. Variables'!$J60)+IF(F$2='4b. Variables'!$A$11,'4b. Variables'!$K60)+IF(F$2='4b. Variables'!$A$12,'4b. Variables'!$K60)</f>
        <v>329.8</v>
      </c>
      <c r="G48" s="316">
        <f>IF(G$2='4b. Variables'!$A$2,'4b. Variables'!$B60)+IF(G$2='4b. Variables'!$A$3,'4b. Variables'!$C60)+IF(G$2='4b. Variables'!$A$4,'4b. Variables'!$D60)+IF(G$2='4b. Variables'!$A$5,'4b. Variables'!$E60)+IF(G$2='4b. Variables'!$A$6,'4b. Variables'!$F60)+IF(G$2='4b. Variables'!$A$7,'4b. Variables'!$G60)+IF(G$2='4b. Variables'!$A$8,'4b. Variables'!$H60)+IF(G$2='4b. Variables'!$A$9,'4b. Variables'!$I60)+IF(G$2='4b. Variables'!$A$10,'4b. Variables'!$J60)+IF(G$2='4b. Variables'!$A$11,'4b. Variables'!$K60)+IF(G$2='4b. Variables'!$A$12,'4b. Variables'!$L60)</f>
        <v>0</v>
      </c>
      <c r="H48" s="715">
        <f>IF(H$2='4b. Variables'!$A$2,'4b. Variables'!$B60)+IF(H$2='4b. Variables'!$A$3,'4b. Variables'!$C60)+IF(H$2='4b. Variables'!$A$4,'4b. Variables'!$D60)+IF(H$2='4b. Variables'!$A$5,'4b. Variables'!$E60)+IF(H$2='4b. Variables'!$A$6,'4b. Variables'!$F60)+IF(H$2='4b. Variables'!$A$7,'4b. Variables'!$G60)+IF(H$2='4b. Variables'!$A$8,'4b. Variables'!$H60)+IF(H$2='4b. Variables'!$A$9,'4b. Variables'!$I60)+IF(H$2='4b. Variables'!$A$10,'4b. Variables'!$J60)+IF(H$2='4b. Variables'!$A$11,'4b. Variables'!$K60)+IF(H$2='4b. Variables'!$A$12,'4b. Variables'!$L60)</f>
        <v>31</v>
      </c>
      <c r="I48" s="715">
        <f>IF(I$2='4b. Variables'!$A$2,'4b. Variables'!$B60)+IF(I$2='4b. Variables'!$A$3,'4b. Variables'!$C60)+IF(I$2='4b. Variables'!$A$4,'4b. Variables'!$D60)+IF(I$2='4b. Variables'!$A$5,'4b. Variables'!$E60)+IF(I$2='4b. Variables'!$A$6,'4b. Variables'!$F60)+IF(I$2='4b. Variables'!$A$7,'4b. Variables'!$G60)+IF(I$2='4b. Variables'!$A$8,'4b. Variables'!$H60)+IF(I$2='4b. Variables'!$A$9,'4b. Variables'!$I60)+IF(I$2='4b. Variables'!$A$10,'4b. Variables'!$J60)+IF(I$2='4b. Variables'!$A$11,'4b. Variables'!$K60)+IF(I$2='4b. Variables'!$A$12,'4b. Variables'!$L60)</f>
        <v>352</v>
      </c>
      <c r="J48" s="316">
        <f>IF(J$2='4b. Variables'!$A$2,'4b. Variables'!$B60)+IF(J$2='4b. Variables'!$A$3,'4b. Variables'!$C60)+IF(J$2='4b. Variables'!$A$4,'4b. Variables'!$D60)+IF(J$2='4b. Variables'!$A$5,'4b. Variables'!$E60)+IF(J$2='4b. Variables'!$A$6,'4b. Variables'!$F60)+IF(J$2='4b. Variables'!$A$7,'4b. Variables'!$G60)+IF(J$2='4b. Variables'!$A$8,'4b. Variables'!$H60)+IF(J$2='4b. Variables'!$A$9,'4b. Variables'!$I60)+IF(J$2='4b. Variables'!$A$10,'4b. Variables'!$J60)+IF(J$2='4b. Variables'!$A$11,'4b. Variables'!$K60)+IF(J$2='4b. Variables'!$A$12,'4b. Variables'!$L60)</f>
        <v>661.5</v>
      </c>
      <c r="K48" s="316">
        <f>IF(K$2='4b. Variables'!$A$2,'4b. Variables'!$B60)+IF(K$2='4b. Variables'!$A$3,'4b. Variables'!$C60)+IF(K$2='4b. Variables'!$A$4,'4b. Variables'!$D60)+IF(K$2='4b. Variables'!$A$5,'4b. Variables'!$E60)+IF(K$2='4b. Variables'!$A$6,'4b. Variables'!$F60)+IF(K$2='4b. Variables'!$A$7,'4b. Variables'!$G60)+IF(K$2='4b. Variables'!$A$8,'4b. Variables'!$H60)+IF(K$2='4b. Variables'!$A$9,'4b. Variables'!$I60)+IF(K$2='4b. Variables'!$A$10,'4b. Variables'!$J60)+IF(K$2='4b. Variables'!$A$11,'4b. Variables'!$K60)+IF(K$2='4b. Variables'!$A$12,'4b. Variables'!$L60)</f>
        <v>2236505.9072199999</v>
      </c>
      <c r="L48" s="316"/>
      <c r="M48" s="316"/>
      <c r="N48" s="44"/>
      <c r="O48" s="301">
        <f t="shared" si="3"/>
        <v>8399741.6809900831</v>
      </c>
      <c r="P48" s="303">
        <f t="shared" si="4"/>
        <v>151761.28099008277</v>
      </c>
      <c r="Q48" s="307">
        <f t="shared" si="5"/>
        <v>1.8399811060424289E-2</v>
      </c>
      <c r="R48" s="305">
        <f t="shared" ref="R48:R111" si="9">ABS(Q48)</f>
        <v>1.8399811060424289E-2</v>
      </c>
      <c r="S48" s="7"/>
      <c r="T48" s="191" t="s">
        <v>160</v>
      </c>
      <c r="U48" s="191" t="s">
        <v>161</v>
      </c>
      <c r="V48" s="191" t="s">
        <v>334</v>
      </c>
      <c r="W48" s="191" t="s">
        <v>30</v>
      </c>
      <c r="X48" s="225"/>
      <c r="Y48" s="223" t="str">
        <f>T48</f>
        <v>Year</v>
      </c>
      <c r="Z48" s="168" t="str">
        <f t="shared" ref="Z48:AA58" si="10">U48</f>
        <v>kWh Purchased</v>
      </c>
      <c r="AA48" s="168" t="str">
        <f t="shared" si="10"/>
        <v>Predicted</v>
      </c>
      <c r="AB48" s="164" t="str">
        <f>U65</f>
        <v>kWh Forecasted Purchases</v>
      </c>
    </row>
    <row r="49" spans="1:28" x14ac:dyDescent="0.2">
      <c r="A49" s="103">
        <f t="shared" si="1"/>
        <v>39782</v>
      </c>
      <c r="B49" s="6">
        <f>'1. Data Sheet'!B54</f>
        <v>8166427.0999999996</v>
      </c>
      <c r="C49" s="6">
        <f>'4b. Variables'!N61</f>
        <v>0</v>
      </c>
      <c r="D49" s="6"/>
      <c r="E49" s="294">
        <f t="shared" si="2"/>
        <v>8166427.0999999996</v>
      </c>
      <c r="F49" s="316">
        <f>IF(F$2='4b. Variables'!$A$2,'4b. Variables'!$B61)+IF(F$2='4b. Variables'!$A$3,'4b. Variables'!$C61)+IF(F$2='4b. Variables'!$A$4,'4b. Variables'!$D61)+IF(F$2='4b. Variables'!$A$5,'4b. Variables'!$E61)+IF(F$2='4b. Variables'!$A$6,'4b. Variables'!$F61)+IF(F$2='4b. Variables'!$A$7,'4b. Variables'!$G61)+IF(F$2='4b. Variables'!$A$8,'4b. Variables'!$H61)+IF(F$2='4b. Variables'!$A$9,'4b. Variables'!$I61)+IF(F$2='4b. Variables'!$A$10,'4b. Variables'!$J61)+IF(F$2='4b. Variables'!$A$11,'4b. Variables'!$K61)+IF(F$2='4b. Variables'!$A$12,'4b. Variables'!$K61)</f>
        <v>516.6</v>
      </c>
      <c r="G49" s="316">
        <f>IF(G$2='4b. Variables'!$A$2,'4b. Variables'!$B61)+IF(G$2='4b. Variables'!$A$3,'4b. Variables'!$C61)+IF(G$2='4b. Variables'!$A$4,'4b. Variables'!$D61)+IF(G$2='4b. Variables'!$A$5,'4b. Variables'!$E61)+IF(G$2='4b. Variables'!$A$6,'4b. Variables'!$F61)+IF(G$2='4b. Variables'!$A$7,'4b. Variables'!$G61)+IF(G$2='4b. Variables'!$A$8,'4b. Variables'!$H61)+IF(G$2='4b. Variables'!$A$9,'4b. Variables'!$I61)+IF(G$2='4b. Variables'!$A$10,'4b. Variables'!$J61)+IF(G$2='4b. Variables'!$A$11,'4b. Variables'!$K61)+IF(G$2='4b. Variables'!$A$12,'4b. Variables'!$L61)</f>
        <v>0</v>
      </c>
      <c r="H49" s="715">
        <f>IF(H$2='4b. Variables'!$A$2,'4b. Variables'!$B61)+IF(H$2='4b. Variables'!$A$3,'4b. Variables'!$C61)+IF(H$2='4b. Variables'!$A$4,'4b. Variables'!$D61)+IF(H$2='4b. Variables'!$A$5,'4b. Variables'!$E61)+IF(H$2='4b. Variables'!$A$6,'4b. Variables'!$F61)+IF(H$2='4b. Variables'!$A$7,'4b. Variables'!$G61)+IF(H$2='4b. Variables'!$A$8,'4b. Variables'!$H61)+IF(H$2='4b. Variables'!$A$9,'4b. Variables'!$I61)+IF(H$2='4b. Variables'!$A$10,'4b. Variables'!$J61)+IF(H$2='4b. Variables'!$A$11,'4b. Variables'!$K61)+IF(H$2='4b. Variables'!$A$12,'4b. Variables'!$L61)</f>
        <v>30</v>
      </c>
      <c r="I49" s="715">
        <f>IF(I$2='4b. Variables'!$A$2,'4b. Variables'!$B61)+IF(I$2='4b. Variables'!$A$3,'4b. Variables'!$C61)+IF(I$2='4b. Variables'!$A$4,'4b. Variables'!$D61)+IF(I$2='4b. Variables'!$A$5,'4b. Variables'!$E61)+IF(I$2='4b. Variables'!$A$6,'4b. Variables'!$F61)+IF(I$2='4b. Variables'!$A$7,'4b. Variables'!$G61)+IF(I$2='4b. Variables'!$A$8,'4b. Variables'!$H61)+IF(I$2='4b. Variables'!$A$9,'4b. Variables'!$I61)+IF(I$2='4b. Variables'!$A$10,'4b. Variables'!$J61)+IF(I$2='4b. Variables'!$A$11,'4b. Variables'!$K61)+IF(I$2='4b. Variables'!$A$12,'4b. Variables'!$L61)</f>
        <v>304</v>
      </c>
      <c r="J49" s="316">
        <f>IF(J$2='4b. Variables'!$A$2,'4b. Variables'!$B61)+IF(J$2='4b. Variables'!$A$3,'4b. Variables'!$C61)+IF(J$2='4b. Variables'!$A$4,'4b. Variables'!$D61)+IF(J$2='4b. Variables'!$A$5,'4b. Variables'!$E61)+IF(J$2='4b. Variables'!$A$6,'4b. Variables'!$F61)+IF(J$2='4b. Variables'!$A$7,'4b. Variables'!$G61)+IF(J$2='4b. Variables'!$A$8,'4b. Variables'!$H61)+IF(J$2='4b. Variables'!$A$9,'4b. Variables'!$I61)+IF(J$2='4b. Variables'!$A$10,'4b. Variables'!$J61)+IF(J$2='4b. Variables'!$A$11,'4b. Variables'!$K61)+IF(J$2='4b. Variables'!$A$12,'4b. Variables'!$L61)</f>
        <v>664.7</v>
      </c>
      <c r="K49" s="316">
        <f>IF(K$2='4b. Variables'!$A$2,'4b. Variables'!$B61)+IF(K$2='4b. Variables'!$A$3,'4b. Variables'!$C61)+IF(K$2='4b. Variables'!$A$4,'4b. Variables'!$D61)+IF(K$2='4b. Variables'!$A$5,'4b. Variables'!$E61)+IF(K$2='4b. Variables'!$A$6,'4b. Variables'!$F61)+IF(K$2='4b. Variables'!$A$7,'4b. Variables'!$G61)+IF(K$2='4b. Variables'!$A$8,'4b. Variables'!$H61)+IF(K$2='4b. Variables'!$A$9,'4b. Variables'!$I61)+IF(K$2='4b. Variables'!$A$10,'4b. Variables'!$J61)+IF(K$2='4b. Variables'!$A$11,'4b. Variables'!$K61)+IF(K$2='4b. Variables'!$A$12,'4b. Variables'!$L61)</f>
        <v>1816145.524609</v>
      </c>
      <c r="L49" s="316"/>
      <c r="M49" s="316"/>
      <c r="N49" s="44"/>
      <c r="O49" s="301">
        <f t="shared" si="3"/>
        <v>8285186.8486762084</v>
      </c>
      <c r="P49" s="303">
        <f t="shared" si="4"/>
        <v>118759.74867620878</v>
      </c>
      <c r="Q49" s="307">
        <f t="shared" si="5"/>
        <v>1.4542436639911815E-2</v>
      </c>
      <c r="R49" s="305">
        <f t="shared" si="9"/>
        <v>1.4542436639911815E-2</v>
      </c>
      <c r="S49" s="7"/>
      <c r="T49" s="746">
        <v>2005</v>
      </c>
      <c r="U49" s="162">
        <f>U37</f>
        <v>99177534.699999988</v>
      </c>
      <c r="V49" s="162">
        <f>W37</f>
        <v>101022118.99643266</v>
      </c>
      <c r="W49" s="178">
        <f>IF(ABS(U49-V49)=0,0,ABS(U49-V49)/U49)</f>
        <v>1.8598811737076525E-2</v>
      </c>
      <c r="X49" s="225"/>
      <c r="Y49" s="177">
        <f>T49</f>
        <v>2005</v>
      </c>
      <c r="Z49" s="171">
        <f>U49</f>
        <v>99177534.699999988</v>
      </c>
      <c r="AA49" s="171">
        <f t="shared" si="10"/>
        <v>101022118.99643266</v>
      </c>
      <c r="AB49" s="139"/>
    </row>
    <row r="50" spans="1:28" x14ac:dyDescent="0.2">
      <c r="A50" s="195">
        <f t="shared" si="1"/>
        <v>39813</v>
      </c>
      <c r="B50" s="179">
        <f>'1. Data Sheet'!B55</f>
        <v>8567605.8900000006</v>
      </c>
      <c r="C50" s="179">
        <f>'4b. Variables'!N62</f>
        <v>0</v>
      </c>
      <c r="D50" s="179"/>
      <c r="E50" s="292">
        <f t="shared" si="2"/>
        <v>8567605.8900000006</v>
      </c>
      <c r="F50" s="316">
        <f>IF(F$2='4b. Variables'!$A$2,'4b. Variables'!$B62)+IF(F$2='4b. Variables'!$A$3,'4b. Variables'!$C62)+IF(F$2='4b. Variables'!$A$4,'4b. Variables'!$D62)+IF(F$2='4b. Variables'!$A$5,'4b. Variables'!$E62)+IF(F$2='4b. Variables'!$A$6,'4b. Variables'!$F62)+IF(F$2='4b. Variables'!$A$7,'4b. Variables'!$G62)+IF(F$2='4b. Variables'!$A$8,'4b. Variables'!$H62)+IF(F$2='4b. Variables'!$A$9,'4b. Variables'!$I62)+IF(F$2='4b. Variables'!$A$10,'4b. Variables'!$J62)+IF(F$2='4b. Variables'!$A$11,'4b. Variables'!$K62)+IF(F$2='4b. Variables'!$A$12,'4b. Variables'!$K62)</f>
        <v>733.6</v>
      </c>
      <c r="G50" s="316">
        <f>IF(G$2='4b. Variables'!$A$2,'4b. Variables'!$B62)+IF(G$2='4b. Variables'!$A$3,'4b. Variables'!$C62)+IF(G$2='4b. Variables'!$A$4,'4b. Variables'!$D62)+IF(G$2='4b. Variables'!$A$5,'4b. Variables'!$E62)+IF(G$2='4b. Variables'!$A$6,'4b. Variables'!$F62)+IF(G$2='4b. Variables'!$A$7,'4b. Variables'!$G62)+IF(G$2='4b. Variables'!$A$8,'4b. Variables'!$H62)+IF(G$2='4b. Variables'!$A$9,'4b. Variables'!$I62)+IF(G$2='4b. Variables'!$A$10,'4b. Variables'!$J62)+IF(G$2='4b. Variables'!$A$11,'4b. Variables'!$K62)+IF(G$2='4b. Variables'!$A$12,'4b. Variables'!$L62)</f>
        <v>0</v>
      </c>
      <c r="H50" s="715">
        <f>IF(H$2='4b. Variables'!$A$2,'4b. Variables'!$B62)+IF(H$2='4b. Variables'!$A$3,'4b. Variables'!$C62)+IF(H$2='4b. Variables'!$A$4,'4b. Variables'!$D62)+IF(H$2='4b. Variables'!$A$5,'4b. Variables'!$E62)+IF(H$2='4b. Variables'!$A$6,'4b. Variables'!$F62)+IF(H$2='4b. Variables'!$A$7,'4b. Variables'!$G62)+IF(H$2='4b. Variables'!$A$8,'4b. Variables'!$H62)+IF(H$2='4b. Variables'!$A$9,'4b. Variables'!$I62)+IF(H$2='4b. Variables'!$A$10,'4b. Variables'!$J62)+IF(H$2='4b. Variables'!$A$11,'4b. Variables'!$K62)+IF(H$2='4b. Variables'!$A$12,'4b. Variables'!$L62)</f>
        <v>31</v>
      </c>
      <c r="I50" s="715">
        <f>IF(I$2='4b. Variables'!$A$2,'4b. Variables'!$B62)+IF(I$2='4b. Variables'!$A$3,'4b. Variables'!$C62)+IF(I$2='4b. Variables'!$A$4,'4b. Variables'!$D62)+IF(I$2='4b. Variables'!$A$5,'4b. Variables'!$E62)+IF(I$2='4b. Variables'!$A$6,'4b. Variables'!$F62)+IF(I$2='4b. Variables'!$A$7,'4b. Variables'!$G62)+IF(I$2='4b. Variables'!$A$8,'4b. Variables'!$H62)+IF(I$2='4b. Variables'!$A$9,'4b. Variables'!$I62)+IF(I$2='4b. Variables'!$A$10,'4b. Variables'!$J62)+IF(I$2='4b. Variables'!$A$11,'4b. Variables'!$K62)+IF(I$2='4b. Variables'!$A$12,'4b. Variables'!$L62)</f>
        <v>336</v>
      </c>
      <c r="J50" s="316">
        <f>IF(J$2='4b. Variables'!$A$2,'4b. Variables'!$B62)+IF(J$2='4b. Variables'!$A$3,'4b. Variables'!$C62)+IF(J$2='4b. Variables'!$A$4,'4b. Variables'!$D62)+IF(J$2='4b. Variables'!$A$5,'4b. Variables'!$E62)+IF(J$2='4b. Variables'!$A$6,'4b. Variables'!$F62)+IF(J$2='4b. Variables'!$A$7,'4b. Variables'!$G62)+IF(J$2='4b. Variables'!$A$8,'4b. Variables'!$H62)+IF(J$2='4b. Variables'!$A$9,'4b. Variables'!$I62)+IF(J$2='4b. Variables'!$A$10,'4b. Variables'!$J62)+IF(J$2='4b. Variables'!$A$11,'4b. Variables'!$K62)+IF(J$2='4b. Variables'!$A$12,'4b. Variables'!$L62)</f>
        <v>662.1</v>
      </c>
      <c r="K50" s="316">
        <f>IF(K$2='4b. Variables'!$A$2,'4b. Variables'!$B62)+IF(K$2='4b. Variables'!$A$3,'4b. Variables'!$C62)+IF(K$2='4b. Variables'!$A$4,'4b. Variables'!$D62)+IF(K$2='4b. Variables'!$A$5,'4b. Variables'!$E62)+IF(K$2='4b. Variables'!$A$6,'4b. Variables'!$F62)+IF(K$2='4b. Variables'!$A$7,'4b. Variables'!$G62)+IF(K$2='4b. Variables'!$A$8,'4b. Variables'!$H62)+IF(K$2='4b. Variables'!$A$9,'4b. Variables'!$I62)+IF(K$2='4b. Variables'!$A$10,'4b. Variables'!$J62)+IF(K$2='4b. Variables'!$A$11,'4b. Variables'!$K62)+IF(K$2='4b. Variables'!$A$12,'4b. Variables'!$L62)</f>
        <v>1318681.396929</v>
      </c>
      <c r="L50" s="316"/>
      <c r="M50" s="316"/>
      <c r="N50" s="44"/>
      <c r="O50" s="301">
        <f t="shared" si="3"/>
        <v>8793753.205985086</v>
      </c>
      <c r="P50" s="303">
        <f t="shared" si="4"/>
        <v>226147.31598508544</v>
      </c>
      <c r="Q50" s="307">
        <f t="shared" si="5"/>
        <v>2.6395625439428964E-2</v>
      </c>
      <c r="R50" s="305">
        <f t="shared" si="9"/>
        <v>2.6395625439428964E-2</v>
      </c>
      <c r="S50" s="7"/>
      <c r="T50" s="746">
        <v>2006</v>
      </c>
      <c r="U50" s="162">
        <f t="shared" ref="U50:U58" si="11">U38</f>
        <v>99726774.810000017</v>
      </c>
      <c r="V50" s="162">
        <f t="shared" ref="V50:V58" si="12">W38</f>
        <v>100486423.95056944</v>
      </c>
      <c r="W50" s="178">
        <f t="shared" ref="W50:W58" si="13">IF(ABS(U50-V50)=0,0,ABS(U50-V50)/U50)</f>
        <v>7.6173037984704336E-3</v>
      </c>
      <c r="Y50" s="177">
        <f t="shared" ref="Y50:Y58" si="14">T50</f>
        <v>2006</v>
      </c>
      <c r="Z50" s="171">
        <f t="shared" si="10"/>
        <v>99726774.810000017</v>
      </c>
      <c r="AA50" s="171">
        <f t="shared" si="10"/>
        <v>100486423.95056944</v>
      </c>
      <c r="AB50" s="139"/>
    </row>
    <row r="51" spans="1:28" x14ac:dyDescent="0.2">
      <c r="A51" s="103">
        <f t="shared" si="1"/>
        <v>39844</v>
      </c>
      <c r="B51" s="6">
        <f>'1. Data Sheet'!B56</f>
        <v>8778546.4000000004</v>
      </c>
      <c r="C51" s="6">
        <f>'4b. Variables'!N63</f>
        <v>0</v>
      </c>
      <c r="D51" s="6"/>
      <c r="E51" s="294">
        <f t="shared" si="2"/>
        <v>8778546.4000000004</v>
      </c>
      <c r="F51" s="316">
        <f>IF(F$2='4b. Variables'!$A$2,'4b. Variables'!$B63)+IF(F$2='4b. Variables'!$A$3,'4b. Variables'!$C63)+IF(F$2='4b. Variables'!$A$4,'4b. Variables'!$D63)+IF(F$2='4b. Variables'!$A$5,'4b. Variables'!$E63)+IF(F$2='4b. Variables'!$A$6,'4b. Variables'!$F63)+IF(F$2='4b. Variables'!$A$7,'4b. Variables'!$G63)+IF(F$2='4b. Variables'!$A$8,'4b. Variables'!$H63)+IF(F$2='4b. Variables'!$A$9,'4b. Variables'!$I63)+IF(F$2='4b. Variables'!$A$10,'4b. Variables'!$J63)+IF(F$2='4b. Variables'!$A$11,'4b. Variables'!$K63)+IF(F$2='4b. Variables'!$A$12,'4b. Variables'!$K63)</f>
        <v>901.4</v>
      </c>
      <c r="G51" s="316">
        <f>IF(G$2='4b. Variables'!$A$2,'4b. Variables'!$B63)+IF(G$2='4b. Variables'!$A$3,'4b. Variables'!$C63)+IF(G$2='4b. Variables'!$A$4,'4b. Variables'!$D63)+IF(G$2='4b. Variables'!$A$5,'4b. Variables'!$E63)+IF(G$2='4b. Variables'!$A$6,'4b. Variables'!$F63)+IF(G$2='4b. Variables'!$A$7,'4b. Variables'!$G63)+IF(G$2='4b. Variables'!$A$8,'4b. Variables'!$H63)+IF(G$2='4b. Variables'!$A$9,'4b. Variables'!$I63)+IF(G$2='4b. Variables'!$A$10,'4b. Variables'!$J63)+IF(G$2='4b. Variables'!$A$11,'4b. Variables'!$K63)+IF(G$2='4b. Variables'!$A$12,'4b. Variables'!$L63)</f>
        <v>0</v>
      </c>
      <c r="H51" s="715">
        <f>IF(H$2='4b. Variables'!$A$2,'4b. Variables'!$B63)+IF(H$2='4b. Variables'!$A$3,'4b. Variables'!$C63)+IF(H$2='4b. Variables'!$A$4,'4b. Variables'!$D63)+IF(H$2='4b. Variables'!$A$5,'4b. Variables'!$E63)+IF(H$2='4b. Variables'!$A$6,'4b. Variables'!$F63)+IF(H$2='4b. Variables'!$A$7,'4b. Variables'!$G63)+IF(H$2='4b. Variables'!$A$8,'4b. Variables'!$H63)+IF(H$2='4b. Variables'!$A$9,'4b. Variables'!$I63)+IF(H$2='4b. Variables'!$A$10,'4b. Variables'!$J63)+IF(H$2='4b. Variables'!$A$11,'4b. Variables'!$K63)+IF(H$2='4b. Variables'!$A$12,'4b. Variables'!$L63)</f>
        <v>31</v>
      </c>
      <c r="I51" s="715">
        <f>IF(I$2='4b. Variables'!$A$2,'4b. Variables'!$B63)+IF(I$2='4b. Variables'!$A$3,'4b. Variables'!$C63)+IF(I$2='4b. Variables'!$A$4,'4b. Variables'!$D63)+IF(I$2='4b. Variables'!$A$5,'4b. Variables'!$E63)+IF(I$2='4b. Variables'!$A$6,'4b. Variables'!$F63)+IF(I$2='4b. Variables'!$A$7,'4b. Variables'!$G63)+IF(I$2='4b. Variables'!$A$8,'4b. Variables'!$H63)+IF(I$2='4b. Variables'!$A$9,'4b. Variables'!$I63)+IF(I$2='4b. Variables'!$A$10,'4b. Variables'!$J63)+IF(I$2='4b. Variables'!$A$11,'4b. Variables'!$K63)+IF(I$2='4b. Variables'!$A$12,'4b. Variables'!$L63)</f>
        <v>336</v>
      </c>
      <c r="J51" s="316">
        <f>IF(J$2='4b. Variables'!$A$2,'4b. Variables'!$B63)+IF(J$2='4b. Variables'!$A$3,'4b. Variables'!$C63)+IF(J$2='4b. Variables'!$A$4,'4b. Variables'!$D63)+IF(J$2='4b. Variables'!$A$5,'4b. Variables'!$E63)+IF(J$2='4b. Variables'!$A$6,'4b. Variables'!$F63)+IF(J$2='4b. Variables'!$A$7,'4b. Variables'!$G63)+IF(J$2='4b. Variables'!$A$8,'4b. Variables'!$H63)+IF(J$2='4b. Variables'!$A$9,'4b. Variables'!$I63)+IF(J$2='4b. Variables'!$A$10,'4b. Variables'!$J63)+IF(J$2='4b. Variables'!$A$11,'4b. Variables'!$K63)+IF(J$2='4b. Variables'!$A$12,'4b. Variables'!$L63)</f>
        <v>651.4</v>
      </c>
      <c r="K51" s="316">
        <f>IF(K$2='4b. Variables'!$A$2,'4b. Variables'!$B63)+IF(K$2='4b. Variables'!$A$3,'4b. Variables'!$C63)+IF(K$2='4b. Variables'!$A$4,'4b. Variables'!$D63)+IF(K$2='4b. Variables'!$A$5,'4b. Variables'!$E63)+IF(K$2='4b. Variables'!$A$6,'4b. Variables'!$F63)+IF(K$2='4b. Variables'!$A$7,'4b. Variables'!$G63)+IF(K$2='4b. Variables'!$A$8,'4b. Variables'!$H63)+IF(K$2='4b. Variables'!$A$9,'4b. Variables'!$I63)+IF(K$2='4b. Variables'!$A$10,'4b. Variables'!$J63)+IF(K$2='4b. Variables'!$A$11,'4b. Variables'!$K63)+IF(K$2='4b. Variables'!$A$12,'4b. Variables'!$L63)</f>
        <v>1386993.4313300001</v>
      </c>
      <c r="L51" s="316"/>
      <c r="M51" s="316"/>
      <c r="N51" s="44"/>
      <c r="O51" s="301">
        <f t="shared" si="3"/>
        <v>9212923.1813261565</v>
      </c>
      <c r="P51" s="303">
        <f t="shared" si="4"/>
        <v>434376.78132615611</v>
      </c>
      <c r="Q51" s="307">
        <f t="shared" si="5"/>
        <v>4.9481629592589053E-2</v>
      </c>
      <c r="R51" s="305">
        <f t="shared" si="9"/>
        <v>4.9481629592589053E-2</v>
      </c>
      <c r="S51" s="7"/>
      <c r="T51" s="746">
        <v>2007</v>
      </c>
      <c r="U51" s="162">
        <f t="shared" si="11"/>
        <v>101905199.3</v>
      </c>
      <c r="V51" s="162">
        <f t="shared" si="12"/>
        <v>102018514.07276952</v>
      </c>
      <c r="W51" s="178">
        <f t="shared" si="13"/>
        <v>1.1119626235746507E-3</v>
      </c>
      <c r="X51" s="228"/>
      <c r="Y51" s="177">
        <f t="shared" si="14"/>
        <v>2007</v>
      </c>
      <c r="Z51" s="171">
        <f t="shared" si="10"/>
        <v>101905199.3</v>
      </c>
      <c r="AA51" s="171">
        <f t="shared" si="10"/>
        <v>102018514.07276952</v>
      </c>
      <c r="AB51" s="139"/>
    </row>
    <row r="52" spans="1:28" x14ac:dyDescent="0.2">
      <c r="A52" s="103">
        <f t="shared" ref="A52:A108" si="15">EOMONTH(A51,1)</f>
        <v>39872</v>
      </c>
      <c r="B52" s="6">
        <f>'1. Data Sheet'!B57</f>
        <v>7661282</v>
      </c>
      <c r="C52" s="6">
        <f>'4b. Variables'!N64</f>
        <v>0</v>
      </c>
      <c r="D52" s="6"/>
      <c r="E52" s="294">
        <f t="shared" si="2"/>
        <v>7661282</v>
      </c>
      <c r="F52" s="316">
        <f>IF(F$2='4b. Variables'!$A$2,'4b. Variables'!$B64)+IF(F$2='4b. Variables'!$A$3,'4b. Variables'!$C64)+IF(F$2='4b. Variables'!$A$4,'4b. Variables'!$D64)+IF(F$2='4b. Variables'!$A$5,'4b. Variables'!$E64)+IF(F$2='4b. Variables'!$A$6,'4b. Variables'!$F64)+IF(F$2='4b. Variables'!$A$7,'4b. Variables'!$G64)+IF(F$2='4b. Variables'!$A$8,'4b. Variables'!$H64)+IF(F$2='4b. Variables'!$A$9,'4b. Variables'!$I64)+IF(F$2='4b. Variables'!$A$10,'4b. Variables'!$J64)+IF(F$2='4b. Variables'!$A$11,'4b. Variables'!$K64)+IF(F$2='4b. Variables'!$A$12,'4b. Variables'!$K64)</f>
        <v>679.40000000000009</v>
      </c>
      <c r="G52" s="316">
        <f>IF(G$2='4b. Variables'!$A$2,'4b. Variables'!$B64)+IF(G$2='4b. Variables'!$A$3,'4b. Variables'!$C64)+IF(G$2='4b. Variables'!$A$4,'4b. Variables'!$D64)+IF(G$2='4b. Variables'!$A$5,'4b. Variables'!$E64)+IF(G$2='4b. Variables'!$A$6,'4b. Variables'!$F64)+IF(G$2='4b. Variables'!$A$7,'4b. Variables'!$G64)+IF(G$2='4b. Variables'!$A$8,'4b. Variables'!$H64)+IF(G$2='4b. Variables'!$A$9,'4b. Variables'!$I64)+IF(G$2='4b. Variables'!$A$10,'4b. Variables'!$J64)+IF(G$2='4b. Variables'!$A$11,'4b. Variables'!$K64)+IF(G$2='4b. Variables'!$A$12,'4b. Variables'!$L64)</f>
        <v>0</v>
      </c>
      <c r="H52" s="715">
        <f>IF(H$2='4b. Variables'!$A$2,'4b. Variables'!$B64)+IF(H$2='4b. Variables'!$A$3,'4b. Variables'!$C64)+IF(H$2='4b. Variables'!$A$4,'4b. Variables'!$D64)+IF(H$2='4b. Variables'!$A$5,'4b. Variables'!$E64)+IF(H$2='4b. Variables'!$A$6,'4b. Variables'!$F64)+IF(H$2='4b. Variables'!$A$7,'4b. Variables'!$G64)+IF(H$2='4b. Variables'!$A$8,'4b. Variables'!$H64)+IF(H$2='4b. Variables'!$A$9,'4b. Variables'!$I64)+IF(H$2='4b. Variables'!$A$10,'4b. Variables'!$J64)+IF(H$2='4b. Variables'!$A$11,'4b. Variables'!$K64)+IF(H$2='4b. Variables'!$A$12,'4b. Variables'!$L64)</f>
        <v>28</v>
      </c>
      <c r="I52" s="715">
        <f>IF(I$2='4b. Variables'!$A$2,'4b. Variables'!$B64)+IF(I$2='4b. Variables'!$A$3,'4b. Variables'!$C64)+IF(I$2='4b. Variables'!$A$4,'4b. Variables'!$D64)+IF(I$2='4b. Variables'!$A$5,'4b. Variables'!$E64)+IF(I$2='4b. Variables'!$A$6,'4b. Variables'!$F64)+IF(I$2='4b. Variables'!$A$7,'4b. Variables'!$G64)+IF(I$2='4b. Variables'!$A$8,'4b. Variables'!$H64)+IF(I$2='4b. Variables'!$A$9,'4b. Variables'!$I64)+IF(I$2='4b. Variables'!$A$10,'4b. Variables'!$J64)+IF(I$2='4b. Variables'!$A$11,'4b. Variables'!$K64)+IF(I$2='4b. Variables'!$A$12,'4b. Variables'!$L64)</f>
        <v>304</v>
      </c>
      <c r="J52" s="316">
        <f>IF(J$2='4b. Variables'!$A$2,'4b. Variables'!$B64)+IF(J$2='4b. Variables'!$A$3,'4b. Variables'!$C64)+IF(J$2='4b. Variables'!$A$4,'4b. Variables'!$D64)+IF(J$2='4b. Variables'!$A$5,'4b. Variables'!$E64)+IF(J$2='4b. Variables'!$A$6,'4b. Variables'!$F64)+IF(J$2='4b. Variables'!$A$7,'4b. Variables'!$G64)+IF(J$2='4b. Variables'!$A$8,'4b. Variables'!$H64)+IF(J$2='4b. Variables'!$A$9,'4b. Variables'!$I64)+IF(J$2='4b. Variables'!$A$10,'4b. Variables'!$J64)+IF(J$2='4b. Variables'!$A$11,'4b. Variables'!$K64)+IF(J$2='4b. Variables'!$A$12,'4b. Variables'!$L64)</f>
        <v>639.4</v>
      </c>
      <c r="K52" s="316">
        <f>IF(K$2='4b. Variables'!$A$2,'4b. Variables'!$B64)+IF(K$2='4b. Variables'!$A$3,'4b. Variables'!$C64)+IF(K$2='4b. Variables'!$A$4,'4b. Variables'!$D64)+IF(K$2='4b. Variables'!$A$5,'4b. Variables'!$E64)+IF(K$2='4b. Variables'!$A$6,'4b. Variables'!$F64)+IF(K$2='4b. Variables'!$A$7,'4b. Variables'!$G64)+IF(K$2='4b. Variables'!$A$8,'4b. Variables'!$H64)+IF(K$2='4b. Variables'!$A$9,'4b. Variables'!$I64)+IF(K$2='4b. Variables'!$A$10,'4b. Variables'!$J64)+IF(K$2='4b. Variables'!$A$11,'4b. Variables'!$K64)+IF(K$2='4b. Variables'!$A$12,'4b. Variables'!$L64)</f>
        <v>1278827.900103</v>
      </c>
      <c r="L52" s="316"/>
      <c r="M52" s="316"/>
      <c r="N52" s="44"/>
      <c r="O52" s="301">
        <f t="shared" si="3"/>
        <v>7953847.8955975212</v>
      </c>
      <c r="P52" s="303">
        <f t="shared" si="4"/>
        <v>292565.89559752122</v>
      </c>
      <c r="Q52" s="307">
        <f t="shared" si="5"/>
        <v>3.8187589961774182E-2</v>
      </c>
      <c r="R52" s="305">
        <f t="shared" si="9"/>
        <v>3.8187589961774182E-2</v>
      </c>
      <c r="S52" s="7"/>
      <c r="T52" s="746">
        <v>2008</v>
      </c>
      <c r="U52" s="162">
        <f t="shared" si="11"/>
        <v>100510260.57000001</v>
      </c>
      <c r="V52" s="162">
        <f t="shared" si="12"/>
        <v>99854869.428978592</v>
      </c>
      <c r="W52" s="178">
        <f t="shared" si="13"/>
        <v>6.5206391596703784E-3</v>
      </c>
      <c r="X52" s="228"/>
      <c r="Y52" s="177">
        <f t="shared" si="14"/>
        <v>2008</v>
      </c>
      <c r="Z52" s="171">
        <f t="shared" si="10"/>
        <v>100510260.57000001</v>
      </c>
      <c r="AA52" s="171">
        <f t="shared" si="10"/>
        <v>99854869.428978592</v>
      </c>
      <c r="AB52" s="139"/>
    </row>
    <row r="53" spans="1:28" x14ac:dyDescent="0.2">
      <c r="A53" s="103">
        <f t="shared" si="15"/>
        <v>39903</v>
      </c>
      <c r="B53" s="6">
        <f>'1. Data Sheet'!B58</f>
        <v>8189544.2000000002</v>
      </c>
      <c r="C53" s="6">
        <f>'4b. Variables'!N65</f>
        <v>0</v>
      </c>
      <c r="D53" s="6"/>
      <c r="E53" s="294">
        <f t="shared" si="2"/>
        <v>8189544.2000000002</v>
      </c>
      <c r="F53" s="316">
        <f>IF(F$2='4b. Variables'!$A$2,'4b. Variables'!$B65)+IF(F$2='4b. Variables'!$A$3,'4b. Variables'!$C65)+IF(F$2='4b. Variables'!$A$4,'4b. Variables'!$D65)+IF(F$2='4b. Variables'!$A$5,'4b. Variables'!$E65)+IF(F$2='4b. Variables'!$A$6,'4b. Variables'!$F65)+IF(F$2='4b. Variables'!$A$7,'4b. Variables'!$G65)+IF(F$2='4b. Variables'!$A$8,'4b. Variables'!$H65)+IF(F$2='4b. Variables'!$A$9,'4b. Variables'!$I65)+IF(F$2='4b. Variables'!$A$10,'4b. Variables'!$J65)+IF(F$2='4b. Variables'!$A$11,'4b. Variables'!$K65)+IF(F$2='4b. Variables'!$A$12,'4b. Variables'!$K65)</f>
        <v>597.00000000000011</v>
      </c>
      <c r="G53" s="316">
        <f>IF(G$2='4b. Variables'!$A$2,'4b. Variables'!$B65)+IF(G$2='4b. Variables'!$A$3,'4b. Variables'!$C65)+IF(G$2='4b. Variables'!$A$4,'4b. Variables'!$D65)+IF(G$2='4b. Variables'!$A$5,'4b. Variables'!$E65)+IF(G$2='4b. Variables'!$A$6,'4b. Variables'!$F65)+IF(G$2='4b. Variables'!$A$7,'4b. Variables'!$G65)+IF(G$2='4b. Variables'!$A$8,'4b. Variables'!$H65)+IF(G$2='4b. Variables'!$A$9,'4b. Variables'!$I65)+IF(G$2='4b. Variables'!$A$10,'4b. Variables'!$J65)+IF(G$2='4b. Variables'!$A$11,'4b. Variables'!$K65)+IF(G$2='4b. Variables'!$A$12,'4b. Variables'!$L65)</f>
        <v>0</v>
      </c>
      <c r="H53" s="715">
        <f>IF(H$2='4b. Variables'!$A$2,'4b. Variables'!$B65)+IF(H$2='4b. Variables'!$A$3,'4b. Variables'!$C65)+IF(H$2='4b. Variables'!$A$4,'4b. Variables'!$D65)+IF(H$2='4b. Variables'!$A$5,'4b. Variables'!$E65)+IF(H$2='4b. Variables'!$A$6,'4b. Variables'!$F65)+IF(H$2='4b. Variables'!$A$7,'4b. Variables'!$G65)+IF(H$2='4b. Variables'!$A$8,'4b. Variables'!$H65)+IF(H$2='4b. Variables'!$A$9,'4b. Variables'!$I65)+IF(H$2='4b. Variables'!$A$10,'4b. Variables'!$J65)+IF(H$2='4b. Variables'!$A$11,'4b. Variables'!$K65)+IF(H$2='4b. Variables'!$A$12,'4b. Variables'!$L65)</f>
        <v>31</v>
      </c>
      <c r="I53" s="715">
        <f>IF(I$2='4b. Variables'!$A$2,'4b. Variables'!$B65)+IF(I$2='4b. Variables'!$A$3,'4b. Variables'!$C65)+IF(I$2='4b. Variables'!$A$4,'4b. Variables'!$D65)+IF(I$2='4b. Variables'!$A$5,'4b. Variables'!$E65)+IF(I$2='4b. Variables'!$A$6,'4b. Variables'!$F65)+IF(I$2='4b. Variables'!$A$7,'4b. Variables'!$G65)+IF(I$2='4b. Variables'!$A$8,'4b. Variables'!$H65)+IF(I$2='4b. Variables'!$A$9,'4b. Variables'!$I65)+IF(I$2='4b. Variables'!$A$10,'4b. Variables'!$J65)+IF(I$2='4b. Variables'!$A$11,'4b. Variables'!$K65)+IF(I$2='4b. Variables'!$A$12,'4b. Variables'!$L65)</f>
        <v>352</v>
      </c>
      <c r="J53" s="316">
        <f>IF(J$2='4b. Variables'!$A$2,'4b. Variables'!$B65)+IF(J$2='4b. Variables'!$A$3,'4b. Variables'!$C65)+IF(J$2='4b. Variables'!$A$4,'4b. Variables'!$D65)+IF(J$2='4b. Variables'!$A$5,'4b. Variables'!$E65)+IF(J$2='4b. Variables'!$A$6,'4b. Variables'!$F65)+IF(J$2='4b. Variables'!$A$7,'4b. Variables'!$G65)+IF(J$2='4b. Variables'!$A$8,'4b. Variables'!$H65)+IF(J$2='4b. Variables'!$A$9,'4b. Variables'!$I65)+IF(J$2='4b. Variables'!$A$10,'4b. Variables'!$J65)+IF(J$2='4b. Variables'!$A$11,'4b. Variables'!$K65)+IF(J$2='4b. Variables'!$A$12,'4b. Variables'!$L65)</f>
        <v>627.6</v>
      </c>
      <c r="K53" s="316">
        <f>IF(K$2='4b. Variables'!$A$2,'4b. Variables'!$B65)+IF(K$2='4b. Variables'!$A$3,'4b. Variables'!$C65)+IF(K$2='4b. Variables'!$A$4,'4b. Variables'!$D65)+IF(K$2='4b. Variables'!$A$5,'4b. Variables'!$E65)+IF(K$2='4b. Variables'!$A$6,'4b. Variables'!$F65)+IF(K$2='4b. Variables'!$A$7,'4b. Variables'!$G65)+IF(K$2='4b. Variables'!$A$8,'4b. Variables'!$H65)+IF(K$2='4b. Variables'!$A$9,'4b. Variables'!$I65)+IF(K$2='4b. Variables'!$A$10,'4b. Variables'!$J65)+IF(K$2='4b. Variables'!$A$11,'4b. Variables'!$K65)+IF(K$2='4b. Variables'!$A$12,'4b. Variables'!$L65)</f>
        <v>1599507.1547780004</v>
      </c>
      <c r="L53" s="316"/>
      <c r="M53" s="316"/>
      <c r="N53" s="44"/>
      <c r="O53" s="301">
        <f t="shared" si="3"/>
        <v>8479516.587415345</v>
      </c>
      <c r="P53" s="303">
        <f t="shared" si="4"/>
        <v>289972.38741534483</v>
      </c>
      <c r="Q53" s="307">
        <f t="shared" si="5"/>
        <v>3.5407634458501952E-2</v>
      </c>
      <c r="R53" s="305">
        <f t="shared" si="9"/>
        <v>3.5407634458501952E-2</v>
      </c>
      <c r="S53" s="7"/>
      <c r="T53" s="746">
        <v>2009</v>
      </c>
      <c r="U53" s="162">
        <f t="shared" si="11"/>
        <v>93415381.520000011</v>
      </c>
      <c r="V53" s="162">
        <f t="shared" si="12"/>
        <v>95317999.785448328</v>
      </c>
      <c r="W53" s="178">
        <f t="shared" si="13"/>
        <v>2.0367291065882667E-2</v>
      </c>
      <c r="X53" s="228"/>
      <c r="Y53" s="177">
        <f t="shared" si="14"/>
        <v>2009</v>
      </c>
      <c r="Z53" s="171">
        <f t="shared" si="10"/>
        <v>93415381.520000011</v>
      </c>
      <c r="AA53" s="171">
        <f t="shared" si="10"/>
        <v>95317999.785448328</v>
      </c>
      <c r="AB53" s="139"/>
    </row>
    <row r="54" spans="1:28" x14ac:dyDescent="0.2">
      <c r="A54" s="103">
        <f t="shared" si="15"/>
        <v>39933</v>
      </c>
      <c r="B54" s="6">
        <f>'1. Data Sheet'!B59</f>
        <v>7376417.5700000003</v>
      </c>
      <c r="C54" s="6">
        <f>'4b. Variables'!N66</f>
        <v>0</v>
      </c>
      <c r="D54" s="6"/>
      <c r="E54" s="294">
        <f t="shared" si="2"/>
        <v>7376417.5700000003</v>
      </c>
      <c r="F54" s="316">
        <f>IF(F$2='4b. Variables'!$A$2,'4b. Variables'!$B66)+IF(F$2='4b. Variables'!$A$3,'4b. Variables'!$C66)+IF(F$2='4b. Variables'!$A$4,'4b. Variables'!$D66)+IF(F$2='4b. Variables'!$A$5,'4b. Variables'!$E66)+IF(F$2='4b. Variables'!$A$6,'4b. Variables'!$F66)+IF(F$2='4b. Variables'!$A$7,'4b. Variables'!$G66)+IF(F$2='4b. Variables'!$A$8,'4b. Variables'!$H66)+IF(F$2='4b. Variables'!$A$9,'4b. Variables'!$I66)+IF(F$2='4b. Variables'!$A$10,'4b. Variables'!$J66)+IF(F$2='4b. Variables'!$A$11,'4b. Variables'!$K66)+IF(F$2='4b. Variables'!$A$12,'4b. Variables'!$K66)</f>
        <v>361.7</v>
      </c>
      <c r="G54" s="316">
        <f>IF(G$2='4b. Variables'!$A$2,'4b. Variables'!$B66)+IF(G$2='4b. Variables'!$A$3,'4b. Variables'!$C66)+IF(G$2='4b. Variables'!$A$4,'4b. Variables'!$D66)+IF(G$2='4b. Variables'!$A$5,'4b. Variables'!$E66)+IF(G$2='4b. Variables'!$A$6,'4b. Variables'!$F66)+IF(G$2='4b. Variables'!$A$7,'4b. Variables'!$G66)+IF(G$2='4b. Variables'!$A$8,'4b. Variables'!$H66)+IF(G$2='4b. Variables'!$A$9,'4b. Variables'!$I66)+IF(G$2='4b. Variables'!$A$10,'4b. Variables'!$J66)+IF(G$2='4b. Variables'!$A$11,'4b. Variables'!$K66)+IF(G$2='4b. Variables'!$A$12,'4b. Variables'!$L66)</f>
        <v>0</v>
      </c>
      <c r="H54" s="715">
        <f>IF(H$2='4b. Variables'!$A$2,'4b. Variables'!$B66)+IF(H$2='4b. Variables'!$A$3,'4b. Variables'!$C66)+IF(H$2='4b. Variables'!$A$4,'4b. Variables'!$D66)+IF(H$2='4b. Variables'!$A$5,'4b. Variables'!$E66)+IF(H$2='4b. Variables'!$A$6,'4b. Variables'!$F66)+IF(H$2='4b. Variables'!$A$7,'4b. Variables'!$G66)+IF(H$2='4b. Variables'!$A$8,'4b. Variables'!$H66)+IF(H$2='4b. Variables'!$A$9,'4b. Variables'!$I66)+IF(H$2='4b. Variables'!$A$10,'4b. Variables'!$J66)+IF(H$2='4b. Variables'!$A$11,'4b. Variables'!$K66)+IF(H$2='4b. Variables'!$A$12,'4b. Variables'!$L66)</f>
        <v>30</v>
      </c>
      <c r="I54" s="715">
        <f>IF(I$2='4b. Variables'!$A$2,'4b. Variables'!$B66)+IF(I$2='4b. Variables'!$A$3,'4b. Variables'!$C66)+IF(I$2='4b. Variables'!$A$4,'4b. Variables'!$D66)+IF(I$2='4b. Variables'!$A$5,'4b. Variables'!$E66)+IF(I$2='4b. Variables'!$A$6,'4b. Variables'!$F66)+IF(I$2='4b. Variables'!$A$7,'4b. Variables'!$G66)+IF(I$2='4b. Variables'!$A$8,'4b. Variables'!$H66)+IF(I$2='4b. Variables'!$A$9,'4b. Variables'!$I66)+IF(I$2='4b. Variables'!$A$10,'4b. Variables'!$J66)+IF(I$2='4b. Variables'!$A$11,'4b. Variables'!$K66)+IF(I$2='4b. Variables'!$A$12,'4b. Variables'!$L66)</f>
        <v>320</v>
      </c>
      <c r="J54" s="316">
        <f>IF(J$2='4b. Variables'!$A$2,'4b. Variables'!$B66)+IF(J$2='4b. Variables'!$A$3,'4b. Variables'!$C66)+IF(J$2='4b. Variables'!$A$4,'4b. Variables'!$D66)+IF(J$2='4b. Variables'!$A$5,'4b. Variables'!$E66)+IF(J$2='4b. Variables'!$A$6,'4b. Variables'!$F66)+IF(J$2='4b. Variables'!$A$7,'4b. Variables'!$G66)+IF(J$2='4b. Variables'!$A$8,'4b. Variables'!$H66)+IF(J$2='4b. Variables'!$A$9,'4b. Variables'!$I66)+IF(J$2='4b. Variables'!$A$10,'4b. Variables'!$J66)+IF(J$2='4b. Variables'!$A$11,'4b. Variables'!$K66)+IF(J$2='4b. Variables'!$A$12,'4b. Variables'!$L66)</f>
        <v>623.9</v>
      </c>
      <c r="K54" s="316">
        <f>IF(K$2='4b. Variables'!$A$2,'4b. Variables'!$B66)+IF(K$2='4b. Variables'!$A$3,'4b. Variables'!$C66)+IF(K$2='4b. Variables'!$A$4,'4b. Variables'!$D66)+IF(K$2='4b. Variables'!$A$5,'4b. Variables'!$E66)+IF(K$2='4b. Variables'!$A$6,'4b. Variables'!$F66)+IF(K$2='4b. Variables'!$A$7,'4b. Variables'!$G66)+IF(K$2='4b. Variables'!$A$8,'4b. Variables'!$H66)+IF(K$2='4b. Variables'!$A$9,'4b. Variables'!$I66)+IF(K$2='4b. Variables'!$A$10,'4b. Variables'!$J66)+IF(K$2='4b. Variables'!$A$11,'4b. Variables'!$K66)+IF(K$2='4b. Variables'!$A$12,'4b. Variables'!$L66)</f>
        <v>1681721.4055850001</v>
      </c>
      <c r="L54" s="316"/>
      <c r="M54" s="316"/>
      <c r="N54" s="44"/>
      <c r="O54" s="301">
        <f t="shared" si="3"/>
        <v>7614678.2053417647</v>
      </c>
      <c r="P54" s="303">
        <f t="shared" si="4"/>
        <v>238260.63534176443</v>
      </c>
      <c r="Q54" s="307">
        <f t="shared" si="5"/>
        <v>3.2300318288754959E-2</v>
      </c>
      <c r="R54" s="305">
        <f t="shared" si="9"/>
        <v>3.2300318288754959E-2</v>
      </c>
      <c r="S54" s="7"/>
      <c r="T54" s="746">
        <v>2010</v>
      </c>
      <c r="U54" s="162">
        <f t="shared" si="11"/>
        <v>102608264.83</v>
      </c>
      <c r="V54" s="162">
        <f t="shared" si="12"/>
        <v>100819380.39590371</v>
      </c>
      <c r="W54" s="178">
        <f t="shared" si="13"/>
        <v>1.7434116414112365E-2</v>
      </c>
      <c r="X54" s="228"/>
      <c r="Y54" s="177">
        <f t="shared" si="14"/>
        <v>2010</v>
      </c>
      <c r="Z54" s="171">
        <f t="shared" si="10"/>
        <v>102608264.83</v>
      </c>
      <c r="AA54" s="171">
        <f t="shared" si="10"/>
        <v>100819380.39590371</v>
      </c>
      <c r="AB54" s="139"/>
    </row>
    <row r="55" spans="1:28" x14ac:dyDescent="0.2">
      <c r="A55" s="103">
        <f t="shared" si="15"/>
        <v>39964</v>
      </c>
      <c r="B55" s="6">
        <f>'1. Data Sheet'!B60</f>
        <v>6711503.5800000001</v>
      </c>
      <c r="C55" s="6">
        <f>'4b. Variables'!N67</f>
        <v>0</v>
      </c>
      <c r="D55" s="6"/>
      <c r="E55" s="294">
        <f t="shared" si="2"/>
        <v>6711503.5800000001</v>
      </c>
      <c r="F55" s="316">
        <f>IF(F$2='4b. Variables'!$A$2,'4b. Variables'!$B67)+IF(F$2='4b. Variables'!$A$3,'4b. Variables'!$C67)+IF(F$2='4b. Variables'!$A$4,'4b. Variables'!$D67)+IF(F$2='4b. Variables'!$A$5,'4b. Variables'!$E67)+IF(F$2='4b. Variables'!$A$6,'4b. Variables'!$F67)+IF(F$2='4b. Variables'!$A$7,'4b. Variables'!$G67)+IF(F$2='4b. Variables'!$A$8,'4b. Variables'!$H67)+IF(F$2='4b. Variables'!$A$9,'4b. Variables'!$I67)+IF(F$2='4b. Variables'!$A$10,'4b. Variables'!$J67)+IF(F$2='4b. Variables'!$A$11,'4b. Variables'!$K67)+IF(F$2='4b. Variables'!$A$12,'4b. Variables'!$K67)</f>
        <v>219.60000000000002</v>
      </c>
      <c r="G55" s="316">
        <f>IF(G$2='4b. Variables'!$A$2,'4b. Variables'!$B67)+IF(G$2='4b. Variables'!$A$3,'4b. Variables'!$C67)+IF(G$2='4b. Variables'!$A$4,'4b. Variables'!$D67)+IF(G$2='4b. Variables'!$A$5,'4b. Variables'!$E67)+IF(G$2='4b. Variables'!$A$6,'4b. Variables'!$F67)+IF(G$2='4b. Variables'!$A$7,'4b. Variables'!$G67)+IF(G$2='4b. Variables'!$A$8,'4b. Variables'!$H67)+IF(G$2='4b. Variables'!$A$9,'4b. Variables'!$I67)+IF(G$2='4b. Variables'!$A$10,'4b. Variables'!$J67)+IF(G$2='4b. Variables'!$A$11,'4b. Variables'!$K67)+IF(G$2='4b. Variables'!$A$12,'4b. Variables'!$L67)</f>
        <v>2</v>
      </c>
      <c r="H55" s="715">
        <f>IF(H$2='4b. Variables'!$A$2,'4b. Variables'!$B67)+IF(H$2='4b. Variables'!$A$3,'4b. Variables'!$C67)+IF(H$2='4b. Variables'!$A$4,'4b. Variables'!$D67)+IF(H$2='4b. Variables'!$A$5,'4b. Variables'!$E67)+IF(H$2='4b. Variables'!$A$6,'4b. Variables'!$F67)+IF(H$2='4b. Variables'!$A$7,'4b. Variables'!$G67)+IF(H$2='4b. Variables'!$A$8,'4b. Variables'!$H67)+IF(H$2='4b. Variables'!$A$9,'4b. Variables'!$I67)+IF(H$2='4b. Variables'!$A$10,'4b. Variables'!$J67)+IF(H$2='4b. Variables'!$A$11,'4b. Variables'!$K67)+IF(H$2='4b. Variables'!$A$12,'4b. Variables'!$L67)</f>
        <v>31</v>
      </c>
      <c r="I55" s="715">
        <f>IF(I$2='4b. Variables'!$A$2,'4b. Variables'!$B67)+IF(I$2='4b. Variables'!$A$3,'4b. Variables'!$C67)+IF(I$2='4b. Variables'!$A$4,'4b. Variables'!$D67)+IF(I$2='4b. Variables'!$A$5,'4b. Variables'!$E67)+IF(I$2='4b. Variables'!$A$6,'4b. Variables'!$F67)+IF(I$2='4b. Variables'!$A$7,'4b. Variables'!$G67)+IF(I$2='4b. Variables'!$A$8,'4b. Variables'!$H67)+IF(I$2='4b. Variables'!$A$9,'4b. Variables'!$I67)+IF(I$2='4b. Variables'!$A$10,'4b. Variables'!$J67)+IF(I$2='4b. Variables'!$A$11,'4b. Variables'!$K67)+IF(I$2='4b. Variables'!$A$12,'4b. Variables'!$L67)</f>
        <v>320</v>
      </c>
      <c r="J55" s="316">
        <f>IF(J$2='4b. Variables'!$A$2,'4b. Variables'!$B67)+IF(J$2='4b. Variables'!$A$3,'4b. Variables'!$C67)+IF(J$2='4b. Variables'!$A$4,'4b. Variables'!$D67)+IF(J$2='4b. Variables'!$A$5,'4b. Variables'!$E67)+IF(J$2='4b. Variables'!$A$6,'4b. Variables'!$F67)+IF(J$2='4b. Variables'!$A$7,'4b. Variables'!$G67)+IF(J$2='4b. Variables'!$A$8,'4b. Variables'!$H67)+IF(J$2='4b. Variables'!$A$9,'4b. Variables'!$I67)+IF(J$2='4b. Variables'!$A$10,'4b. Variables'!$J67)+IF(J$2='4b. Variables'!$A$11,'4b. Variables'!$K67)+IF(J$2='4b. Variables'!$A$12,'4b. Variables'!$L67)</f>
        <v>622.70000000000005</v>
      </c>
      <c r="K55" s="316">
        <f>IF(K$2='4b. Variables'!$A$2,'4b. Variables'!$B67)+IF(K$2='4b. Variables'!$A$3,'4b. Variables'!$C67)+IF(K$2='4b. Variables'!$A$4,'4b. Variables'!$D67)+IF(K$2='4b. Variables'!$A$5,'4b. Variables'!$E67)+IF(K$2='4b. Variables'!$A$6,'4b. Variables'!$F67)+IF(K$2='4b. Variables'!$A$7,'4b. Variables'!$G67)+IF(K$2='4b. Variables'!$A$8,'4b. Variables'!$H67)+IF(K$2='4b. Variables'!$A$9,'4b. Variables'!$I67)+IF(K$2='4b. Variables'!$A$10,'4b. Variables'!$J67)+IF(K$2='4b. Variables'!$A$11,'4b. Variables'!$K67)+IF(K$2='4b. Variables'!$A$12,'4b. Variables'!$L67)</f>
        <v>1481788.7111300002</v>
      </c>
      <c r="L55" s="316"/>
      <c r="M55" s="316"/>
      <c r="N55" s="44"/>
      <c r="O55" s="301">
        <f t="shared" si="3"/>
        <v>7247746.9587973282</v>
      </c>
      <c r="P55" s="303">
        <f t="shared" si="4"/>
        <v>536243.3787973281</v>
      </c>
      <c r="Q55" s="307">
        <f t="shared" si="5"/>
        <v>7.9899142182581998E-2</v>
      </c>
      <c r="R55" s="305">
        <f t="shared" si="9"/>
        <v>7.9899142182581998E-2</v>
      </c>
      <c r="S55" s="7"/>
      <c r="T55" s="746">
        <v>2011</v>
      </c>
      <c r="U55" s="162">
        <f t="shared" si="11"/>
        <v>105625698.06999999</v>
      </c>
      <c r="V55" s="162">
        <f t="shared" si="12"/>
        <v>104006389.35508327</v>
      </c>
      <c r="W55" s="178">
        <f t="shared" si="13"/>
        <v>1.5330632076330297E-2</v>
      </c>
      <c r="X55" s="228"/>
      <c r="Y55" s="177">
        <f t="shared" si="14"/>
        <v>2011</v>
      </c>
      <c r="Z55" s="171">
        <f t="shared" si="10"/>
        <v>105625698.06999999</v>
      </c>
      <c r="AA55" s="171">
        <f t="shared" si="10"/>
        <v>104006389.35508327</v>
      </c>
      <c r="AB55" s="139"/>
    </row>
    <row r="56" spans="1:28" x14ac:dyDescent="0.2">
      <c r="A56" s="103">
        <f t="shared" si="15"/>
        <v>39994</v>
      </c>
      <c r="B56" s="6">
        <f>'1. Data Sheet'!B61</f>
        <v>6849733.7799999993</v>
      </c>
      <c r="C56" s="6">
        <f>'4b. Variables'!N68</f>
        <v>0</v>
      </c>
      <c r="D56" s="6"/>
      <c r="E56" s="294">
        <f t="shared" si="2"/>
        <v>6849733.7799999993</v>
      </c>
      <c r="F56" s="316">
        <f>IF(F$2='4b. Variables'!$A$2,'4b. Variables'!$B68)+IF(F$2='4b. Variables'!$A$3,'4b. Variables'!$C68)+IF(F$2='4b. Variables'!$A$4,'4b. Variables'!$D68)+IF(F$2='4b. Variables'!$A$5,'4b. Variables'!$E68)+IF(F$2='4b. Variables'!$A$6,'4b. Variables'!$F68)+IF(F$2='4b. Variables'!$A$7,'4b. Variables'!$G68)+IF(F$2='4b. Variables'!$A$8,'4b. Variables'!$H68)+IF(F$2='4b. Variables'!$A$9,'4b. Variables'!$I68)+IF(F$2='4b. Variables'!$A$10,'4b. Variables'!$J68)+IF(F$2='4b. Variables'!$A$11,'4b. Variables'!$K68)+IF(F$2='4b. Variables'!$A$12,'4b. Variables'!$K68)</f>
        <v>99.100000000000009</v>
      </c>
      <c r="G56" s="316">
        <f>IF(G$2='4b. Variables'!$A$2,'4b. Variables'!$B68)+IF(G$2='4b. Variables'!$A$3,'4b. Variables'!$C68)+IF(G$2='4b. Variables'!$A$4,'4b. Variables'!$D68)+IF(G$2='4b. Variables'!$A$5,'4b. Variables'!$E68)+IF(G$2='4b. Variables'!$A$6,'4b. Variables'!$F68)+IF(G$2='4b. Variables'!$A$7,'4b. Variables'!$G68)+IF(G$2='4b. Variables'!$A$8,'4b. Variables'!$H68)+IF(G$2='4b. Variables'!$A$9,'4b. Variables'!$I68)+IF(G$2='4b. Variables'!$A$10,'4b. Variables'!$J68)+IF(G$2='4b. Variables'!$A$11,'4b. Variables'!$K68)+IF(G$2='4b. Variables'!$A$12,'4b. Variables'!$L68)</f>
        <v>15.500000000000002</v>
      </c>
      <c r="H56" s="715">
        <f>IF(H$2='4b. Variables'!$A$2,'4b. Variables'!$B68)+IF(H$2='4b. Variables'!$A$3,'4b. Variables'!$C68)+IF(H$2='4b. Variables'!$A$4,'4b. Variables'!$D68)+IF(H$2='4b. Variables'!$A$5,'4b. Variables'!$E68)+IF(H$2='4b. Variables'!$A$6,'4b. Variables'!$F68)+IF(H$2='4b. Variables'!$A$7,'4b. Variables'!$G68)+IF(H$2='4b. Variables'!$A$8,'4b. Variables'!$H68)+IF(H$2='4b. Variables'!$A$9,'4b. Variables'!$I68)+IF(H$2='4b. Variables'!$A$10,'4b. Variables'!$J68)+IF(H$2='4b. Variables'!$A$11,'4b. Variables'!$K68)+IF(H$2='4b. Variables'!$A$12,'4b. Variables'!$L68)</f>
        <v>30</v>
      </c>
      <c r="I56" s="715">
        <f>IF(I$2='4b. Variables'!$A$2,'4b. Variables'!$B68)+IF(I$2='4b. Variables'!$A$3,'4b. Variables'!$C68)+IF(I$2='4b. Variables'!$A$4,'4b. Variables'!$D68)+IF(I$2='4b. Variables'!$A$5,'4b. Variables'!$E68)+IF(I$2='4b. Variables'!$A$6,'4b. Variables'!$F68)+IF(I$2='4b. Variables'!$A$7,'4b. Variables'!$G68)+IF(I$2='4b. Variables'!$A$8,'4b. Variables'!$H68)+IF(I$2='4b. Variables'!$A$9,'4b. Variables'!$I68)+IF(I$2='4b. Variables'!$A$10,'4b. Variables'!$J68)+IF(I$2='4b. Variables'!$A$11,'4b. Variables'!$K68)+IF(I$2='4b. Variables'!$A$12,'4b. Variables'!$L68)</f>
        <v>352</v>
      </c>
      <c r="J56" s="316">
        <f>IF(J$2='4b. Variables'!$A$2,'4b. Variables'!$B68)+IF(J$2='4b. Variables'!$A$3,'4b. Variables'!$C68)+IF(J$2='4b. Variables'!$A$4,'4b. Variables'!$D68)+IF(J$2='4b. Variables'!$A$5,'4b. Variables'!$E68)+IF(J$2='4b. Variables'!$A$6,'4b. Variables'!$F68)+IF(J$2='4b. Variables'!$A$7,'4b. Variables'!$G68)+IF(J$2='4b. Variables'!$A$8,'4b. Variables'!$H68)+IF(J$2='4b. Variables'!$A$9,'4b. Variables'!$I68)+IF(J$2='4b. Variables'!$A$10,'4b. Variables'!$J68)+IF(J$2='4b. Variables'!$A$11,'4b. Variables'!$K68)+IF(J$2='4b. Variables'!$A$12,'4b. Variables'!$L68)</f>
        <v>632.1</v>
      </c>
      <c r="K56" s="316">
        <f>IF(K$2='4b. Variables'!$A$2,'4b. Variables'!$B68)+IF(K$2='4b. Variables'!$A$3,'4b. Variables'!$C68)+IF(K$2='4b. Variables'!$A$4,'4b. Variables'!$D68)+IF(K$2='4b. Variables'!$A$5,'4b. Variables'!$E68)+IF(K$2='4b. Variables'!$A$6,'4b. Variables'!$F68)+IF(K$2='4b. Variables'!$A$7,'4b. Variables'!$G68)+IF(K$2='4b. Variables'!$A$8,'4b. Variables'!$H68)+IF(K$2='4b. Variables'!$A$9,'4b. Variables'!$I68)+IF(K$2='4b. Variables'!$A$10,'4b. Variables'!$J68)+IF(K$2='4b. Variables'!$A$11,'4b. Variables'!$K68)+IF(K$2='4b. Variables'!$A$12,'4b. Variables'!$L68)</f>
        <v>1480617.8874630001</v>
      </c>
      <c r="L56" s="316"/>
      <c r="M56" s="316"/>
      <c r="N56" s="44"/>
      <c r="O56" s="301">
        <f t="shared" si="3"/>
        <v>7120311.3121158797</v>
      </c>
      <c r="P56" s="303">
        <f t="shared" si="4"/>
        <v>270577.5321158804</v>
      </c>
      <c r="Q56" s="307">
        <f t="shared" si="5"/>
        <v>3.9501904863210674E-2</v>
      </c>
      <c r="R56" s="305">
        <f t="shared" si="9"/>
        <v>3.9501904863210674E-2</v>
      </c>
      <c r="S56" s="7"/>
      <c r="T56" s="746">
        <v>2012</v>
      </c>
      <c r="U56" s="162">
        <f t="shared" si="11"/>
        <v>108411816.52</v>
      </c>
      <c r="V56" s="162">
        <f t="shared" si="12"/>
        <v>104474814.18227075</v>
      </c>
      <c r="W56" s="178">
        <f t="shared" si="13"/>
        <v>3.631525108707076E-2</v>
      </c>
      <c r="X56" s="228"/>
      <c r="Y56" s="177">
        <f t="shared" si="14"/>
        <v>2012</v>
      </c>
      <c r="Z56" s="171">
        <f t="shared" si="10"/>
        <v>108411816.52</v>
      </c>
      <c r="AA56" s="171">
        <f t="shared" si="10"/>
        <v>104474814.18227075</v>
      </c>
      <c r="AB56" s="139"/>
    </row>
    <row r="57" spans="1:28" x14ac:dyDescent="0.2">
      <c r="A57" s="103">
        <f t="shared" si="15"/>
        <v>40025</v>
      </c>
      <c r="B57" s="6">
        <f>'1. Data Sheet'!B62</f>
        <v>6821424.8399999999</v>
      </c>
      <c r="C57" s="6">
        <f>'4b. Variables'!N69</f>
        <v>0</v>
      </c>
      <c r="D57" s="6"/>
      <c r="E57" s="294">
        <f t="shared" si="2"/>
        <v>6821424.8399999999</v>
      </c>
      <c r="F57" s="316">
        <f>IF(F$2='4b. Variables'!$A$2,'4b. Variables'!$B69)+IF(F$2='4b. Variables'!$A$3,'4b. Variables'!$C69)+IF(F$2='4b. Variables'!$A$4,'4b. Variables'!$D69)+IF(F$2='4b. Variables'!$A$5,'4b. Variables'!$E69)+IF(F$2='4b. Variables'!$A$6,'4b. Variables'!$F69)+IF(F$2='4b. Variables'!$A$7,'4b. Variables'!$G69)+IF(F$2='4b. Variables'!$A$8,'4b. Variables'!$H69)+IF(F$2='4b. Variables'!$A$9,'4b. Variables'!$I69)+IF(F$2='4b. Variables'!$A$10,'4b. Variables'!$J69)+IF(F$2='4b. Variables'!$A$11,'4b. Variables'!$K69)+IF(F$2='4b. Variables'!$A$12,'4b. Variables'!$K69)</f>
        <v>61.2</v>
      </c>
      <c r="G57" s="316">
        <f>IF(G$2='4b. Variables'!$A$2,'4b. Variables'!$B69)+IF(G$2='4b. Variables'!$A$3,'4b. Variables'!$C69)+IF(G$2='4b. Variables'!$A$4,'4b. Variables'!$D69)+IF(G$2='4b. Variables'!$A$5,'4b. Variables'!$E69)+IF(G$2='4b. Variables'!$A$6,'4b. Variables'!$F69)+IF(G$2='4b. Variables'!$A$7,'4b. Variables'!$G69)+IF(G$2='4b. Variables'!$A$8,'4b. Variables'!$H69)+IF(G$2='4b. Variables'!$A$9,'4b. Variables'!$I69)+IF(G$2='4b. Variables'!$A$10,'4b. Variables'!$J69)+IF(G$2='4b. Variables'!$A$11,'4b. Variables'!$K69)+IF(G$2='4b. Variables'!$A$12,'4b. Variables'!$L69)</f>
        <v>10.3</v>
      </c>
      <c r="H57" s="715">
        <f>IF(H$2='4b. Variables'!$A$2,'4b. Variables'!$B69)+IF(H$2='4b. Variables'!$A$3,'4b. Variables'!$C69)+IF(H$2='4b. Variables'!$A$4,'4b. Variables'!$D69)+IF(H$2='4b. Variables'!$A$5,'4b. Variables'!$E69)+IF(H$2='4b. Variables'!$A$6,'4b. Variables'!$F69)+IF(H$2='4b. Variables'!$A$7,'4b. Variables'!$G69)+IF(H$2='4b. Variables'!$A$8,'4b. Variables'!$H69)+IF(H$2='4b. Variables'!$A$9,'4b. Variables'!$I69)+IF(H$2='4b. Variables'!$A$10,'4b. Variables'!$J69)+IF(H$2='4b. Variables'!$A$11,'4b. Variables'!$K69)+IF(H$2='4b. Variables'!$A$12,'4b. Variables'!$L69)</f>
        <v>31</v>
      </c>
      <c r="I57" s="715">
        <f>IF(I$2='4b. Variables'!$A$2,'4b. Variables'!$B69)+IF(I$2='4b. Variables'!$A$3,'4b. Variables'!$C69)+IF(I$2='4b. Variables'!$A$4,'4b. Variables'!$D69)+IF(I$2='4b. Variables'!$A$5,'4b. Variables'!$E69)+IF(I$2='4b. Variables'!$A$6,'4b. Variables'!$F69)+IF(I$2='4b. Variables'!$A$7,'4b. Variables'!$G69)+IF(I$2='4b. Variables'!$A$8,'4b. Variables'!$H69)+IF(I$2='4b. Variables'!$A$9,'4b. Variables'!$I69)+IF(I$2='4b. Variables'!$A$10,'4b. Variables'!$J69)+IF(I$2='4b. Variables'!$A$11,'4b. Variables'!$K69)+IF(I$2='4b. Variables'!$A$12,'4b. Variables'!$L69)</f>
        <v>352</v>
      </c>
      <c r="J57" s="316">
        <f>IF(J$2='4b. Variables'!$A$2,'4b. Variables'!$B69)+IF(J$2='4b. Variables'!$A$3,'4b. Variables'!$C69)+IF(J$2='4b. Variables'!$A$4,'4b. Variables'!$D69)+IF(J$2='4b. Variables'!$A$5,'4b. Variables'!$E69)+IF(J$2='4b. Variables'!$A$6,'4b. Variables'!$F69)+IF(J$2='4b. Variables'!$A$7,'4b. Variables'!$G69)+IF(J$2='4b. Variables'!$A$8,'4b. Variables'!$H69)+IF(J$2='4b. Variables'!$A$9,'4b. Variables'!$I69)+IF(J$2='4b. Variables'!$A$10,'4b. Variables'!$J69)+IF(J$2='4b. Variables'!$A$11,'4b. Variables'!$K69)+IF(J$2='4b. Variables'!$A$12,'4b. Variables'!$L69)</f>
        <v>637.9</v>
      </c>
      <c r="K57" s="316">
        <f>IF(K$2='4b. Variables'!$A$2,'4b. Variables'!$B69)+IF(K$2='4b. Variables'!$A$3,'4b. Variables'!$C69)+IF(K$2='4b. Variables'!$A$4,'4b. Variables'!$D69)+IF(K$2='4b. Variables'!$A$5,'4b. Variables'!$E69)+IF(K$2='4b. Variables'!$A$6,'4b. Variables'!$F69)+IF(K$2='4b. Variables'!$A$7,'4b. Variables'!$G69)+IF(K$2='4b. Variables'!$A$8,'4b. Variables'!$H69)+IF(K$2='4b. Variables'!$A$9,'4b. Variables'!$I69)+IF(K$2='4b. Variables'!$A$10,'4b. Variables'!$J69)+IF(K$2='4b. Variables'!$A$11,'4b. Variables'!$K69)+IF(K$2='4b. Variables'!$A$12,'4b. Variables'!$L69)</f>
        <v>1533239.4745980001</v>
      </c>
      <c r="L57" s="316"/>
      <c r="M57" s="316"/>
      <c r="N57" s="44"/>
      <c r="O57" s="301">
        <f t="shared" si="3"/>
        <v>7175832.872832357</v>
      </c>
      <c r="P57" s="303">
        <f t="shared" si="4"/>
        <v>354408.0328323571</v>
      </c>
      <c r="Q57" s="307">
        <f t="shared" si="5"/>
        <v>5.1955132709833846E-2</v>
      </c>
      <c r="R57" s="305">
        <f t="shared" si="9"/>
        <v>5.1955132709833846E-2</v>
      </c>
      <c r="S57" s="7"/>
      <c r="T57" s="746">
        <v>2013</v>
      </c>
      <c r="U57" s="162">
        <f t="shared" si="11"/>
        <v>110314059.5</v>
      </c>
      <c r="V57" s="162">
        <f t="shared" si="12"/>
        <v>111813624.28821951</v>
      </c>
      <c r="W57" s="178">
        <f t="shared" si="13"/>
        <v>1.3593596274276459E-2</v>
      </c>
      <c r="X57" s="228"/>
      <c r="Y57" s="177">
        <f t="shared" si="14"/>
        <v>2013</v>
      </c>
      <c r="Z57" s="171">
        <f t="shared" si="10"/>
        <v>110314059.5</v>
      </c>
      <c r="AA57" s="171">
        <f t="shared" si="10"/>
        <v>111813624.28821951</v>
      </c>
      <c r="AB57" s="139"/>
    </row>
    <row r="58" spans="1:28" x14ac:dyDescent="0.2">
      <c r="A58" s="103">
        <f t="shared" si="15"/>
        <v>40056</v>
      </c>
      <c r="B58" s="6">
        <f>'1. Data Sheet'!B63</f>
        <v>7581947.8100000005</v>
      </c>
      <c r="C58" s="6">
        <f>'4b. Variables'!N70</f>
        <v>0</v>
      </c>
      <c r="D58" s="6"/>
      <c r="E58" s="294">
        <f t="shared" si="2"/>
        <v>7581947.8100000005</v>
      </c>
      <c r="F58" s="316">
        <f>IF(F$2='4b. Variables'!$A$2,'4b. Variables'!$B70)+IF(F$2='4b. Variables'!$A$3,'4b. Variables'!$C70)+IF(F$2='4b. Variables'!$A$4,'4b. Variables'!$D70)+IF(F$2='4b. Variables'!$A$5,'4b. Variables'!$E70)+IF(F$2='4b. Variables'!$A$6,'4b. Variables'!$F70)+IF(F$2='4b. Variables'!$A$7,'4b. Variables'!$G70)+IF(F$2='4b. Variables'!$A$8,'4b. Variables'!$H70)+IF(F$2='4b. Variables'!$A$9,'4b. Variables'!$I70)+IF(F$2='4b. Variables'!$A$10,'4b. Variables'!$J70)+IF(F$2='4b. Variables'!$A$11,'4b. Variables'!$K70)+IF(F$2='4b. Variables'!$A$12,'4b. Variables'!$K70)</f>
        <v>43</v>
      </c>
      <c r="G58" s="316">
        <f>IF(G$2='4b. Variables'!$A$2,'4b. Variables'!$B70)+IF(G$2='4b. Variables'!$A$3,'4b. Variables'!$C70)+IF(G$2='4b. Variables'!$A$4,'4b. Variables'!$D70)+IF(G$2='4b. Variables'!$A$5,'4b. Variables'!$E70)+IF(G$2='4b. Variables'!$A$6,'4b. Variables'!$F70)+IF(G$2='4b. Variables'!$A$7,'4b. Variables'!$G70)+IF(G$2='4b. Variables'!$A$8,'4b. Variables'!$H70)+IF(G$2='4b. Variables'!$A$9,'4b. Variables'!$I70)+IF(G$2='4b. Variables'!$A$10,'4b. Variables'!$J70)+IF(G$2='4b. Variables'!$A$11,'4b. Variables'!$K70)+IF(G$2='4b. Variables'!$A$12,'4b. Variables'!$L70)</f>
        <v>48.099999999999994</v>
      </c>
      <c r="H58" s="715">
        <f>IF(H$2='4b. Variables'!$A$2,'4b. Variables'!$B70)+IF(H$2='4b. Variables'!$A$3,'4b. Variables'!$C70)+IF(H$2='4b. Variables'!$A$4,'4b. Variables'!$D70)+IF(H$2='4b. Variables'!$A$5,'4b. Variables'!$E70)+IF(H$2='4b. Variables'!$A$6,'4b. Variables'!$F70)+IF(H$2='4b. Variables'!$A$7,'4b. Variables'!$G70)+IF(H$2='4b. Variables'!$A$8,'4b. Variables'!$H70)+IF(H$2='4b. Variables'!$A$9,'4b. Variables'!$I70)+IF(H$2='4b. Variables'!$A$10,'4b. Variables'!$J70)+IF(H$2='4b. Variables'!$A$11,'4b. Variables'!$K70)+IF(H$2='4b. Variables'!$A$12,'4b. Variables'!$L70)</f>
        <v>31</v>
      </c>
      <c r="I58" s="715">
        <f>IF(I$2='4b. Variables'!$A$2,'4b. Variables'!$B70)+IF(I$2='4b. Variables'!$A$3,'4b. Variables'!$C70)+IF(I$2='4b. Variables'!$A$4,'4b. Variables'!$D70)+IF(I$2='4b. Variables'!$A$5,'4b. Variables'!$E70)+IF(I$2='4b. Variables'!$A$6,'4b. Variables'!$F70)+IF(I$2='4b. Variables'!$A$7,'4b. Variables'!$G70)+IF(I$2='4b. Variables'!$A$8,'4b. Variables'!$H70)+IF(I$2='4b. Variables'!$A$9,'4b. Variables'!$I70)+IF(I$2='4b. Variables'!$A$10,'4b. Variables'!$J70)+IF(I$2='4b. Variables'!$A$11,'4b. Variables'!$K70)+IF(I$2='4b. Variables'!$A$12,'4b. Variables'!$L70)</f>
        <v>320</v>
      </c>
      <c r="J58" s="316">
        <f>IF(J$2='4b. Variables'!$A$2,'4b. Variables'!$B70)+IF(J$2='4b. Variables'!$A$3,'4b. Variables'!$C70)+IF(J$2='4b. Variables'!$A$4,'4b. Variables'!$D70)+IF(J$2='4b. Variables'!$A$5,'4b. Variables'!$E70)+IF(J$2='4b. Variables'!$A$6,'4b. Variables'!$F70)+IF(J$2='4b. Variables'!$A$7,'4b. Variables'!$G70)+IF(J$2='4b. Variables'!$A$8,'4b. Variables'!$H70)+IF(J$2='4b. Variables'!$A$9,'4b. Variables'!$I70)+IF(J$2='4b. Variables'!$A$10,'4b. Variables'!$J70)+IF(J$2='4b. Variables'!$A$11,'4b. Variables'!$K70)+IF(J$2='4b. Variables'!$A$12,'4b. Variables'!$L70)</f>
        <v>643</v>
      </c>
      <c r="K58" s="316">
        <f>IF(K$2='4b. Variables'!$A$2,'4b. Variables'!$B70)+IF(K$2='4b. Variables'!$A$3,'4b. Variables'!$C70)+IF(K$2='4b. Variables'!$A$4,'4b. Variables'!$D70)+IF(K$2='4b. Variables'!$A$5,'4b. Variables'!$E70)+IF(K$2='4b. Variables'!$A$6,'4b. Variables'!$F70)+IF(K$2='4b. Variables'!$A$7,'4b. Variables'!$G70)+IF(K$2='4b. Variables'!$A$8,'4b. Variables'!$H70)+IF(K$2='4b. Variables'!$A$9,'4b. Variables'!$I70)+IF(K$2='4b. Variables'!$A$10,'4b. Variables'!$J70)+IF(K$2='4b. Variables'!$A$11,'4b. Variables'!$K70)+IF(K$2='4b. Variables'!$A$12,'4b. Variables'!$L70)</f>
        <v>1842378.4883010001</v>
      </c>
      <c r="L58" s="316"/>
      <c r="M58" s="316"/>
      <c r="N58" s="44"/>
      <c r="O58" s="301">
        <f t="shared" si="3"/>
        <v>7515728.1810746249</v>
      </c>
      <c r="P58" s="303">
        <f t="shared" si="4"/>
        <v>-66219.62892537564</v>
      </c>
      <c r="Q58" s="307">
        <f t="shared" si="5"/>
        <v>-8.7338544902718918E-3</v>
      </c>
      <c r="R58" s="305">
        <f t="shared" si="9"/>
        <v>8.7338544902718918E-3</v>
      </c>
      <c r="S58" s="7"/>
      <c r="T58" s="746">
        <v>2014</v>
      </c>
      <c r="U58" s="162">
        <f t="shared" si="11"/>
        <v>112420511.94999999</v>
      </c>
      <c r="V58" s="162">
        <f t="shared" si="12"/>
        <v>114301367.31432474</v>
      </c>
      <c r="W58" s="178">
        <f t="shared" si="13"/>
        <v>1.6730535484140791E-2</v>
      </c>
      <c r="X58" s="228"/>
      <c r="Y58" s="177">
        <f t="shared" si="14"/>
        <v>2014</v>
      </c>
      <c r="Z58" s="171">
        <f t="shared" si="10"/>
        <v>112420511.94999999</v>
      </c>
      <c r="AA58" s="171">
        <f t="shared" si="10"/>
        <v>114301367.31432474</v>
      </c>
      <c r="AB58" s="139"/>
    </row>
    <row r="59" spans="1:28" x14ac:dyDescent="0.2">
      <c r="A59" s="103">
        <f t="shared" si="15"/>
        <v>40086</v>
      </c>
      <c r="B59" s="6">
        <f>'1. Data Sheet'!B64</f>
        <v>7570597.5599999996</v>
      </c>
      <c r="C59" s="6">
        <f>'4b. Variables'!N71</f>
        <v>0</v>
      </c>
      <c r="D59" s="6"/>
      <c r="E59" s="294">
        <f t="shared" si="2"/>
        <v>7570597.5599999996</v>
      </c>
      <c r="F59" s="316">
        <f>IF(F$2='4b. Variables'!$A$2,'4b. Variables'!$B71)+IF(F$2='4b. Variables'!$A$3,'4b. Variables'!$C71)+IF(F$2='4b. Variables'!$A$4,'4b. Variables'!$D71)+IF(F$2='4b. Variables'!$A$5,'4b. Variables'!$E71)+IF(F$2='4b. Variables'!$A$6,'4b. Variables'!$F71)+IF(F$2='4b. Variables'!$A$7,'4b. Variables'!$G71)+IF(F$2='4b. Variables'!$A$8,'4b. Variables'!$H71)+IF(F$2='4b. Variables'!$A$9,'4b. Variables'!$I71)+IF(F$2='4b. Variables'!$A$10,'4b. Variables'!$J71)+IF(F$2='4b. Variables'!$A$11,'4b. Variables'!$K71)+IF(F$2='4b. Variables'!$A$12,'4b. Variables'!$K71)</f>
        <v>110.2</v>
      </c>
      <c r="G59" s="316">
        <f>IF(G$2='4b. Variables'!$A$2,'4b. Variables'!$B71)+IF(G$2='4b. Variables'!$A$3,'4b. Variables'!$C71)+IF(G$2='4b. Variables'!$A$4,'4b. Variables'!$D71)+IF(G$2='4b. Variables'!$A$5,'4b. Variables'!$E71)+IF(G$2='4b. Variables'!$A$6,'4b. Variables'!$F71)+IF(G$2='4b. Variables'!$A$7,'4b. Variables'!$G71)+IF(G$2='4b. Variables'!$A$8,'4b. Variables'!$H71)+IF(G$2='4b. Variables'!$A$9,'4b. Variables'!$I71)+IF(G$2='4b. Variables'!$A$10,'4b. Variables'!$J71)+IF(G$2='4b. Variables'!$A$11,'4b. Variables'!$K71)+IF(G$2='4b. Variables'!$A$12,'4b. Variables'!$L71)</f>
        <v>7.5</v>
      </c>
      <c r="H59" s="715">
        <f>IF(H$2='4b. Variables'!$A$2,'4b. Variables'!$B71)+IF(H$2='4b. Variables'!$A$3,'4b. Variables'!$C71)+IF(H$2='4b. Variables'!$A$4,'4b. Variables'!$D71)+IF(H$2='4b. Variables'!$A$5,'4b. Variables'!$E71)+IF(H$2='4b. Variables'!$A$6,'4b. Variables'!$F71)+IF(H$2='4b. Variables'!$A$7,'4b. Variables'!$G71)+IF(H$2='4b. Variables'!$A$8,'4b. Variables'!$H71)+IF(H$2='4b. Variables'!$A$9,'4b. Variables'!$I71)+IF(H$2='4b. Variables'!$A$10,'4b. Variables'!$J71)+IF(H$2='4b. Variables'!$A$11,'4b. Variables'!$K71)+IF(H$2='4b. Variables'!$A$12,'4b. Variables'!$L71)</f>
        <v>30</v>
      </c>
      <c r="I59" s="715">
        <f>IF(I$2='4b. Variables'!$A$2,'4b. Variables'!$B71)+IF(I$2='4b. Variables'!$A$3,'4b. Variables'!$C71)+IF(I$2='4b. Variables'!$A$4,'4b. Variables'!$D71)+IF(I$2='4b. Variables'!$A$5,'4b. Variables'!$E71)+IF(I$2='4b. Variables'!$A$6,'4b. Variables'!$F71)+IF(I$2='4b. Variables'!$A$7,'4b. Variables'!$G71)+IF(I$2='4b. Variables'!$A$8,'4b. Variables'!$H71)+IF(I$2='4b. Variables'!$A$9,'4b. Variables'!$I71)+IF(I$2='4b. Variables'!$A$10,'4b. Variables'!$J71)+IF(I$2='4b. Variables'!$A$11,'4b. Variables'!$K71)+IF(I$2='4b. Variables'!$A$12,'4b. Variables'!$L71)</f>
        <v>336</v>
      </c>
      <c r="J59" s="316">
        <f>IF(J$2='4b. Variables'!$A$2,'4b. Variables'!$B71)+IF(J$2='4b. Variables'!$A$3,'4b. Variables'!$C71)+IF(J$2='4b. Variables'!$A$4,'4b. Variables'!$D71)+IF(J$2='4b. Variables'!$A$5,'4b. Variables'!$E71)+IF(J$2='4b. Variables'!$A$6,'4b. Variables'!$F71)+IF(J$2='4b. Variables'!$A$7,'4b. Variables'!$G71)+IF(J$2='4b. Variables'!$A$8,'4b. Variables'!$H71)+IF(J$2='4b. Variables'!$A$9,'4b. Variables'!$I71)+IF(J$2='4b. Variables'!$A$10,'4b. Variables'!$J71)+IF(J$2='4b. Variables'!$A$11,'4b. Variables'!$K71)+IF(J$2='4b. Variables'!$A$12,'4b. Variables'!$L71)</f>
        <v>643.29999999999995</v>
      </c>
      <c r="K59" s="316">
        <f>IF(K$2='4b. Variables'!$A$2,'4b. Variables'!$B71)+IF(K$2='4b. Variables'!$A$3,'4b. Variables'!$C71)+IF(K$2='4b. Variables'!$A$4,'4b. Variables'!$D71)+IF(K$2='4b. Variables'!$A$5,'4b. Variables'!$E71)+IF(K$2='4b. Variables'!$A$6,'4b. Variables'!$F71)+IF(K$2='4b. Variables'!$A$7,'4b. Variables'!$G71)+IF(K$2='4b. Variables'!$A$8,'4b. Variables'!$H71)+IF(K$2='4b. Variables'!$A$9,'4b. Variables'!$I71)+IF(K$2='4b. Variables'!$A$10,'4b. Variables'!$J71)+IF(K$2='4b. Variables'!$A$11,'4b. Variables'!$K71)+IF(K$2='4b. Variables'!$A$12,'4b. Variables'!$L71)</f>
        <v>2152613.2186909998</v>
      </c>
      <c r="L59" s="316"/>
      <c r="M59" s="316"/>
      <c r="N59" s="44"/>
      <c r="O59" s="301">
        <f t="shared" si="3"/>
        <v>7514707.3570569027</v>
      </c>
      <c r="P59" s="303">
        <f t="shared" si="4"/>
        <v>-55890.202943096869</v>
      </c>
      <c r="Q59" s="307">
        <f t="shared" si="5"/>
        <v>-7.382535196217308E-3</v>
      </c>
      <c r="R59" s="305">
        <f t="shared" si="9"/>
        <v>7.382535196217308E-3</v>
      </c>
      <c r="S59" s="7"/>
      <c r="T59" s="229" t="s">
        <v>165</v>
      </c>
      <c r="U59" s="229"/>
      <c r="V59" s="229"/>
      <c r="W59" s="230">
        <f>AVERAGE(W49:W58)</f>
        <v>1.5362013972060534E-2</v>
      </c>
      <c r="X59" s="225"/>
      <c r="Y59" s="177">
        <f>T66</f>
        <v>2015</v>
      </c>
      <c r="Z59" s="139"/>
      <c r="AA59" s="139"/>
      <c r="AB59" s="139">
        <f>U66</f>
        <v>111314900.27521516</v>
      </c>
    </row>
    <row r="60" spans="1:28" x14ac:dyDescent="0.2">
      <c r="A60" s="103">
        <f t="shared" si="15"/>
        <v>40117</v>
      </c>
      <c r="B60" s="6">
        <f>'1. Data Sheet'!B65</f>
        <v>8346682.2999999998</v>
      </c>
      <c r="C60" s="6">
        <f>'4b. Variables'!N72</f>
        <v>0</v>
      </c>
      <c r="D60" s="6"/>
      <c r="E60" s="294">
        <f t="shared" si="2"/>
        <v>8346682.2999999998</v>
      </c>
      <c r="F60" s="316">
        <f>IF(F$2='4b. Variables'!$A$2,'4b. Variables'!$B72)+IF(F$2='4b. Variables'!$A$3,'4b. Variables'!$C72)+IF(F$2='4b. Variables'!$A$4,'4b. Variables'!$D72)+IF(F$2='4b. Variables'!$A$5,'4b. Variables'!$E72)+IF(F$2='4b. Variables'!$A$6,'4b. Variables'!$F72)+IF(F$2='4b. Variables'!$A$7,'4b. Variables'!$G72)+IF(F$2='4b. Variables'!$A$8,'4b. Variables'!$H72)+IF(F$2='4b. Variables'!$A$9,'4b. Variables'!$I72)+IF(F$2='4b. Variables'!$A$10,'4b. Variables'!$J72)+IF(F$2='4b. Variables'!$A$11,'4b. Variables'!$K72)+IF(F$2='4b. Variables'!$A$12,'4b. Variables'!$K72)</f>
        <v>345.2999999999999</v>
      </c>
      <c r="G60" s="316">
        <f>IF(G$2='4b. Variables'!$A$2,'4b. Variables'!$B72)+IF(G$2='4b. Variables'!$A$3,'4b. Variables'!$C72)+IF(G$2='4b. Variables'!$A$4,'4b. Variables'!$D72)+IF(G$2='4b. Variables'!$A$5,'4b. Variables'!$E72)+IF(G$2='4b. Variables'!$A$6,'4b. Variables'!$F72)+IF(G$2='4b. Variables'!$A$7,'4b. Variables'!$G72)+IF(G$2='4b. Variables'!$A$8,'4b. Variables'!$H72)+IF(G$2='4b. Variables'!$A$9,'4b. Variables'!$I72)+IF(G$2='4b. Variables'!$A$10,'4b. Variables'!$J72)+IF(G$2='4b. Variables'!$A$11,'4b. Variables'!$K72)+IF(G$2='4b. Variables'!$A$12,'4b. Variables'!$L72)</f>
        <v>0</v>
      </c>
      <c r="H60" s="715">
        <f>IF(H$2='4b. Variables'!$A$2,'4b. Variables'!$B72)+IF(H$2='4b. Variables'!$A$3,'4b. Variables'!$C72)+IF(H$2='4b. Variables'!$A$4,'4b. Variables'!$D72)+IF(H$2='4b. Variables'!$A$5,'4b. Variables'!$E72)+IF(H$2='4b. Variables'!$A$6,'4b. Variables'!$F72)+IF(H$2='4b. Variables'!$A$7,'4b. Variables'!$G72)+IF(H$2='4b. Variables'!$A$8,'4b. Variables'!$H72)+IF(H$2='4b. Variables'!$A$9,'4b. Variables'!$I72)+IF(H$2='4b. Variables'!$A$10,'4b. Variables'!$J72)+IF(H$2='4b. Variables'!$A$11,'4b. Variables'!$K72)+IF(H$2='4b. Variables'!$A$12,'4b. Variables'!$L72)</f>
        <v>31</v>
      </c>
      <c r="I60" s="715">
        <f>IF(I$2='4b. Variables'!$A$2,'4b. Variables'!$B72)+IF(I$2='4b. Variables'!$A$3,'4b. Variables'!$C72)+IF(I$2='4b. Variables'!$A$4,'4b. Variables'!$D72)+IF(I$2='4b. Variables'!$A$5,'4b. Variables'!$E72)+IF(I$2='4b. Variables'!$A$6,'4b. Variables'!$F72)+IF(I$2='4b. Variables'!$A$7,'4b. Variables'!$G72)+IF(I$2='4b. Variables'!$A$8,'4b. Variables'!$H72)+IF(I$2='4b. Variables'!$A$9,'4b. Variables'!$I72)+IF(I$2='4b. Variables'!$A$10,'4b. Variables'!$J72)+IF(I$2='4b. Variables'!$A$11,'4b. Variables'!$K72)+IF(I$2='4b. Variables'!$A$12,'4b. Variables'!$L72)</f>
        <v>336</v>
      </c>
      <c r="J60" s="316">
        <f>IF(J$2='4b. Variables'!$A$2,'4b. Variables'!$B72)+IF(J$2='4b. Variables'!$A$3,'4b. Variables'!$C72)+IF(J$2='4b. Variables'!$A$4,'4b. Variables'!$D72)+IF(J$2='4b. Variables'!$A$5,'4b. Variables'!$E72)+IF(J$2='4b. Variables'!$A$6,'4b. Variables'!$F72)+IF(J$2='4b. Variables'!$A$7,'4b. Variables'!$G72)+IF(J$2='4b. Variables'!$A$8,'4b. Variables'!$H72)+IF(J$2='4b. Variables'!$A$9,'4b. Variables'!$I72)+IF(J$2='4b. Variables'!$A$10,'4b. Variables'!$J72)+IF(J$2='4b. Variables'!$A$11,'4b. Variables'!$K72)+IF(J$2='4b. Variables'!$A$12,'4b. Variables'!$L72)</f>
        <v>644.9</v>
      </c>
      <c r="K60" s="316">
        <f>IF(K$2='4b. Variables'!$A$2,'4b. Variables'!$B72)+IF(K$2='4b. Variables'!$A$3,'4b. Variables'!$C72)+IF(K$2='4b. Variables'!$A$4,'4b. Variables'!$D72)+IF(K$2='4b. Variables'!$A$5,'4b. Variables'!$E72)+IF(K$2='4b. Variables'!$A$6,'4b. Variables'!$F72)+IF(K$2='4b. Variables'!$A$7,'4b. Variables'!$G72)+IF(K$2='4b. Variables'!$A$8,'4b. Variables'!$H72)+IF(K$2='4b. Variables'!$A$9,'4b. Variables'!$I72)+IF(K$2='4b. Variables'!$A$10,'4b. Variables'!$J72)+IF(K$2='4b. Variables'!$A$11,'4b. Variables'!$K72)+IF(K$2='4b. Variables'!$A$12,'4b. Variables'!$L72)</f>
        <v>2250006.4296710002</v>
      </c>
      <c r="L60" s="316"/>
      <c r="M60" s="316"/>
      <c r="N60" s="44"/>
      <c r="O60" s="301">
        <f t="shared" si="3"/>
        <v>8271923.3025908452</v>
      </c>
      <c r="P60" s="303">
        <f t="shared" si="4"/>
        <v>-74758.997409154661</v>
      </c>
      <c r="Q60" s="307">
        <f t="shared" si="5"/>
        <v>-8.956732114885296E-3</v>
      </c>
      <c r="R60" s="305">
        <f t="shared" si="9"/>
        <v>8.956732114885296E-3</v>
      </c>
      <c r="S60" s="7"/>
      <c r="T60" s="229" t="s">
        <v>166</v>
      </c>
      <c r="U60" s="225"/>
      <c r="V60" s="225"/>
      <c r="W60" s="230">
        <f>MEDIAN(W49:W58)</f>
        <v>1.6030583780235544E-2</v>
      </c>
      <c r="X60" s="225"/>
      <c r="Y60" s="177">
        <f>T67</f>
        <v>2016</v>
      </c>
      <c r="Z60" s="139"/>
      <c r="AA60" s="139"/>
      <c r="AB60" s="139">
        <f>U67</f>
        <v>111517167.9821009</v>
      </c>
    </row>
    <row r="61" spans="1:28" x14ac:dyDescent="0.2">
      <c r="A61" s="103">
        <f t="shared" si="15"/>
        <v>40147</v>
      </c>
      <c r="B61" s="6">
        <f>'1. Data Sheet'!B66</f>
        <v>8386158.5</v>
      </c>
      <c r="C61" s="6">
        <f>'4b. Variables'!N73</f>
        <v>0</v>
      </c>
      <c r="D61" s="6"/>
      <c r="E61" s="294">
        <f t="shared" si="2"/>
        <v>8386158.5</v>
      </c>
      <c r="F61" s="316">
        <f>IF(F$2='4b. Variables'!$A$2,'4b. Variables'!$B73)+IF(F$2='4b. Variables'!$A$3,'4b. Variables'!$C73)+IF(F$2='4b. Variables'!$A$4,'4b. Variables'!$D73)+IF(F$2='4b. Variables'!$A$5,'4b. Variables'!$E73)+IF(F$2='4b. Variables'!$A$6,'4b. Variables'!$F73)+IF(F$2='4b. Variables'!$A$7,'4b. Variables'!$G73)+IF(F$2='4b. Variables'!$A$8,'4b. Variables'!$H73)+IF(F$2='4b. Variables'!$A$9,'4b. Variables'!$I73)+IF(F$2='4b. Variables'!$A$10,'4b. Variables'!$J73)+IF(F$2='4b. Variables'!$A$11,'4b. Variables'!$K73)+IF(F$2='4b. Variables'!$A$12,'4b. Variables'!$K73)</f>
        <v>396.19999999999993</v>
      </c>
      <c r="G61" s="316">
        <f>IF(G$2='4b. Variables'!$A$2,'4b. Variables'!$B73)+IF(G$2='4b. Variables'!$A$3,'4b. Variables'!$C73)+IF(G$2='4b. Variables'!$A$4,'4b. Variables'!$D73)+IF(G$2='4b. Variables'!$A$5,'4b. Variables'!$E73)+IF(G$2='4b. Variables'!$A$6,'4b. Variables'!$F73)+IF(G$2='4b. Variables'!$A$7,'4b. Variables'!$G73)+IF(G$2='4b. Variables'!$A$8,'4b. Variables'!$H73)+IF(G$2='4b. Variables'!$A$9,'4b. Variables'!$I73)+IF(G$2='4b. Variables'!$A$10,'4b. Variables'!$J73)+IF(G$2='4b. Variables'!$A$11,'4b. Variables'!$K73)+IF(G$2='4b. Variables'!$A$12,'4b. Variables'!$L73)</f>
        <v>0</v>
      </c>
      <c r="H61" s="715">
        <f>IF(H$2='4b. Variables'!$A$2,'4b. Variables'!$B73)+IF(H$2='4b. Variables'!$A$3,'4b. Variables'!$C73)+IF(H$2='4b. Variables'!$A$4,'4b. Variables'!$D73)+IF(H$2='4b. Variables'!$A$5,'4b. Variables'!$E73)+IF(H$2='4b. Variables'!$A$6,'4b. Variables'!$F73)+IF(H$2='4b. Variables'!$A$7,'4b. Variables'!$G73)+IF(H$2='4b. Variables'!$A$8,'4b. Variables'!$H73)+IF(H$2='4b. Variables'!$A$9,'4b. Variables'!$I73)+IF(H$2='4b. Variables'!$A$10,'4b. Variables'!$J73)+IF(H$2='4b. Variables'!$A$11,'4b. Variables'!$K73)+IF(H$2='4b. Variables'!$A$12,'4b. Variables'!$L73)</f>
        <v>30</v>
      </c>
      <c r="I61" s="715">
        <f>IF(I$2='4b. Variables'!$A$2,'4b. Variables'!$B73)+IF(I$2='4b. Variables'!$A$3,'4b. Variables'!$C73)+IF(I$2='4b. Variables'!$A$4,'4b. Variables'!$D73)+IF(I$2='4b. Variables'!$A$5,'4b. Variables'!$E73)+IF(I$2='4b. Variables'!$A$6,'4b. Variables'!$F73)+IF(I$2='4b. Variables'!$A$7,'4b. Variables'!$G73)+IF(I$2='4b. Variables'!$A$8,'4b. Variables'!$H73)+IF(I$2='4b. Variables'!$A$9,'4b. Variables'!$I73)+IF(I$2='4b. Variables'!$A$10,'4b. Variables'!$J73)+IF(I$2='4b. Variables'!$A$11,'4b. Variables'!$K73)+IF(I$2='4b. Variables'!$A$12,'4b. Variables'!$L73)</f>
        <v>320</v>
      </c>
      <c r="J61" s="316">
        <f>IF(J$2='4b. Variables'!$A$2,'4b. Variables'!$B73)+IF(J$2='4b. Variables'!$A$3,'4b. Variables'!$C73)+IF(J$2='4b. Variables'!$A$4,'4b. Variables'!$D73)+IF(J$2='4b. Variables'!$A$5,'4b. Variables'!$E73)+IF(J$2='4b. Variables'!$A$6,'4b. Variables'!$F73)+IF(J$2='4b. Variables'!$A$7,'4b. Variables'!$G73)+IF(J$2='4b. Variables'!$A$8,'4b. Variables'!$H73)+IF(J$2='4b. Variables'!$A$9,'4b. Variables'!$I73)+IF(J$2='4b. Variables'!$A$10,'4b. Variables'!$J73)+IF(J$2='4b. Variables'!$A$11,'4b. Variables'!$K73)+IF(J$2='4b. Variables'!$A$12,'4b. Variables'!$L73)</f>
        <v>642.20000000000005</v>
      </c>
      <c r="K61" s="316">
        <f>IF(K$2='4b. Variables'!$A$2,'4b. Variables'!$B73)+IF(K$2='4b. Variables'!$A$3,'4b. Variables'!$C73)+IF(K$2='4b. Variables'!$A$4,'4b. Variables'!$D73)+IF(K$2='4b. Variables'!$A$5,'4b. Variables'!$E73)+IF(K$2='4b. Variables'!$A$6,'4b. Variables'!$F73)+IF(K$2='4b. Variables'!$A$7,'4b. Variables'!$G73)+IF(K$2='4b. Variables'!$A$8,'4b. Variables'!$H73)+IF(K$2='4b. Variables'!$A$9,'4b. Variables'!$I73)+IF(K$2='4b. Variables'!$A$10,'4b. Variables'!$J73)+IF(K$2='4b. Variables'!$A$11,'4b. Variables'!$K73)+IF(K$2='4b. Variables'!$A$12,'4b. Variables'!$L73)</f>
        <v>2214423.3852000004</v>
      </c>
      <c r="L61" s="316"/>
      <c r="M61" s="316"/>
      <c r="N61" s="44"/>
      <c r="O61" s="301">
        <f t="shared" si="3"/>
        <v>8163642.305858098</v>
      </c>
      <c r="P61" s="303">
        <f t="shared" si="4"/>
        <v>-222516.19414190203</v>
      </c>
      <c r="Q61" s="307">
        <f t="shared" si="5"/>
        <v>-2.6533745354550838E-2</v>
      </c>
      <c r="R61" s="305">
        <f t="shared" si="9"/>
        <v>2.6533745354550838E-2</v>
      </c>
      <c r="S61" s="7"/>
      <c r="T61" s="225"/>
      <c r="U61" s="225"/>
      <c r="V61" s="225"/>
      <c r="W61" s="225"/>
      <c r="X61" s="225"/>
      <c r="Y61" s="225"/>
    </row>
    <row r="62" spans="1:28" x14ac:dyDescent="0.2">
      <c r="A62" s="195">
        <f t="shared" si="15"/>
        <v>40178</v>
      </c>
      <c r="B62" s="179">
        <f>'1. Data Sheet'!B67</f>
        <v>9141542.9800000004</v>
      </c>
      <c r="C62" s="179">
        <f>'4b. Variables'!N74</f>
        <v>0</v>
      </c>
      <c r="D62" s="179"/>
      <c r="E62" s="292">
        <f t="shared" si="2"/>
        <v>9141542.9800000004</v>
      </c>
      <c r="F62" s="316">
        <f>IF(F$2='4b. Variables'!$A$2,'4b. Variables'!$B74)+IF(F$2='4b. Variables'!$A$3,'4b. Variables'!$C74)+IF(F$2='4b. Variables'!$A$4,'4b. Variables'!$D74)+IF(F$2='4b. Variables'!$A$5,'4b. Variables'!$E74)+IF(F$2='4b. Variables'!$A$6,'4b. Variables'!$F74)+IF(F$2='4b. Variables'!$A$7,'4b. Variables'!$G74)+IF(F$2='4b. Variables'!$A$8,'4b. Variables'!$H74)+IF(F$2='4b. Variables'!$A$9,'4b. Variables'!$I74)+IF(F$2='4b. Variables'!$A$10,'4b. Variables'!$J74)+IF(F$2='4b. Variables'!$A$11,'4b. Variables'!$K74)+IF(F$2='4b. Variables'!$A$12,'4b. Variables'!$K74)</f>
        <v>698.59999999999991</v>
      </c>
      <c r="G62" s="316">
        <f>IF(G$2='4b. Variables'!$A$2,'4b. Variables'!$B74)+IF(G$2='4b. Variables'!$A$3,'4b. Variables'!$C74)+IF(G$2='4b. Variables'!$A$4,'4b. Variables'!$D74)+IF(G$2='4b. Variables'!$A$5,'4b. Variables'!$E74)+IF(G$2='4b. Variables'!$A$6,'4b. Variables'!$F74)+IF(G$2='4b. Variables'!$A$7,'4b. Variables'!$G74)+IF(G$2='4b. Variables'!$A$8,'4b. Variables'!$H74)+IF(G$2='4b. Variables'!$A$9,'4b. Variables'!$I74)+IF(G$2='4b. Variables'!$A$10,'4b. Variables'!$J74)+IF(G$2='4b. Variables'!$A$11,'4b. Variables'!$K74)+IF(G$2='4b. Variables'!$A$12,'4b. Variables'!$L74)</f>
        <v>0</v>
      </c>
      <c r="H62" s="715">
        <f>IF(H$2='4b. Variables'!$A$2,'4b. Variables'!$B74)+IF(H$2='4b. Variables'!$A$3,'4b. Variables'!$C74)+IF(H$2='4b. Variables'!$A$4,'4b. Variables'!$D74)+IF(H$2='4b. Variables'!$A$5,'4b. Variables'!$E74)+IF(H$2='4b. Variables'!$A$6,'4b. Variables'!$F74)+IF(H$2='4b. Variables'!$A$7,'4b. Variables'!$G74)+IF(H$2='4b. Variables'!$A$8,'4b. Variables'!$H74)+IF(H$2='4b. Variables'!$A$9,'4b. Variables'!$I74)+IF(H$2='4b. Variables'!$A$10,'4b. Variables'!$J74)+IF(H$2='4b. Variables'!$A$11,'4b. Variables'!$K74)+IF(H$2='4b. Variables'!$A$12,'4b. Variables'!$L74)</f>
        <v>31</v>
      </c>
      <c r="I62" s="715">
        <f>IF(I$2='4b. Variables'!$A$2,'4b. Variables'!$B74)+IF(I$2='4b. Variables'!$A$3,'4b. Variables'!$C74)+IF(I$2='4b. Variables'!$A$4,'4b. Variables'!$D74)+IF(I$2='4b. Variables'!$A$5,'4b. Variables'!$E74)+IF(I$2='4b. Variables'!$A$6,'4b. Variables'!$F74)+IF(I$2='4b. Variables'!$A$7,'4b. Variables'!$G74)+IF(I$2='4b. Variables'!$A$8,'4b. Variables'!$H74)+IF(I$2='4b. Variables'!$A$9,'4b. Variables'!$I74)+IF(I$2='4b. Variables'!$A$10,'4b. Variables'!$J74)+IF(I$2='4b. Variables'!$A$11,'4b. Variables'!$K74)+IF(I$2='4b. Variables'!$A$12,'4b. Variables'!$L74)</f>
        <v>352</v>
      </c>
      <c r="J62" s="316">
        <f>IF(J$2='4b. Variables'!$A$2,'4b. Variables'!$B74)+IF(J$2='4b. Variables'!$A$3,'4b. Variables'!$C74)+IF(J$2='4b. Variables'!$A$4,'4b. Variables'!$D74)+IF(J$2='4b. Variables'!$A$5,'4b. Variables'!$E74)+IF(J$2='4b. Variables'!$A$6,'4b. Variables'!$F74)+IF(J$2='4b. Variables'!$A$7,'4b. Variables'!$G74)+IF(J$2='4b. Variables'!$A$8,'4b. Variables'!$H74)+IF(J$2='4b. Variables'!$A$9,'4b. Variables'!$I74)+IF(J$2='4b. Variables'!$A$10,'4b. Variables'!$J74)+IF(J$2='4b. Variables'!$A$11,'4b. Variables'!$K74)+IF(J$2='4b. Variables'!$A$12,'4b. Variables'!$L74)</f>
        <v>639.1</v>
      </c>
      <c r="K62" s="316">
        <f>IF(K$2='4b. Variables'!$A$2,'4b. Variables'!$B74)+IF(K$2='4b. Variables'!$A$3,'4b. Variables'!$C74)+IF(K$2='4b. Variables'!$A$4,'4b. Variables'!$D74)+IF(K$2='4b. Variables'!$A$5,'4b. Variables'!$E74)+IF(K$2='4b. Variables'!$A$6,'4b. Variables'!$F74)+IF(K$2='4b. Variables'!$A$7,'4b. Variables'!$G74)+IF(K$2='4b. Variables'!$A$8,'4b. Variables'!$H74)+IF(K$2='4b. Variables'!$A$9,'4b. Variables'!$I74)+IF(K$2='4b. Variables'!$A$10,'4b. Variables'!$J74)+IF(K$2='4b. Variables'!$A$11,'4b. Variables'!$K74)+IF(K$2='4b. Variables'!$A$12,'4b. Variables'!$L74)</f>
        <v>1953856.9327810002</v>
      </c>
      <c r="L62" s="316"/>
      <c r="M62" s="316"/>
      <c r="N62" s="44"/>
      <c r="O62" s="301">
        <f t="shared" si="3"/>
        <v>9047141.6254415028</v>
      </c>
      <c r="P62" s="303">
        <f t="shared" si="4"/>
        <v>-94401.354558497667</v>
      </c>
      <c r="Q62" s="307">
        <f t="shared" si="5"/>
        <v>-1.0326632469489047E-2</v>
      </c>
      <c r="R62" s="305">
        <f t="shared" si="9"/>
        <v>1.0326632469489047E-2</v>
      </c>
      <c r="S62" s="7"/>
      <c r="T62" t="s">
        <v>167</v>
      </c>
    </row>
    <row r="63" spans="1:28" x14ac:dyDescent="0.2">
      <c r="A63" s="103">
        <f>EOMONTH(A62,1)</f>
        <v>40209</v>
      </c>
      <c r="B63" s="6">
        <f>'1. Data Sheet'!B68</f>
        <v>9555506.8900000006</v>
      </c>
      <c r="C63" s="6">
        <f>'4b. Variables'!N75</f>
        <v>0</v>
      </c>
      <c r="D63" s="6"/>
      <c r="E63" s="294">
        <f t="shared" si="2"/>
        <v>9555506.8900000006</v>
      </c>
      <c r="F63" s="316">
        <f>IF(F$2='4b. Variables'!$A$2,'4b. Variables'!$B75)+IF(F$2='4b. Variables'!$A$3,'4b. Variables'!$C75)+IF(F$2='4b. Variables'!$A$4,'4b. Variables'!$D75)+IF(F$2='4b. Variables'!$A$5,'4b. Variables'!$E75)+IF(F$2='4b. Variables'!$A$6,'4b. Variables'!$F75)+IF(F$2='4b. Variables'!$A$7,'4b. Variables'!$G75)+IF(F$2='4b. Variables'!$A$8,'4b. Variables'!$H75)+IF(F$2='4b. Variables'!$A$9,'4b. Variables'!$I75)+IF(F$2='4b. Variables'!$A$10,'4b. Variables'!$J75)+IF(F$2='4b. Variables'!$A$11,'4b. Variables'!$K75)+IF(F$2='4b. Variables'!$A$12,'4b. Variables'!$K75)</f>
        <v>791.5</v>
      </c>
      <c r="G63" s="316">
        <f>IF(G$2='4b. Variables'!$A$2,'4b. Variables'!$B75)+IF(G$2='4b. Variables'!$A$3,'4b. Variables'!$C75)+IF(G$2='4b. Variables'!$A$4,'4b. Variables'!$D75)+IF(G$2='4b. Variables'!$A$5,'4b. Variables'!$E75)+IF(G$2='4b. Variables'!$A$6,'4b. Variables'!$F75)+IF(G$2='4b. Variables'!$A$7,'4b. Variables'!$G75)+IF(G$2='4b. Variables'!$A$8,'4b. Variables'!$H75)+IF(G$2='4b. Variables'!$A$9,'4b. Variables'!$I75)+IF(G$2='4b. Variables'!$A$10,'4b. Variables'!$J75)+IF(G$2='4b. Variables'!$A$11,'4b. Variables'!$K75)+IF(G$2='4b. Variables'!$A$12,'4b. Variables'!$L75)</f>
        <v>0</v>
      </c>
      <c r="H63" s="715">
        <f>IF(H$2='4b. Variables'!$A$2,'4b. Variables'!$B75)+IF(H$2='4b. Variables'!$A$3,'4b. Variables'!$C75)+IF(H$2='4b. Variables'!$A$4,'4b. Variables'!$D75)+IF(H$2='4b. Variables'!$A$5,'4b. Variables'!$E75)+IF(H$2='4b. Variables'!$A$6,'4b. Variables'!$F75)+IF(H$2='4b. Variables'!$A$7,'4b. Variables'!$G75)+IF(H$2='4b. Variables'!$A$8,'4b. Variables'!$H75)+IF(H$2='4b. Variables'!$A$9,'4b. Variables'!$I75)+IF(H$2='4b. Variables'!$A$10,'4b. Variables'!$J75)+IF(H$2='4b. Variables'!$A$11,'4b. Variables'!$K75)+IF(H$2='4b. Variables'!$A$12,'4b. Variables'!$L75)</f>
        <v>31</v>
      </c>
      <c r="I63" s="715">
        <f>IF(I$2='4b. Variables'!$A$2,'4b. Variables'!$B75)+IF(I$2='4b. Variables'!$A$3,'4b. Variables'!$C75)+IF(I$2='4b. Variables'!$A$4,'4b. Variables'!$D75)+IF(I$2='4b. Variables'!$A$5,'4b. Variables'!$E75)+IF(I$2='4b. Variables'!$A$6,'4b. Variables'!$F75)+IF(I$2='4b. Variables'!$A$7,'4b. Variables'!$G75)+IF(I$2='4b. Variables'!$A$8,'4b. Variables'!$H75)+IF(I$2='4b. Variables'!$A$9,'4b. Variables'!$I75)+IF(I$2='4b. Variables'!$A$10,'4b. Variables'!$J75)+IF(I$2='4b. Variables'!$A$11,'4b. Variables'!$K75)+IF(I$2='4b. Variables'!$A$12,'4b. Variables'!$L75)</f>
        <v>320</v>
      </c>
      <c r="J63" s="316">
        <f>IF(J$2='4b. Variables'!$A$2,'4b. Variables'!$B75)+IF(J$2='4b. Variables'!$A$3,'4b. Variables'!$C75)+IF(J$2='4b. Variables'!$A$4,'4b. Variables'!$D75)+IF(J$2='4b. Variables'!$A$5,'4b. Variables'!$E75)+IF(J$2='4b. Variables'!$A$6,'4b. Variables'!$F75)+IF(J$2='4b. Variables'!$A$7,'4b. Variables'!$G75)+IF(J$2='4b. Variables'!$A$8,'4b. Variables'!$H75)+IF(J$2='4b. Variables'!$A$9,'4b. Variables'!$I75)+IF(J$2='4b. Variables'!$A$10,'4b. Variables'!$J75)+IF(J$2='4b. Variables'!$A$11,'4b. Variables'!$K75)+IF(J$2='4b. Variables'!$A$12,'4b. Variables'!$L75)</f>
        <v>633.6</v>
      </c>
      <c r="K63" s="316">
        <f>IF(K$2='4b. Variables'!$A$2,'4b. Variables'!$B75)+IF(K$2='4b. Variables'!$A$3,'4b. Variables'!$C75)+IF(K$2='4b. Variables'!$A$4,'4b. Variables'!$D75)+IF(K$2='4b. Variables'!$A$5,'4b. Variables'!$E75)+IF(K$2='4b. Variables'!$A$6,'4b. Variables'!$F75)+IF(K$2='4b. Variables'!$A$7,'4b. Variables'!$G75)+IF(K$2='4b. Variables'!$A$8,'4b. Variables'!$H75)+IF(K$2='4b. Variables'!$A$9,'4b. Variables'!$I75)+IF(K$2='4b. Variables'!$A$10,'4b. Variables'!$J75)+IF(K$2='4b. Variables'!$A$11,'4b. Variables'!$K75)+IF(K$2='4b. Variables'!$A$12,'4b. Variables'!$L75)</f>
        <v>2212166.7093240004</v>
      </c>
      <c r="L63" s="316"/>
      <c r="M63" s="316"/>
      <c r="N63" s="44"/>
      <c r="O63" s="301">
        <f t="shared" si="3"/>
        <v>9274848.33607159</v>
      </c>
      <c r="P63" s="303">
        <f t="shared" si="4"/>
        <v>-280658.55392841063</v>
      </c>
      <c r="Q63" s="307">
        <f t="shared" si="5"/>
        <v>-2.9371393601539293E-2</v>
      </c>
      <c r="R63" s="305">
        <f t="shared" si="9"/>
        <v>2.9371393601539293E-2</v>
      </c>
      <c r="S63" s="7"/>
      <c r="T63" s="225" t="s">
        <v>168</v>
      </c>
      <c r="U63" s="225"/>
      <c r="V63" s="225"/>
      <c r="W63" s="225"/>
      <c r="X63" s="225"/>
      <c r="Y63" s="225"/>
    </row>
    <row r="64" spans="1:28" x14ac:dyDescent="0.2">
      <c r="A64" s="103">
        <f t="shared" si="15"/>
        <v>40237</v>
      </c>
      <c r="B64" s="6">
        <f>'1. Data Sheet'!B69</f>
        <v>8513221.6899999995</v>
      </c>
      <c r="C64" s="6">
        <f>'4b. Variables'!N76</f>
        <v>0</v>
      </c>
      <c r="D64" s="6"/>
      <c r="E64" s="294">
        <f t="shared" si="2"/>
        <v>8513221.6899999995</v>
      </c>
      <c r="F64" s="316">
        <f>IF(F$2='4b. Variables'!$A$2,'4b. Variables'!$B76)+IF(F$2='4b. Variables'!$A$3,'4b. Variables'!$C76)+IF(F$2='4b. Variables'!$A$4,'4b. Variables'!$D76)+IF(F$2='4b. Variables'!$A$5,'4b. Variables'!$E76)+IF(F$2='4b. Variables'!$A$6,'4b. Variables'!$F76)+IF(F$2='4b. Variables'!$A$7,'4b. Variables'!$G76)+IF(F$2='4b. Variables'!$A$8,'4b. Variables'!$H76)+IF(F$2='4b. Variables'!$A$9,'4b. Variables'!$I76)+IF(F$2='4b. Variables'!$A$10,'4b. Variables'!$J76)+IF(F$2='4b. Variables'!$A$11,'4b. Variables'!$K76)+IF(F$2='4b. Variables'!$A$12,'4b. Variables'!$K76)</f>
        <v>680.1</v>
      </c>
      <c r="G64" s="316">
        <f>IF(G$2='4b. Variables'!$A$2,'4b. Variables'!$B76)+IF(G$2='4b. Variables'!$A$3,'4b. Variables'!$C76)+IF(G$2='4b. Variables'!$A$4,'4b. Variables'!$D76)+IF(G$2='4b. Variables'!$A$5,'4b. Variables'!$E76)+IF(G$2='4b. Variables'!$A$6,'4b. Variables'!$F76)+IF(G$2='4b. Variables'!$A$7,'4b. Variables'!$G76)+IF(G$2='4b. Variables'!$A$8,'4b. Variables'!$H76)+IF(G$2='4b. Variables'!$A$9,'4b. Variables'!$I76)+IF(G$2='4b. Variables'!$A$10,'4b. Variables'!$J76)+IF(G$2='4b. Variables'!$A$11,'4b. Variables'!$K76)+IF(G$2='4b. Variables'!$A$12,'4b. Variables'!$L76)</f>
        <v>0</v>
      </c>
      <c r="H64" s="715">
        <f>IF(H$2='4b. Variables'!$A$2,'4b. Variables'!$B76)+IF(H$2='4b. Variables'!$A$3,'4b. Variables'!$C76)+IF(H$2='4b. Variables'!$A$4,'4b. Variables'!$D76)+IF(H$2='4b. Variables'!$A$5,'4b. Variables'!$E76)+IF(H$2='4b. Variables'!$A$6,'4b. Variables'!$F76)+IF(H$2='4b. Variables'!$A$7,'4b. Variables'!$G76)+IF(H$2='4b. Variables'!$A$8,'4b. Variables'!$H76)+IF(H$2='4b. Variables'!$A$9,'4b. Variables'!$I76)+IF(H$2='4b. Variables'!$A$10,'4b. Variables'!$J76)+IF(H$2='4b. Variables'!$A$11,'4b. Variables'!$K76)+IF(H$2='4b. Variables'!$A$12,'4b. Variables'!$L76)</f>
        <v>28</v>
      </c>
      <c r="I64" s="715">
        <f>IF(I$2='4b. Variables'!$A$2,'4b. Variables'!$B76)+IF(I$2='4b. Variables'!$A$3,'4b. Variables'!$C76)+IF(I$2='4b. Variables'!$A$4,'4b. Variables'!$D76)+IF(I$2='4b. Variables'!$A$5,'4b. Variables'!$E76)+IF(I$2='4b. Variables'!$A$6,'4b. Variables'!$F76)+IF(I$2='4b. Variables'!$A$7,'4b. Variables'!$G76)+IF(I$2='4b. Variables'!$A$8,'4b. Variables'!$H76)+IF(I$2='4b. Variables'!$A$9,'4b. Variables'!$I76)+IF(I$2='4b. Variables'!$A$10,'4b. Variables'!$J76)+IF(I$2='4b. Variables'!$A$11,'4b. Variables'!$K76)+IF(I$2='4b. Variables'!$A$12,'4b. Variables'!$L76)</f>
        <v>304</v>
      </c>
      <c r="J64" s="316">
        <f>IF(J$2='4b. Variables'!$A$2,'4b. Variables'!$B76)+IF(J$2='4b. Variables'!$A$3,'4b. Variables'!$C76)+IF(J$2='4b. Variables'!$A$4,'4b. Variables'!$D76)+IF(J$2='4b. Variables'!$A$5,'4b. Variables'!$E76)+IF(J$2='4b. Variables'!$A$6,'4b. Variables'!$F76)+IF(J$2='4b. Variables'!$A$7,'4b. Variables'!$G76)+IF(J$2='4b. Variables'!$A$8,'4b. Variables'!$H76)+IF(J$2='4b. Variables'!$A$9,'4b. Variables'!$I76)+IF(J$2='4b. Variables'!$A$10,'4b. Variables'!$J76)+IF(J$2='4b. Variables'!$A$11,'4b. Variables'!$K76)+IF(J$2='4b. Variables'!$A$12,'4b. Variables'!$L76)</f>
        <v>630.5</v>
      </c>
      <c r="K64" s="316">
        <f>IF(K$2='4b. Variables'!$A$2,'4b. Variables'!$B76)+IF(K$2='4b. Variables'!$A$3,'4b. Variables'!$C76)+IF(K$2='4b. Variables'!$A$4,'4b. Variables'!$D76)+IF(K$2='4b. Variables'!$A$5,'4b. Variables'!$E76)+IF(K$2='4b. Variables'!$A$6,'4b. Variables'!$F76)+IF(K$2='4b. Variables'!$A$7,'4b. Variables'!$G76)+IF(K$2='4b. Variables'!$A$8,'4b. Variables'!$H76)+IF(K$2='4b. Variables'!$A$9,'4b. Variables'!$I76)+IF(K$2='4b. Variables'!$A$10,'4b. Variables'!$J76)+IF(K$2='4b. Variables'!$A$11,'4b. Variables'!$K76)+IF(K$2='4b. Variables'!$A$12,'4b. Variables'!$L76)</f>
        <v>1973695.1362700001</v>
      </c>
      <c r="L64" s="316"/>
      <c r="M64" s="316"/>
      <c r="N64" s="44"/>
      <c r="O64" s="301">
        <f t="shared" si="3"/>
        <v>8351618.0060294541</v>
      </c>
      <c r="P64" s="303">
        <f t="shared" si="4"/>
        <v>-161603.68397054542</v>
      </c>
      <c r="Q64" s="307">
        <f t="shared" si="5"/>
        <v>-1.8982670703897225E-2</v>
      </c>
      <c r="R64" s="305">
        <f t="shared" si="9"/>
        <v>1.8982670703897225E-2</v>
      </c>
      <c r="S64" s="7"/>
      <c r="T64" s="225"/>
      <c r="U64" s="225"/>
      <c r="V64" s="225"/>
      <c r="W64" s="225"/>
      <c r="X64" s="225"/>
      <c r="Y64" s="225"/>
    </row>
    <row r="65" spans="1:25" x14ac:dyDescent="0.2">
      <c r="A65" s="103">
        <f t="shared" si="15"/>
        <v>40268</v>
      </c>
      <c r="B65" s="6">
        <f>'1. Data Sheet'!B70</f>
        <v>8793380.0600000005</v>
      </c>
      <c r="C65" s="6">
        <f>'4b. Variables'!N77</f>
        <v>0</v>
      </c>
      <c r="D65" s="6"/>
      <c r="E65" s="294">
        <f t="shared" si="2"/>
        <v>8793380.0600000005</v>
      </c>
      <c r="F65" s="316">
        <f>IF(F$2='4b. Variables'!$A$2,'4b. Variables'!$B77)+IF(F$2='4b. Variables'!$A$3,'4b. Variables'!$C77)+IF(F$2='4b. Variables'!$A$4,'4b. Variables'!$D77)+IF(F$2='4b. Variables'!$A$5,'4b. Variables'!$E77)+IF(F$2='4b. Variables'!$A$6,'4b. Variables'!$F77)+IF(F$2='4b. Variables'!$A$7,'4b. Variables'!$G77)+IF(F$2='4b. Variables'!$A$8,'4b. Variables'!$H77)+IF(F$2='4b. Variables'!$A$9,'4b. Variables'!$I77)+IF(F$2='4b. Variables'!$A$10,'4b. Variables'!$J77)+IF(F$2='4b. Variables'!$A$11,'4b. Variables'!$K77)+IF(F$2='4b. Variables'!$A$12,'4b. Variables'!$K77)</f>
        <v>504.69999999999987</v>
      </c>
      <c r="G65" s="316">
        <f>IF(G$2='4b. Variables'!$A$2,'4b. Variables'!$B77)+IF(G$2='4b. Variables'!$A$3,'4b. Variables'!$C77)+IF(G$2='4b. Variables'!$A$4,'4b. Variables'!$D77)+IF(G$2='4b. Variables'!$A$5,'4b. Variables'!$E77)+IF(G$2='4b. Variables'!$A$6,'4b. Variables'!$F77)+IF(G$2='4b. Variables'!$A$7,'4b. Variables'!$G77)+IF(G$2='4b. Variables'!$A$8,'4b. Variables'!$H77)+IF(G$2='4b. Variables'!$A$9,'4b. Variables'!$I77)+IF(G$2='4b. Variables'!$A$10,'4b. Variables'!$J77)+IF(G$2='4b. Variables'!$A$11,'4b. Variables'!$K77)+IF(G$2='4b. Variables'!$A$12,'4b. Variables'!$L77)</f>
        <v>0</v>
      </c>
      <c r="H65" s="715">
        <f>IF(H$2='4b. Variables'!$A$2,'4b. Variables'!$B77)+IF(H$2='4b. Variables'!$A$3,'4b. Variables'!$C77)+IF(H$2='4b. Variables'!$A$4,'4b. Variables'!$D77)+IF(H$2='4b. Variables'!$A$5,'4b. Variables'!$E77)+IF(H$2='4b. Variables'!$A$6,'4b. Variables'!$F77)+IF(H$2='4b. Variables'!$A$7,'4b. Variables'!$G77)+IF(H$2='4b. Variables'!$A$8,'4b. Variables'!$H77)+IF(H$2='4b. Variables'!$A$9,'4b. Variables'!$I77)+IF(H$2='4b. Variables'!$A$10,'4b. Variables'!$J77)+IF(H$2='4b. Variables'!$A$11,'4b. Variables'!$K77)+IF(H$2='4b. Variables'!$A$12,'4b. Variables'!$L77)</f>
        <v>31</v>
      </c>
      <c r="I65" s="715">
        <f>IF(I$2='4b. Variables'!$A$2,'4b. Variables'!$B77)+IF(I$2='4b. Variables'!$A$3,'4b. Variables'!$C77)+IF(I$2='4b. Variables'!$A$4,'4b. Variables'!$D77)+IF(I$2='4b. Variables'!$A$5,'4b. Variables'!$E77)+IF(I$2='4b. Variables'!$A$6,'4b. Variables'!$F77)+IF(I$2='4b. Variables'!$A$7,'4b. Variables'!$G77)+IF(I$2='4b. Variables'!$A$8,'4b. Variables'!$H77)+IF(I$2='4b. Variables'!$A$9,'4b. Variables'!$I77)+IF(I$2='4b. Variables'!$A$10,'4b. Variables'!$J77)+IF(I$2='4b. Variables'!$A$11,'4b. Variables'!$K77)+IF(I$2='4b. Variables'!$A$12,'4b. Variables'!$L77)</f>
        <v>368</v>
      </c>
      <c r="J65" s="316">
        <f>IF(J$2='4b. Variables'!$A$2,'4b. Variables'!$B77)+IF(J$2='4b. Variables'!$A$3,'4b. Variables'!$C77)+IF(J$2='4b. Variables'!$A$4,'4b. Variables'!$D77)+IF(J$2='4b. Variables'!$A$5,'4b. Variables'!$E77)+IF(J$2='4b. Variables'!$A$6,'4b. Variables'!$F77)+IF(J$2='4b. Variables'!$A$7,'4b. Variables'!$G77)+IF(J$2='4b. Variables'!$A$8,'4b. Variables'!$H77)+IF(J$2='4b. Variables'!$A$9,'4b. Variables'!$I77)+IF(J$2='4b. Variables'!$A$10,'4b. Variables'!$J77)+IF(J$2='4b. Variables'!$A$11,'4b. Variables'!$K77)+IF(J$2='4b. Variables'!$A$12,'4b. Variables'!$L77)</f>
        <v>627.5</v>
      </c>
      <c r="K65" s="316">
        <f>IF(K$2='4b. Variables'!$A$2,'4b. Variables'!$B77)+IF(K$2='4b. Variables'!$A$3,'4b. Variables'!$C77)+IF(K$2='4b. Variables'!$A$4,'4b. Variables'!$D77)+IF(K$2='4b. Variables'!$A$5,'4b. Variables'!$E77)+IF(K$2='4b. Variables'!$A$6,'4b. Variables'!$F77)+IF(K$2='4b. Variables'!$A$7,'4b. Variables'!$G77)+IF(K$2='4b. Variables'!$A$8,'4b. Variables'!$H77)+IF(K$2='4b. Variables'!$A$9,'4b. Variables'!$I77)+IF(K$2='4b. Variables'!$A$10,'4b. Variables'!$J77)+IF(K$2='4b. Variables'!$A$11,'4b. Variables'!$K77)+IF(K$2='4b. Variables'!$A$12,'4b. Variables'!$L77)</f>
        <v>2333569.5676020002</v>
      </c>
      <c r="L65" s="316"/>
      <c r="M65" s="316"/>
      <c r="N65" s="44"/>
      <c r="O65" s="301">
        <f t="shared" si="3"/>
        <v>8787644.420216158</v>
      </c>
      <c r="P65" s="303">
        <f t="shared" si="4"/>
        <v>-5735.6397838424891</v>
      </c>
      <c r="Q65" s="307">
        <f t="shared" si="5"/>
        <v>-6.5226792708906166E-4</v>
      </c>
      <c r="R65" s="305">
        <f t="shared" si="9"/>
        <v>6.5226792708906166E-4</v>
      </c>
      <c r="S65" s="7"/>
      <c r="T65" s="138" t="s">
        <v>160</v>
      </c>
      <c r="U65" s="138" t="s">
        <v>169</v>
      </c>
      <c r="V65" s="197" t="s">
        <v>162</v>
      </c>
      <c r="W65" s="225"/>
      <c r="X65" s="225"/>
      <c r="Y65" s="225"/>
    </row>
    <row r="66" spans="1:25" x14ac:dyDescent="0.2">
      <c r="A66" s="103">
        <f t="shared" si="15"/>
        <v>40298</v>
      </c>
      <c r="B66" s="6">
        <f>'1. Data Sheet'!B71</f>
        <v>7779666.8399999999</v>
      </c>
      <c r="C66" s="6">
        <f>'4b. Variables'!N78</f>
        <v>0</v>
      </c>
      <c r="D66" s="6"/>
      <c r="E66" s="294">
        <f t="shared" si="2"/>
        <v>7779666.8399999999</v>
      </c>
      <c r="F66" s="316">
        <f>IF(F$2='4b. Variables'!$A$2,'4b. Variables'!$B78)+IF(F$2='4b. Variables'!$A$3,'4b. Variables'!$C78)+IF(F$2='4b. Variables'!$A$4,'4b. Variables'!$D78)+IF(F$2='4b. Variables'!$A$5,'4b. Variables'!$E78)+IF(F$2='4b. Variables'!$A$6,'4b. Variables'!$F78)+IF(F$2='4b. Variables'!$A$7,'4b. Variables'!$G78)+IF(F$2='4b. Variables'!$A$8,'4b. Variables'!$H78)+IF(F$2='4b. Variables'!$A$9,'4b. Variables'!$I78)+IF(F$2='4b. Variables'!$A$10,'4b. Variables'!$J78)+IF(F$2='4b. Variables'!$A$11,'4b. Variables'!$K78)+IF(F$2='4b. Variables'!$A$12,'4b. Variables'!$K78)</f>
        <v>273.20000000000005</v>
      </c>
      <c r="G66" s="316">
        <f>IF(G$2='4b. Variables'!$A$2,'4b. Variables'!$B78)+IF(G$2='4b. Variables'!$A$3,'4b. Variables'!$C78)+IF(G$2='4b. Variables'!$A$4,'4b. Variables'!$D78)+IF(G$2='4b. Variables'!$A$5,'4b. Variables'!$E78)+IF(G$2='4b. Variables'!$A$6,'4b. Variables'!$F78)+IF(G$2='4b. Variables'!$A$7,'4b. Variables'!$G78)+IF(G$2='4b. Variables'!$A$8,'4b. Variables'!$H78)+IF(G$2='4b. Variables'!$A$9,'4b. Variables'!$I78)+IF(G$2='4b. Variables'!$A$10,'4b. Variables'!$J78)+IF(G$2='4b. Variables'!$A$11,'4b. Variables'!$K78)+IF(G$2='4b. Variables'!$A$12,'4b. Variables'!$L78)</f>
        <v>1</v>
      </c>
      <c r="H66" s="715">
        <f>IF(H$2='4b. Variables'!$A$2,'4b. Variables'!$B78)+IF(H$2='4b. Variables'!$A$3,'4b. Variables'!$C78)+IF(H$2='4b. Variables'!$A$4,'4b. Variables'!$D78)+IF(H$2='4b. Variables'!$A$5,'4b. Variables'!$E78)+IF(H$2='4b. Variables'!$A$6,'4b. Variables'!$F78)+IF(H$2='4b. Variables'!$A$7,'4b. Variables'!$G78)+IF(H$2='4b. Variables'!$A$8,'4b. Variables'!$H78)+IF(H$2='4b. Variables'!$A$9,'4b. Variables'!$I78)+IF(H$2='4b. Variables'!$A$10,'4b. Variables'!$J78)+IF(H$2='4b. Variables'!$A$11,'4b. Variables'!$K78)+IF(H$2='4b. Variables'!$A$12,'4b. Variables'!$L78)</f>
        <v>30</v>
      </c>
      <c r="I66" s="715">
        <f>IF(I$2='4b. Variables'!$A$2,'4b. Variables'!$B78)+IF(I$2='4b. Variables'!$A$3,'4b. Variables'!$C78)+IF(I$2='4b. Variables'!$A$4,'4b. Variables'!$D78)+IF(I$2='4b. Variables'!$A$5,'4b. Variables'!$E78)+IF(I$2='4b. Variables'!$A$6,'4b. Variables'!$F78)+IF(I$2='4b. Variables'!$A$7,'4b. Variables'!$G78)+IF(I$2='4b. Variables'!$A$8,'4b. Variables'!$H78)+IF(I$2='4b. Variables'!$A$9,'4b. Variables'!$I78)+IF(I$2='4b. Variables'!$A$10,'4b. Variables'!$J78)+IF(I$2='4b. Variables'!$A$11,'4b. Variables'!$K78)+IF(I$2='4b. Variables'!$A$12,'4b. Variables'!$L78)</f>
        <v>320</v>
      </c>
      <c r="J66" s="316">
        <f>IF(J$2='4b. Variables'!$A$2,'4b. Variables'!$B78)+IF(J$2='4b. Variables'!$A$3,'4b. Variables'!$C78)+IF(J$2='4b. Variables'!$A$4,'4b. Variables'!$D78)+IF(J$2='4b. Variables'!$A$5,'4b. Variables'!$E78)+IF(J$2='4b. Variables'!$A$6,'4b. Variables'!$F78)+IF(J$2='4b. Variables'!$A$7,'4b. Variables'!$G78)+IF(J$2='4b. Variables'!$A$8,'4b. Variables'!$H78)+IF(J$2='4b. Variables'!$A$9,'4b. Variables'!$I78)+IF(J$2='4b. Variables'!$A$10,'4b. Variables'!$J78)+IF(J$2='4b. Variables'!$A$11,'4b. Variables'!$K78)+IF(J$2='4b. Variables'!$A$12,'4b. Variables'!$L78)</f>
        <v>631.6</v>
      </c>
      <c r="K66" s="316">
        <f>IF(K$2='4b. Variables'!$A$2,'4b. Variables'!$B78)+IF(K$2='4b. Variables'!$A$3,'4b. Variables'!$C78)+IF(K$2='4b. Variables'!$A$4,'4b. Variables'!$D78)+IF(K$2='4b. Variables'!$A$5,'4b. Variables'!$E78)+IF(K$2='4b. Variables'!$A$6,'4b. Variables'!$F78)+IF(K$2='4b. Variables'!$A$7,'4b. Variables'!$G78)+IF(K$2='4b. Variables'!$A$8,'4b. Variables'!$H78)+IF(K$2='4b. Variables'!$A$9,'4b. Variables'!$I78)+IF(K$2='4b. Variables'!$A$10,'4b. Variables'!$J78)+IF(K$2='4b. Variables'!$A$11,'4b. Variables'!$K78)+IF(K$2='4b. Variables'!$A$12,'4b. Variables'!$L78)</f>
        <v>2176410.2768590003</v>
      </c>
      <c r="L66" s="316"/>
      <c r="M66" s="316"/>
      <c r="N66" s="44"/>
      <c r="O66" s="301">
        <f t="shared" si="3"/>
        <v>7758649.8314911285</v>
      </c>
      <c r="P66" s="303">
        <f t="shared" si="4"/>
        <v>-21017.008508871309</v>
      </c>
      <c r="Q66" s="307">
        <f t="shared" si="5"/>
        <v>-2.7015306620599847E-3</v>
      </c>
      <c r="R66" s="305">
        <f t="shared" si="9"/>
        <v>2.7015306620599847E-3</v>
      </c>
      <c r="S66" s="7"/>
      <c r="T66" s="192">
        <v>2015</v>
      </c>
      <c r="U66" s="156">
        <f>SUM(O123:O134)</f>
        <v>111314900.27521516</v>
      </c>
      <c r="V66" s="145">
        <f>(U66-U58)/U58</f>
        <v>-9.8346080764741117E-3</v>
      </c>
      <c r="W66" s="225"/>
      <c r="X66" s="225"/>
      <c r="Y66" s="225"/>
    </row>
    <row r="67" spans="1:25" x14ac:dyDescent="0.2">
      <c r="A67" s="103">
        <f t="shared" si="15"/>
        <v>40329</v>
      </c>
      <c r="B67" s="6">
        <f>'1. Data Sheet'!B72</f>
        <v>8100890.54</v>
      </c>
      <c r="C67" s="6">
        <f>'4b. Variables'!N79</f>
        <v>0</v>
      </c>
      <c r="D67" s="6"/>
      <c r="E67" s="294">
        <f t="shared" si="2"/>
        <v>8100890.54</v>
      </c>
      <c r="F67" s="316">
        <f>IF(F$2='4b. Variables'!$A$2,'4b. Variables'!$B79)+IF(F$2='4b. Variables'!$A$3,'4b. Variables'!$C79)+IF(F$2='4b. Variables'!$A$4,'4b. Variables'!$D79)+IF(F$2='4b. Variables'!$A$5,'4b. Variables'!$E79)+IF(F$2='4b. Variables'!$A$6,'4b. Variables'!$F79)+IF(F$2='4b. Variables'!$A$7,'4b. Variables'!$G79)+IF(F$2='4b. Variables'!$A$8,'4b. Variables'!$H79)+IF(F$2='4b. Variables'!$A$9,'4b. Variables'!$I79)+IF(F$2='4b. Variables'!$A$10,'4b. Variables'!$J79)+IF(F$2='4b. Variables'!$A$11,'4b. Variables'!$K79)+IF(F$2='4b. Variables'!$A$12,'4b. Variables'!$K79)</f>
        <v>148.19999999999996</v>
      </c>
      <c r="G67" s="316">
        <f>IF(G$2='4b. Variables'!$A$2,'4b. Variables'!$B79)+IF(G$2='4b. Variables'!$A$3,'4b. Variables'!$C79)+IF(G$2='4b. Variables'!$A$4,'4b. Variables'!$D79)+IF(G$2='4b. Variables'!$A$5,'4b. Variables'!$E79)+IF(G$2='4b. Variables'!$A$6,'4b. Variables'!$F79)+IF(G$2='4b. Variables'!$A$7,'4b. Variables'!$G79)+IF(G$2='4b. Variables'!$A$8,'4b. Variables'!$H79)+IF(G$2='4b. Variables'!$A$9,'4b. Variables'!$I79)+IF(G$2='4b. Variables'!$A$10,'4b. Variables'!$J79)+IF(G$2='4b. Variables'!$A$11,'4b. Variables'!$K79)+IF(G$2='4b. Variables'!$A$12,'4b. Variables'!$L79)</f>
        <v>24</v>
      </c>
      <c r="H67" s="715">
        <f>IF(H$2='4b. Variables'!$A$2,'4b. Variables'!$B79)+IF(H$2='4b. Variables'!$A$3,'4b. Variables'!$C79)+IF(H$2='4b. Variables'!$A$4,'4b. Variables'!$D79)+IF(H$2='4b. Variables'!$A$5,'4b. Variables'!$E79)+IF(H$2='4b. Variables'!$A$6,'4b. Variables'!$F79)+IF(H$2='4b. Variables'!$A$7,'4b. Variables'!$G79)+IF(H$2='4b. Variables'!$A$8,'4b. Variables'!$H79)+IF(H$2='4b. Variables'!$A$9,'4b. Variables'!$I79)+IF(H$2='4b. Variables'!$A$10,'4b. Variables'!$J79)+IF(H$2='4b. Variables'!$A$11,'4b. Variables'!$K79)+IF(H$2='4b. Variables'!$A$12,'4b. Variables'!$L79)</f>
        <v>31</v>
      </c>
      <c r="I67" s="715">
        <f>IF(I$2='4b. Variables'!$A$2,'4b. Variables'!$B79)+IF(I$2='4b. Variables'!$A$3,'4b. Variables'!$C79)+IF(I$2='4b. Variables'!$A$4,'4b. Variables'!$D79)+IF(I$2='4b. Variables'!$A$5,'4b. Variables'!$E79)+IF(I$2='4b. Variables'!$A$6,'4b. Variables'!$F79)+IF(I$2='4b. Variables'!$A$7,'4b. Variables'!$G79)+IF(I$2='4b. Variables'!$A$8,'4b. Variables'!$H79)+IF(I$2='4b. Variables'!$A$9,'4b. Variables'!$I79)+IF(I$2='4b. Variables'!$A$10,'4b. Variables'!$J79)+IF(I$2='4b. Variables'!$A$11,'4b. Variables'!$K79)+IF(I$2='4b. Variables'!$A$12,'4b. Variables'!$L79)</f>
        <v>320</v>
      </c>
      <c r="J67" s="316">
        <f>IF(J$2='4b. Variables'!$A$2,'4b. Variables'!$B79)+IF(J$2='4b. Variables'!$A$3,'4b. Variables'!$C79)+IF(J$2='4b. Variables'!$A$4,'4b. Variables'!$D79)+IF(J$2='4b. Variables'!$A$5,'4b. Variables'!$E79)+IF(J$2='4b. Variables'!$A$6,'4b. Variables'!$F79)+IF(J$2='4b. Variables'!$A$7,'4b. Variables'!$G79)+IF(J$2='4b. Variables'!$A$8,'4b. Variables'!$H79)+IF(J$2='4b. Variables'!$A$9,'4b. Variables'!$I79)+IF(J$2='4b. Variables'!$A$10,'4b. Variables'!$J79)+IF(J$2='4b. Variables'!$A$11,'4b. Variables'!$K79)+IF(J$2='4b. Variables'!$A$12,'4b. Variables'!$L79)</f>
        <v>641.5</v>
      </c>
      <c r="K67" s="316">
        <f>IF(K$2='4b. Variables'!$A$2,'4b. Variables'!$B79)+IF(K$2='4b. Variables'!$A$3,'4b. Variables'!$C79)+IF(K$2='4b. Variables'!$A$4,'4b. Variables'!$D79)+IF(K$2='4b. Variables'!$A$5,'4b. Variables'!$E79)+IF(K$2='4b. Variables'!$A$6,'4b. Variables'!$F79)+IF(K$2='4b. Variables'!$A$7,'4b. Variables'!$G79)+IF(K$2='4b. Variables'!$A$8,'4b. Variables'!$H79)+IF(K$2='4b. Variables'!$A$9,'4b. Variables'!$I79)+IF(K$2='4b. Variables'!$A$10,'4b. Variables'!$J79)+IF(K$2='4b. Variables'!$A$11,'4b. Variables'!$K79)+IF(K$2='4b. Variables'!$A$12,'4b. Variables'!$L79)</f>
        <v>2343664.320179</v>
      </c>
      <c r="L67" s="316"/>
      <c r="M67" s="316"/>
      <c r="N67" s="44"/>
      <c r="O67" s="301">
        <f t="shared" si="3"/>
        <v>7913093.3422540436</v>
      </c>
      <c r="P67" s="303">
        <f t="shared" si="4"/>
        <v>-187797.19774595648</v>
      </c>
      <c r="Q67" s="307">
        <f t="shared" si="5"/>
        <v>-2.3182290492466829E-2</v>
      </c>
      <c r="R67" s="305">
        <f t="shared" si="9"/>
        <v>2.3182290492466829E-2</v>
      </c>
      <c r="S67" s="7"/>
      <c r="T67" s="192">
        <v>2016</v>
      </c>
      <c r="U67" s="156">
        <f>SUM(O135:O146)</f>
        <v>111517167.9821009</v>
      </c>
      <c r="V67" s="145">
        <f>(U67-U66)/U66</f>
        <v>1.8170766571739552E-3</v>
      </c>
      <c r="W67" s="225"/>
      <c r="X67" s="225"/>
      <c r="Y67" s="225"/>
    </row>
    <row r="68" spans="1:25" x14ac:dyDescent="0.2">
      <c r="A68" s="103">
        <f t="shared" si="15"/>
        <v>40359</v>
      </c>
      <c r="B68" s="6">
        <f>'1. Data Sheet'!B73</f>
        <v>7984499.2199999997</v>
      </c>
      <c r="C68" s="6">
        <f>'4b. Variables'!N80</f>
        <v>0</v>
      </c>
      <c r="D68" s="6"/>
      <c r="E68" s="294">
        <f t="shared" ref="E68:E122" si="16">B68+C68</f>
        <v>7984499.2199999997</v>
      </c>
      <c r="F68" s="316">
        <f>IF(F$2='4b. Variables'!$A$2,'4b. Variables'!$B80)+IF(F$2='4b. Variables'!$A$3,'4b. Variables'!$C80)+IF(F$2='4b. Variables'!$A$4,'4b. Variables'!$D80)+IF(F$2='4b. Variables'!$A$5,'4b. Variables'!$E80)+IF(F$2='4b. Variables'!$A$6,'4b. Variables'!$F80)+IF(F$2='4b. Variables'!$A$7,'4b. Variables'!$G80)+IF(F$2='4b. Variables'!$A$8,'4b. Variables'!$H80)+IF(F$2='4b. Variables'!$A$9,'4b. Variables'!$I80)+IF(F$2='4b. Variables'!$A$10,'4b. Variables'!$J80)+IF(F$2='4b. Variables'!$A$11,'4b. Variables'!$K80)+IF(F$2='4b. Variables'!$A$12,'4b. Variables'!$K80)</f>
        <v>55.233333333333327</v>
      </c>
      <c r="G68" s="316">
        <f>IF(G$2='4b. Variables'!$A$2,'4b. Variables'!$B80)+IF(G$2='4b. Variables'!$A$3,'4b. Variables'!$C80)+IF(G$2='4b. Variables'!$A$4,'4b. Variables'!$D80)+IF(G$2='4b. Variables'!$A$5,'4b. Variables'!$E80)+IF(G$2='4b. Variables'!$A$6,'4b. Variables'!$F80)+IF(G$2='4b. Variables'!$A$7,'4b. Variables'!$G80)+IF(G$2='4b. Variables'!$A$8,'4b. Variables'!$H80)+IF(G$2='4b. Variables'!$A$9,'4b. Variables'!$I80)+IF(G$2='4b. Variables'!$A$10,'4b. Variables'!$J80)+IF(G$2='4b. Variables'!$A$11,'4b. Variables'!$K80)+IF(G$2='4b. Variables'!$A$12,'4b. Variables'!$L80)</f>
        <v>18.7</v>
      </c>
      <c r="H68" s="715">
        <f>IF(H$2='4b. Variables'!$A$2,'4b. Variables'!$B80)+IF(H$2='4b. Variables'!$A$3,'4b. Variables'!$C80)+IF(H$2='4b. Variables'!$A$4,'4b. Variables'!$D80)+IF(H$2='4b. Variables'!$A$5,'4b. Variables'!$E80)+IF(H$2='4b. Variables'!$A$6,'4b. Variables'!$F80)+IF(H$2='4b. Variables'!$A$7,'4b. Variables'!$G80)+IF(H$2='4b. Variables'!$A$8,'4b. Variables'!$H80)+IF(H$2='4b. Variables'!$A$9,'4b. Variables'!$I80)+IF(H$2='4b. Variables'!$A$10,'4b. Variables'!$J80)+IF(H$2='4b. Variables'!$A$11,'4b. Variables'!$K80)+IF(H$2='4b. Variables'!$A$12,'4b. Variables'!$L80)</f>
        <v>30</v>
      </c>
      <c r="I68" s="715">
        <f>IF(I$2='4b. Variables'!$A$2,'4b. Variables'!$B80)+IF(I$2='4b. Variables'!$A$3,'4b. Variables'!$C80)+IF(I$2='4b. Variables'!$A$4,'4b. Variables'!$D80)+IF(I$2='4b. Variables'!$A$5,'4b. Variables'!$E80)+IF(I$2='4b. Variables'!$A$6,'4b. Variables'!$F80)+IF(I$2='4b. Variables'!$A$7,'4b. Variables'!$G80)+IF(I$2='4b. Variables'!$A$8,'4b. Variables'!$H80)+IF(I$2='4b. Variables'!$A$9,'4b. Variables'!$I80)+IF(I$2='4b. Variables'!$A$10,'4b. Variables'!$J80)+IF(I$2='4b. Variables'!$A$11,'4b. Variables'!$K80)+IF(I$2='4b. Variables'!$A$12,'4b. Variables'!$L80)</f>
        <v>352</v>
      </c>
      <c r="J68" s="316">
        <f>IF(J$2='4b. Variables'!$A$2,'4b. Variables'!$B80)+IF(J$2='4b. Variables'!$A$3,'4b. Variables'!$C80)+IF(J$2='4b. Variables'!$A$4,'4b. Variables'!$D80)+IF(J$2='4b. Variables'!$A$5,'4b. Variables'!$E80)+IF(J$2='4b. Variables'!$A$6,'4b. Variables'!$F80)+IF(J$2='4b. Variables'!$A$7,'4b. Variables'!$G80)+IF(J$2='4b. Variables'!$A$8,'4b. Variables'!$H80)+IF(J$2='4b. Variables'!$A$9,'4b. Variables'!$I80)+IF(J$2='4b. Variables'!$A$10,'4b. Variables'!$J80)+IF(J$2='4b. Variables'!$A$11,'4b. Variables'!$K80)+IF(J$2='4b. Variables'!$A$12,'4b. Variables'!$L80)</f>
        <v>657.2</v>
      </c>
      <c r="K68" s="316">
        <f>IF(K$2='4b. Variables'!$A$2,'4b. Variables'!$B80)+IF(K$2='4b. Variables'!$A$3,'4b. Variables'!$C80)+IF(K$2='4b. Variables'!$A$4,'4b. Variables'!$D80)+IF(K$2='4b. Variables'!$A$5,'4b. Variables'!$E80)+IF(K$2='4b. Variables'!$A$6,'4b. Variables'!$F80)+IF(K$2='4b. Variables'!$A$7,'4b. Variables'!$G80)+IF(K$2='4b. Variables'!$A$8,'4b. Variables'!$H80)+IF(K$2='4b. Variables'!$A$9,'4b. Variables'!$I80)+IF(K$2='4b. Variables'!$A$10,'4b. Variables'!$J80)+IF(K$2='4b. Variables'!$A$11,'4b. Variables'!$K80)+IF(K$2='4b. Variables'!$A$12,'4b. Variables'!$L80)</f>
        <v>2300956.25526</v>
      </c>
      <c r="L68" s="316"/>
      <c r="M68" s="316"/>
      <c r="N68" s="44"/>
      <c r="O68" s="301">
        <f t="shared" ref="O68:O131" si="17">$U$18+$U$19*F68+$U$20*G68+$U$21*H68+$U$22*I68+$U$23*J68+$U$24*K68</f>
        <v>7717796.0446487647</v>
      </c>
      <c r="P68" s="303">
        <f t="shared" ref="P68:P122" si="18">O68-E68</f>
        <v>-266703.17535123508</v>
      </c>
      <c r="Q68" s="307">
        <f t="shared" ref="Q68:Q122" si="19">P68/E68</f>
        <v>-3.3402617747545486E-2</v>
      </c>
      <c r="R68" s="305">
        <f t="shared" si="9"/>
        <v>3.3402617747545486E-2</v>
      </c>
      <c r="S68" s="7"/>
      <c r="T68" s="225"/>
      <c r="U68" s="225"/>
      <c r="V68" s="225"/>
      <c r="W68" s="225"/>
      <c r="X68" s="225"/>
      <c r="Y68" s="225"/>
    </row>
    <row r="69" spans="1:25" x14ac:dyDescent="0.2">
      <c r="A69" s="103">
        <f t="shared" si="15"/>
        <v>40390</v>
      </c>
      <c r="B69" s="6">
        <f>'1. Data Sheet'!B74</f>
        <v>8350976.0699999994</v>
      </c>
      <c r="C69" s="6">
        <f>'4b. Variables'!N81</f>
        <v>0</v>
      </c>
      <c r="D69" s="6"/>
      <c r="E69" s="294">
        <f t="shared" si="16"/>
        <v>8350976.0699999994</v>
      </c>
      <c r="F69" s="316">
        <f>IF(F$2='4b. Variables'!$A$2,'4b. Variables'!$B81)+IF(F$2='4b. Variables'!$A$3,'4b. Variables'!$C81)+IF(F$2='4b. Variables'!$A$4,'4b. Variables'!$D81)+IF(F$2='4b. Variables'!$A$5,'4b. Variables'!$E81)+IF(F$2='4b. Variables'!$A$6,'4b. Variables'!$F81)+IF(F$2='4b. Variables'!$A$7,'4b. Variables'!$G81)+IF(F$2='4b. Variables'!$A$8,'4b. Variables'!$H81)+IF(F$2='4b. Variables'!$A$9,'4b. Variables'!$I81)+IF(F$2='4b. Variables'!$A$10,'4b. Variables'!$J81)+IF(F$2='4b. Variables'!$A$11,'4b. Variables'!$K81)+IF(F$2='4b. Variables'!$A$12,'4b. Variables'!$K81)</f>
        <v>12.7</v>
      </c>
      <c r="G69" s="316">
        <f>IF(G$2='4b. Variables'!$A$2,'4b. Variables'!$B81)+IF(G$2='4b. Variables'!$A$3,'4b. Variables'!$C81)+IF(G$2='4b. Variables'!$A$4,'4b. Variables'!$D81)+IF(G$2='4b. Variables'!$A$5,'4b. Variables'!$E81)+IF(G$2='4b. Variables'!$A$6,'4b. Variables'!$F81)+IF(G$2='4b. Variables'!$A$7,'4b. Variables'!$G81)+IF(G$2='4b. Variables'!$A$8,'4b. Variables'!$H81)+IF(G$2='4b. Variables'!$A$9,'4b. Variables'!$I81)+IF(G$2='4b. Variables'!$A$10,'4b. Variables'!$J81)+IF(G$2='4b. Variables'!$A$11,'4b. Variables'!$K81)+IF(G$2='4b. Variables'!$A$12,'4b. Variables'!$L81)</f>
        <v>89.7</v>
      </c>
      <c r="H69" s="715">
        <f>IF(H$2='4b. Variables'!$A$2,'4b. Variables'!$B81)+IF(H$2='4b. Variables'!$A$3,'4b. Variables'!$C81)+IF(H$2='4b. Variables'!$A$4,'4b. Variables'!$D81)+IF(H$2='4b. Variables'!$A$5,'4b. Variables'!$E81)+IF(H$2='4b. Variables'!$A$6,'4b. Variables'!$F81)+IF(H$2='4b. Variables'!$A$7,'4b. Variables'!$G81)+IF(H$2='4b. Variables'!$A$8,'4b. Variables'!$H81)+IF(H$2='4b. Variables'!$A$9,'4b. Variables'!$I81)+IF(H$2='4b. Variables'!$A$10,'4b. Variables'!$J81)+IF(H$2='4b. Variables'!$A$11,'4b. Variables'!$K81)+IF(H$2='4b. Variables'!$A$12,'4b. Variables'!$L81)</f>
        <v>31</v>
      </c>
      <c r="I69" s="715">
        <f>IF(I$2='4b. Variables'!$A$2,'4b. Variables'!$B81)+IF(I$2='4b. Variables'!$A$3,'4b. Variables'!$C81)+IF(I$2='4b. Variables'!$A$4,'4b. Variables'!$D81)+IF(I$2='4b. Variables'!$A$5,'4b. Variables'!$E81)+IF(I$2='4b. Variables'!$A$6,'4b. Variables'!$F81)+IF(I$2='4b. Variables'!$A$7,'4b. Variables'!$G81)+IF(I$2='4b. Variables'!$A$8,'4b. Variables'!$H81)+IF(I$2='4b. Variables'!$A$9,'4b. Variables'!$I81)+IF(I$2='4b. Variables'!$A$10,'4b. Variables'!$J81)+IF(I$2='4b. Variables'!$A$11,'4b. Variables'!$K81)+IF(I$2='4b. Variables'!$A$12,'4b. Variables'!$L81)</f>
        <v>336</v>
      </c>
      <c r="J69" s="316">
        <f>IF(J$2='4b. Variables'!$A$2,'4b. Variables'!$B81)+IF(J$2='4b. Variables'!$A$3,'4b. Variables'!$C81)+IF(J$2='4b. Variables'!$A$4,'4b. Variables'!$D81)+IF(J$2='4b. Variables'!$A$5,'4b. Variables'!$E81)+IF(J$2='4b. Variables'!$A$6,'4b. Variables'!$F81)+IF(J$2='4b. Variables'!$A$7,'4b. Variables'!$G81)+IF(J$2='4b. Variables'!$A$8,'4b. Variables'!$H81)+IF(J$2='4b. Variables'!$A$9,'4b. Variables'!$I81)+IF(J$2='4b. Variables'!$A$10,'4b. Variables'!$J81)+IF(J$2='4b. Variables'!$A$11,'4b. Variables'!$K81)+IF(J$2='4b. Variables'!$A$12,'4b. Variables'!$L81)</f>
        <v>669.8</v>
      </c>
      <c r="K69" s="316">
        <f>IF(K$2='4b. Variables'!$A$2,'4b. Variables'!$B81)+IF(K$2='4b. Variables'!$A$3,'4b. Variables'!$C81)+IF(K$2='4b. Variables'!$A$4,'4b. Variables'!$D81)+IF(K$2='4b. Variables'!$A$5,'4b. Variables'!$E81)+IF(K$2='4b. Variables'!$A$6,'4b. Variables'!$F81)+IF(K$2='4b. Variables'!$A$7,'4b. Variables'!$G81)+IF(K$2='4b. Variables'!$A$8,'4b. Variables'!$H81)+IF(K$2='4b. Variables'!$A$9,'4b. Variables'!$I81)+IF(K$2='4b. Variables'!$A$10,'4b. Variables'!$J81)+IF(K$2='4b. Variables'!$A$11,'4b. Variables'!$K81)+IF(K$2='4b. Variables'!$A$12,'4b. Variables'!$L81)</f>
        <v>2325624.3511150004</v>
      </c>
      <c r="L69" s="316"/>
      <c r="M69" s="316"/>
      <c r="N69" s="44"/>
      <c r="O69" s="301">
        <f t="shared" si="17"/>
        <v>8326247.8243532879</v>
      </c>
      <c r="P69" s="303">
        <f t="shared" si="18"/>
        <v>-24728.245646711439</v>
      </c>
      <c r="Q69" s="307">
        <f t="shared" si="19"/>
        <v>-2.9611204054990712E-3</v>
      </c>
      <c r="R69" s="305">
        <f t="shared" si="9"/>
        <v>2.9611204054990712E-3</v>
      </c>
      <c r="S69" s="7"/>
      <c r="T69" s="7"/>
    </row>
    <row r="70" spans="1:25" x14ac:dyDescent="0.2">
      <c r="A70" s="103">
        <f t="shared" si="15"/>
        <v>40421</v>
      </c>
      <c r="B70" s="6">
        <f>'1. Data Sheet'!B75</f>
        <v>8692121.8900000006</v>
      </c>
      <c r="C70" s="6">
        <f>'4b. Variables'!N82</f>
        <v>0</v>
      </c>
      <c r="D70" s="6"/>
      <c r="E70" s="294">
        <f t="shared" si="16"/>
        <v>8692121.8900000006</v>
      </c>
      <c r="F70" s="316">
        <f>IF(F$2='4b. Variables'!$A$2,'4b. Variables'!$B82)+IF(F$2='4b. Variables'!$A$3,'4b. Variables'!$C82)+IF(F$2='4b. Variables'!$A$4,'4b. Variables'!$D82)+IF(F$2='4b. Variables'!$A$5,'4b. Variables'!$E82)+IF(F$2='4b. Variables'!$A$6,'4b. Variables'!$F82)+IF(F$2='4b. Variables'!$A$7,'4b. Variables'!$G82)+IF(F$2='4b. Variables'!$A$8,'4b. Variables'!$H82)+IF(F$2='4b. Variables'!$A$9,'4b. Variables'!$I82)+IF(F$2='4b. Variables'!$A$10,'4b. Variables'!$J82)+IF(F$2='4b. Variables'!$A$11,'4b. Variables'!$K82)+IF(F$2='4b. Variables'!$A$12,'4b. Variables'!$K82)</f>
        <v>19.299999999999997</v>
      </c>
      <c r="G70" s="316">
        <f>IF(G$2='4b. Variables'!$A$2,'4b. Variables'!$B82)+IF(G$2='4b. Variables'!$A$3,'4b. Variables'!$C82)+IF(G$2='4b. Variables'!$A$4,'4b. Variables'!$D82)+IF(G$2='4b. Variables'!$A$5,'4b. Variables'!$E82)+IF(G$2='4b. Variables'!$A$6,'4b. Variables'!$F82)+IF(G$2='4b. Variables'!$A$7,'4b. Variables'!$G82)+IF(G$2='4b. Variables'!$A$8,'4b. Variables'!$H82)+IF(G$2='4b. Variables'!$A$9,'4b. Variables'!$I82)+IF(G$2='4b. Variables'!$A$10,'4b. Variables'!$J82)+IF(G$2='4b. Variables'!$A$11,'4b. Variables'!$K82)+IF(G$2='4b. Variables'!$A$12,'4b. Variables'!$L82)</f>
        <v>82.000000000000014</v>
      </c>
      <c r="H70" s="715">
        <f>IF(H$2='4b. Variables'!$A$2,'4b. Variables'!$B82)+IF(H$2='4b. Variables'!$A$3,'4b. Variables'!$C82)+IF(H$2='4b. Variables'!$A$4,'4b. Variables'!$D82)+IF(H$2='4b. Variables'!$A$5,'4b. Variables'!$E82)+IF(H$2='4b. Variables'!$A$6,'4b. Variables'!$F82)+IF(H$2='4b. Variables'!$A$7,'4b. Variables'!$G82)+IF(H$2='4b. Variables'!$A$8,'4b. Variables'!$H82)+IF(H$2='4b. Variables'!$A$9,'4b. Variables'!$I82)+IF(H$2='4b. Variables'!$A$10,'4b. Variables'!$J82)+IF(H$2='4b. Variables'!$A$11,'4b. Variables'!$K82)+IF(H$2='4b. Variables'!$A$12,'4b. Variables'!$L82)</f>
        <v>31</v>
      </c>
      <c r="I70" s="715">
        <f>IF(I$2='4b. Variables'!$A$2,'4b. Variables'!$B82)+IF(I$2='4b. Variables'!$A$3,'4b. Variables'!$C82)+IF(I$2='4b. Variables'!$A$4,'4b. Variables'!$D82)+IF(I$2='4b. Variables'!$A$5,'4b. Variables'!$E82)+IF(I$2='4b. Variables'!$A$6,'4b. Variables'!$F82)+IF(I$2='4b. Variables'!$A$7,'4b. Variables'!$G82)+IF(I$2='4b. Variables'!$A$8,'4b. Variables'!$H82)+IF(I$2='4b. Variables'!$A$9,'4b. Variables'!$I82)+IF(I$2='4b. Variables'!$A$10,'4b. Variables'!$J82)+IF(I$2='4b. Variables'!$A$11,'4b. Variables'!$K82)+IF(I$2='4b. Variables'!$A$12,'4b. Variables'!$L82)</f>
        <v>336</v>
      </c>
      <c r="J70" s="316">
        <f>IF(J$2='4b. Variables'!$A$2,'4b. Variables'!$B82)+IF(J$2='4b. Variables'!$A$3,'4b. Variables'!$C82)+IF(J$2='4b. Variables'!$A$4,'4b. Variables'!$D82)+IF(J$2='4b. Variables'!$A$5,'4b. Variables'!$E82)+IF(J$2='4b. Variables'!$A$6,'4b. Variables'!$F82)+IF(J$2='4b. Variables'!$A$7,'4b. Variables'!$G82)+IF(J$2='4b. Variables'!$A$8,'4b. Variables'!$H82)+IF(J$2='4b. Variables'!$A$9,'4b. Variables'!$I82)+IF(J$2='4b. Variables'!$A$10,'4b. Variables'!$J82)+IF(J$2='4b. Variables'!$A$11,'4b. Variables'!$K82)+IF(J$2='4b. Variables'!$A$12,'4b. Variables'!$L82)</f>
        <v>672</v>
      </c>
      <c r="K70" s="316">
        <f>IF(K$2='4b. Variables'!$A$2,'4b. Variables'!$B82)+IF(K$2='4b. Variables'!$A$3,'4b. Variables'!$C82)+IF(K$2='4b. Variables'!$A$4,'4b. Variables'!$D82)+IF(K$2='4b. Variables'!$A$5,'4b. Variables'!$E82)+IF(K$2='4b. Variables'!$A$6,'4b. Variables'!$F82)+IF(K$2='4b. Variables'!$A$7,'4b. Variables'!$G82)+IF(K$2='4b. Variables'!$A$8,'4b. Variables'!$H82)+IF(K$2='4b. Variables'!$A$9,'4b. Variables'!$I82)+IF(K$2='4b. Variables'!$A$10,'4b. Variables'!$J82)+IF(K$2='4b. Variables'!$A$11,'4b. Variables'!$K82)+IF(K$2='4b. Variables'!$A$12,'4b. Variables'!$L82)</f>
        <v>2526907.8799120001</v>
      </c>
      <c r="L70" s="316"/>
      <c r="M70" s="316"/>
      <c r="N70" s="44"/>
      <c r="O70" s="301">
        <f t="shared" si="17"/>
        <v>8425436.798457671</v>
      </c>
      <c r="P70" s="303">
        <f t="shared" si="18"/>
        <v>-266685.09154232964</v>
      </c>
      <c r="Q70" s="307">
        <f t="shared" si="19"/>
        <v>-3.0681241579129492E-2</v>
      </c>
      <c r="R70" s="305">
        <f t="shared" si="9"/>
        <v>3.0681241579129492E-2</v>
      </c>
      <c r="S70" s="7"/>
      <c r="T70" s="747"/>
      <c r="U70" s="747"/>
      <c r="V70" s="747"/>
      <c r="W70" s="748"/>
    </row>
    <row r="71" spans="1:25" x14ac:dyDescent="0.2">
      <c r="A71" s="103">
        <f t="shared" si="15"/>
        <v>40451</v>
      </c>
      <c r="B71" s="6">
        <f>'1. Data Sheet'!B76</f>
        <v>8099924.1799999997</v>
      </c>
      <c r="C71" s="6">
        <f>'4b. Variables'!N83</f>
        <v>0</v>
      </c>
      <c r="D71" s="6"/>
      <c r="E71" s="294">
        <f t="shared" si="16"/>
        <v>8099924.1799999997</v>
      </c>
      <c r="F71" s="316">
        <f>IF(F$2='4b. Variables'!$A$2,'4b. Variables'!$B83)+IF(F$2='4b. Variables'!$A$3,'4b. Variables'!$C83)+IF(F$2='4b. Variables'!$A$4,'4b. Variables'!$D83)+IF(F$2='4b. Variables'!$A$5,'4b. Variables'!$E83)+IF(F$2='4b. Variables'!$A$6,'4b. Variables'!$F83)+IF(F$2='4b. Variables'!$A$7,'4b. Variables'!$G83)+IF(F$2='4b. Variables'!$A$8,'4b. Variables'!$H83)+IF(F$2='4b. Variables'!$A$9,'4b. Variables'!$I83)+IF(F$2='4b. Variables'!$A$10,'4b. Variables'!$J83)+IF(F$2='4b. Variables'!$A$11,'4b. Variables'!$K83)+IF(F$2='4b. Variables'!$A$12,'4b. Variables'!$K83)</f>
        <v>137</v>
      </c>
      <c r="G71" s="316">
        <f>IF(G$2='4b. Variables'!$A$2,'4b. Variables'!$B83)+IF(G$2='4b. Variables'!$A$3,'4b. Variables'!$C83)+IF(G$2='4b. Variables'!$A$4,'4b. Variables'!$D83)+IF(G$2='4b. Variables'!$A$5,'4b. Variables'!$E83)+IF(G$2='4b. Variables'!$A$6,'4b. Variables'!$F83)+IF(G$2='4b. Variables'!$A$7,'4b. Variables'!$G83)+IF(G$2='4b. Variables'!$A$8,'4b. Variables'!$H83)+IF(G$2='4b. Variables'!$A$9,'4b. Variables'!$I83)+IF(G$2='4b. Variables'!$A$10,'4b. Variables'!$J83)+IF(G$2='4b. Variables'!$A$11,'4b. Variables'!$K83)+IF(G$2='4b. Variables'!$A$12,'4b. Variables'!$L83)</f>
        <v>15.5</v>
      </c>
      <c r="H71" s="715">
        <f>IF(H$2='4b. Variables'!$A$2,'4b. Variables'!$B83)+IF(H$2='4b. Variables'!$A$3,'4b. Variables'!$C83)+IF(H$2='4b. Variables'!$A$4,'4b. Variables'!$D83)+IF(H$2='4b. Variables'!$A$5,'4b. Variables'!$E83)+IF(H$2='4b. Variables'!$A$6,'4b. Variables'!$F83)+IF(H$2='4b. Variables'!$A$7,'4b. Variables'!$G83)+IF(H$2='4b. Variables'!$A$8,'4b. Variables'!$H83)+IF(H$2='4b. Variables'!$A$9,'4b. Variables'!$I83)+IF(H$2='4b. Variables'!$A$10,'4b. Variables'!$J83)+IF(H$2='4b. Variables'!$A$11,'4b. Variables'!$K83)+IF(H$2='4b. Variables'!$A$12,'4b. Variables'!$L83)</f>
        <v>30</v>
      </c>
      <c r="I71" s="715">
        <f>IF(I$2='4b. Variables'!$A$2,'4b. Variables'!$B83)+IF(I$2='4b. Variables'!$A$3,'4b. Variables'!$C83)+IF(I$2='4b. Variables'!$A$4,'4b. Variables'!$D83)+IF(I$2='4b. Variables'!$A$5,'4b. Variables'!$E83)+IF(I$2='4b. Variables'!$A$6,'4b. Variables'!$F83)+IF(I$2='4b. Variables'!$A$7,'4b. Variables'!$G83)+IF(I$2='4b. Variables'!$A$8,'4b. Variables'!$H83)+IF(I$2='4b. Variables'!$A$9,'4b. Variables'!$I83)+IF(I$2='4b. Variables'!$A$10,'4b. Variables'!$J83)+IF(I$2='4b. Variables'!$A$11,'4b. Variables'!$K83)+IF(I$2='4b. Variables'!$A$12,'4b. Variables'!$L83)</f>
        <v>336</v>
      </c>
      <c r="J71" s="316">
        <f>IF(J$2='4b. Variables'!$A$2,'4b. Variables'!$B83)+IF(J$2='4b. Variables'!$A$3,'4b. Variables'!$C83)+IF(J$2='4b. Variables'!$A$4,'4b. Variables'!$D83)+IF(J$2='4b. Variables'!$A$5,'4b. Variables'!$E83)+IF(J$2='4b. Variables'!$A$6,'4b. Variables'!$F83)+IF(J$2='4b. Variables'!$A$7,'4b. Variables'!$G83)+IF(J$2='4b. Variables'!$A$8,'4b. Variables'!$H83)+IF(J$2='4b. Variables'!$A$9,'4b. Variables'!$I83)+IF(J$2='4b. Variables'!$A$10,'4b. Variables'!$J83)+IF(J$2='4b. Variables'!$A$11,'4b. Variables'!$K83)+IF(J$2='4b. Variables'!$A$12,'4b. Variables'!$L83)</f>
        <v>665.1</v>
      </c>
      <c r="K71" s="316">
        <f>IF(K$2='4b. Variables'!$A$2,'4b. Variables'!$B83)+IF(K$2='4b. Variables'!$A$3,'4b. Variables'!$C83)+IF(K$2='4b. Variables'!$A$4,'4b. Variables'!$D83)+IF(K$2='4b. Variables'!$A$5,'4b. Variables'!$E83)+IF(K$2='4b. Variables'!$A$6,'4b. Variables'!$F83)+IF(K$2='4b. Variables'!$A$7,'4b. Variables'!$G83)+IF(K$2='4b. Variables'!$A$8,'4b. Variables'!$H83)+IF(K$2='4b. Variables'!$A$9,'4b. Variables'!$I83)+IF(K$2='4b. Variables'!$A$10,'4b. Variables'!$J83)+IF(K$2='4b. Variables'!$A$11,'4b. Variables'!$K83)+IF(K$2='4b. Variables'!$A$12,'4b. Variables'!$L83)</f>
        <v>2397723.7673220006</v>
      </c>
      <c r="L71" s="316"/>
      <c r="M71" s="316"/>
      <c r="N71" s="44"/>
      <c r="O71" s="301">
        <f t="shared" si="17"/>
        <v>7943153.189971989</v>
      </c>
      <c r="P71" s="303">
        <f t="shared" si="18"/>
        <v>-156770.99002801068</v>
      </c>
      <c r="Q71" s="307">
        <f t="shared" si="19"/>
        <v>-1.9354624382176708E-2</v>
      </c>
      <c r="R71" s="305">
        <f t="shared" si="9"/>
        <v>1.9354624382176708E-2</v>
      </c>
      <c r="S71" s="7"/>
      <c r="T71" s="747"/>
      <c r="U71" s="749"/>
      <c r="V71" s="749"/>
      <c r="W71" s="748"/>
    </row>
    <row r="72" spans="1:25" x14ac:dyDescent="0.2">
      <c r="A72" s="103">
        <f t="shared" si="15"/>
        <v>40482</v>
      </c>
      <c r="B72" s="6">
        <f>'1. Data Sheet'!B77</f>
        <v>8501568.1999999993</v>
      </c>
      <c r="C72" s="6">
        <f>'4b. Variables'!N84</f>
        <v>0</v>
      </c>
      <c r="D72" s="6"/>
      <c r="E72" s="294">
        <f t="shared" si="16"/>
        <v>8501568.1999999993</v>
      </c>
      <c r="F72" s="316">
        <f>IF(F$2='4b. Variables'!$A$2,'4b. Variables'!$B84)+IF(F$2='4b. Variables'!$A$3,'4b. Variables'!$C84)+IF(F$2='4b. Variables'!$A$4,'4b. Variables'!$D84)+IF(F$2='4b. Variables'!$A$5,'4b. Variables'!$E84)+IF(F$2='4b. Variables'!$A$6,'4b. Variables'!$F84)+IF(F$2='4b. Variables'!$A$7,'4b. Variables'!$G84)+IF(F$2='4b. Variables'!$A$8,'4b. Variables'!$H84)+IF(F$2='4b. Variables'!$A$9,'4b. Variables'!$I84)+IF(F$2='4b. Variables'!$A$10,'4b. Variables'!$J84)+IF(F$2='4b. Variables'!$A$11,'4b. Variables'!$K84)+IF(F$2='4b. Variables'!$A$12,'4b. Variables'!$K84)</f>
        <v>300.99999999999994</v>
      </c>
      <c r="G72" s="316">
        <f>IF(G$2='4b. Variables'!$A$2,'4b. Variables'!$B84)+IF(G$2='4b. Variables'!$A$3,'4b. Variables'!$C84)+IF(G$2='4b. Variables'!$A$4,'4b. Variables'!$D84)+IF(G$2='4b. Variables'!$A$5,'4b. Variables'!$E84)+IF(G$2='4b. Variables'!$A$6,'4b. Variables'!$F84)+IF(G$2='4b. Variables'!$A$7,'4b. Variables'!$G84)+IF(G$2='4b. Variables'!$A$8,'4b. Variables'!$H84)+IF(G$2='4b. Variables'!$A$9,'4b. Variables'!$I84)+IF(G$2='4b. Variables'!$A$10,'4b. Variables'!$J84)+IF(G$2='4b. Variables'!$A$11,'4b. Variables'!$K84)+IF(G$2='4b. Variables'!$A$12,'4b. Variables'!$L84)</f>
        <v>0</v>
      </c>
      <c r="H72" s="715">
        <f>IF(H$2='4b. Variables'!$A$2,'4b. Variables'!$B84)+IF(H$2='4b. Variables'!$A$3,'4b. Variables'!$C84)+IF(H$2='4b. Variables'!$A$4,'4b. Variables'!$D84)+IF(H$2='4b. Variables'!$A$5,'4b. Variables'!$E84)+IF(H$2='4b. Variables'!$A$6,'4b. Variables'!$F84)+IF(H$2='4b. Variables'!$A$7,'4b. Variables'!$G84)+IF(H$2='4b. Variables'!$A$8,'4b. Variables'!$H84)+IF(H$2='4b. Variables'!$A$9,'4b. Variables'!$I84)+IF(H$2='4b. Variables'!$A$10,'4b. Variables'!$J84)+IF(H$2='4b. Variables'!$A$11,'4b. Variables'!$K84)+IF(H$2='4b. Variables'!$A$12,'4b. Variables'!$L84)</f>
        <v>31</v>
      </c>
      <c r="I72" s="715">
        <f>IF(I$2='4b. Variables'!$A$2,'4b. Variables'!$B84)+IF(I$2='4b. Variables'!$A$3,'4b. Variables'!$C84)+IF(I$2='4b. Variables'!$A$4,'4b. Variables'!$D84)+IF(I$2='4b. Variables'!$A$5,'4b. Variables'!$E84)+IF(I$2='4b. Variables'!$A$6,'4b. Variables'!$F84)+IF(I$2='4b. Variables'!$A$7,'4b. Variables'!$G84)+IF(I$2='4b. Variables'!$A$8,'4b. Variables'!$H84)+IF(I$2='4b. Variables'!$A$9,'4b. Variables'!$I84)+IF(I$2='4b. Variables'!$A$10,'4b. Variables'!$J84)+IF(I$2='4b. Variables'!$A$11,'4b. Variables'!$K84)+IF(I$2='4b. Variables'!$A$12,'4b. Variables'!$L84)</f>
        <v>320</v>
      </c>
      <c r="J72" s="316">
        <f>IF(J$2='4b. Variables'!$A$2,'4b. Variables'!$B84)+IF(J$2='4b. Variables'!$A$3,'4b. Variables'!$C84)+IF(J$2='4b. Variables'!$A$4,'4b. Variables'!$D84)+IF(J$2='4b. Variables'!$A$5,'4b. Variables'!$E84)+IF(J$2='4b. Variables'!$A$6,'4b. Variables'!$F84)+IF(J$2='4b. Variables'!$A$7,'4b. Variables'!$G84)+IF(J$2='4b. Variables'!$A$8,'4b. Variables'!$H84)+IF(J$2='4b. Variables'!$A$9,'4b. Variables'!$I84)+IF(J$2='4b. Variables'!$A$10,'4b. Variables'!$J84)+IF(J$2='4b. Variables'!$A$11,'4b. Variables'!$K84)+IF(J$2='4b. Variables'!$A$12,'4b. Variables'!$L84)</f>
        <v>657.2</v>
      </c>
      <c r="K72" s="316">
        <f>IF(K$2='4b. Variables'!$A$2,'4b. Variables'!$B84)+IF(K$2='4b. Variables'!$A$3,'4b. Variables'!$C84)+IF(K$2='4b. Variables'!$A$4,'4b. Variables'!$D84)+IF(K$2='4b. Variables'!$A$5,'4b. Variables'!$E84)+IF(K$2='4b. Variables'!$A$6,'4b. Variables'!$F84)+IF(K$2='4b. Variables'!$A$7,'4b. Variables'!$G84)+IF(K$2='4b. Variables'!$A$8,'4b. Variables'!$H84)+IF(K$2='4b. Variables'!$A$9,'4b. Variables'!$I84)+IF(K$2='4b. Variables'!$A$10,'4b. Variables'!$J84)+IF(K$2='4b. Variables'!$A$11,'4b. Variables'!$K84)+IF(K$2='4b. Variables'!$A$12,'4b. Variables'!$L84)</f>
        <v>2469206.2256940003</v>
      </c>
      <c r="L72" s="316"/>
      <c r="M72" s="316"/>
      <c r="N72" s="44"/>
      <c r="O72" s="301">
        <f t="shared" si="17"/>
        <v>8298540.0895132422</v>
      </c>
      <c r="P72" s="303">
        <f t="shared" si="18"/>
        <v>-203028.11048675701</v>
      </c>
      <c r="Q72" s="307">
        <f t="shared" si="19"/>
        <v>-2.3881254106360876E-2</v>
      </c>
      <c r="R72" s="305">
        <f t="shared" si="9"/>
        <v>2.3881254106360876E-2</v>
      </c>
      <c r="S72" s="7"/>
      <c r="W72" s="711"/>
    </row>
    <row r="73" spans="1:25" x14ac:dyDescent="0.2">
      <c r="A73" s="103">
        <f t="shared" si="15"/>
        <v>40512</v>
      </c>
      <c r="B73" s="6">
        <f>'1. Data Sheet'!B78</f>
        <v>8832881.7699999996</v>
      </c>
      <c r="C73" s="6">
        <f>'4b. Variables'!N85</f>
        <v>0</v>
      </c>
      <c r="D73" s="6"/>
      <c r="E73" s="294">
        <f t="shared" si="16"/>
        <v>8832881.7699999996</v>
      </c>
      <c r="F73" s="316">
        <f>IF(F$2='4b. Variables'!$A$2,'4b. Variables'!$B85)+IF(F$2='4b. Variables'!$A$3,'4b. Variables'!$C85)+IF(F$2='4b. Variables'!$A$4,'4b. Variables'!$D85)+IF(F$2='4b. Variables'!$A$5,'4b. Variables'!$E85)+IF(F$2='4b. Variables'!$A$6,'4b. Variables'!$F85)+IF(F$2='4b. Variables'!$A$7,'4b. Variables'!$G85)+IF(F$2='4b. Variables'!$A$8,'4b. Variables'!$H85)+IF(F$2='4b. Variables'!$A$9,'4b. Variables'!$I85)+IF(F$2='4b. Variables'!$A$10,'4b. Variables'!$J85)+IF(F$2='4b. Variables'!$A$11,'4b. Variables'!$K85)+IF(F$2='4b. Variables'!$A$12,'4b. Variables'!$K85)</f>
        <v>439.26666666666659</v>
      </c>
      <c r="G73" s="316">
        <f>IF(G$2='4b. Variables'!$A$2,'4b. Variables'!$B85)+IF(G$2='4b. Variables'!$A$3,'4b. Variables'!$C85)+IF(G$2='4b. Variables'!$A$4,'4b. Variables'!$D85)+IF(G$2='4b. Variables'!$A$5,'4b. Variables'!$E85)+IF(G$2='4b. Variables'!$A$6,'4b. Variables'!$F85)+IF(G$2='4b. Variables'!$A$7,'4b. Variables'!$G85)+IF(G$2='4b. Variables'!$A$8,'4b. Variables'!$H85)+IF(G$2='4b. Variables'!$A$9,'4b. Variables'!$I85)+IF(G$2='4b. Variables'!$A$10,'4b. Variables'!$J85)+IF(G$2='4b. Variables'!$A$11,'4b. Variables'!$K85)+IF(G$2='4b. Variables'!$A$12,'4b. Variables'!$L85)</f>
        <v>0</v>
      </c>
      <c r="H73" s="715">
        <f>IF(H$2='4b. Variables'!$A$2,'4b. Variables'!$B85)+IF(H$2='4b. Variables'!$A$3,'4b. Variables'!$C85)+IF(H$2='4b. Variables'!$A$4,'4b. Variables'!$D85)+IF(H$2='4b. Variables'!$A$5,'4b. Variables'!$E85)+IF(H$2='4b. Variables'!$A$6,'4b. Variables'!$F85)+IF(H$2='4b. Variables'!$A$7,'4b. Variables'!$G85)+IF(H$2='4b. Variables'!$A$8,'4b. Variables'!$H85)+IF(H$2='4b. Variables'!$A$9,'4b. Variables'!$I85)+IF(H$2='4b. Variables'!$A$10,'4b. Variables'!$J85)+IF(H$2='4b. Variables'!$A$11,'4b. Variables'!$K85)+IF(H$2='4b. Variables'!$A$12,'4b. Variables'!$L85)</f>
        <v>30</v>
      </c>
      <c r="I73" s="715">
        <f>IF(I$2='4b. Variables'!$A$2,'4b. Variables'!$B85)+IF(I$2='4b. Variables'!$A$3,'4b. Variables'!$C85)+IF(I$2='4b. Variables'!$A$4,'4b. Variables'!$D85)+IF(I$2='4b. Variables'!$A$5,'4b. Variables'!$E85)+IF(I$2='4b. Variables'!$A$6,'4b. Variables'!$F85)+IF(I$2='4b. Variables'!$A$7,'4b. Variables'!$G85)+IF(I$2='4b. Variables'!$A$8,'4b. Variables'!$H85)+IF(I$2='4b. Variables'!$A$9,'4b. Variables'!$I85)+IF(I$2='4b. Variables'!$A$10,'4b. Variables'!$J85)+IF(I$2='4b. Variables'!$A$11,'4b. Variables'!$K85)+IF(I$2='4b. Variables'!$A$12,'4b. Variables'!$L85)</f>
        <v>336</v>
      </c>
      <c r="J73" s="316">
        <f>IF(J$2='4b. Variables'!$A$2,'4b. Variables'!$B85)+IF(J$2='4b. Variables'!$A$3,'4b. Variables'!$C85)+IF(J$2='4b. Variables'!$A$4,'4b. Variables'!$D85)+IF(J$2='4b. Variables'!$A$5,'4b. Variables'!$E85)+IF(J$2='4b. Variables'!$A$6,'4b. Variables'!$F85)+IF(J$2='4b. Variables'!$A$7,'4b. Variables'!$G85)+IF(J$2='4b. Variables'!$A$8,'4b. Variables'!$H85)+IF(J$2='4b. Variables'!$A$9,'4b. Variables'!$I85)+IF(J$2='4b. Variables'!$A$10,'4b. Variables'!$J85)+IF(J$2='4b. Variables'!$A$11,'4b. Variables'!$K85)+IF(J$2='4b. Variables'!$A$12,'4b. Variables'!$L85)</f>
        <v>655.20000000000005</v>
      </c>
      <c r="K73" s="316">
        <f>IF(K$2='4b. Variables'!$A$2,'4b. Variables'!$B85)+IF(K$2='4b. Variables'!$A$3,'4b. Variables'!$C85)+IF(K$2='4b. Variables'!$A$4,'4b. Variables'!$D85)+IF(K$2='4b. Variables'!$A$5,'4b. Variables'!$E85)+IF(K$2='4b. Variables'!$A$6,'4b. Variables'!$F85)+IF(K$2='4b. Variables'!$A$7,'4b. Variables'!$G85)+IF(K$2='4b. Variables'!$A$8,'4b. Variables'!$H85)+IF(K$2='4b. Variables'!$A$9,'4b. Variables'!$I85)+IF(K$2='4b. Variables'!$A$10,'4b. Variables'!$J85)+IF(K$2='4b. Variables'!$A$11,'4b. Variables'!$K85)+IF(K$2='4b. Variables'!$A$12,'4b. Variables'!$L85)</f>
        <v>2399218.9846690004</v>
      </c>
      <c r="L73" s="316"/>
      <c r="M73" s="316"/>
      <c r="N73" s="44"/>
      <c r="O73" s="301">
        <f t="shared" si="17"/>
        <v>8551762.514714621</v>
      </c>
      <c r="P73" s="303">
        <f t="shared" si="18"/>
        <v>-281119.25528537855</v>
      </c>
      <c r="Q73" s="307">
        <f t="shared" si="19"/>
        <v>-3.1826448333110491E-2</v>
      </c>
      <c r="R73" s="305">
        <f t="shared" si="9"/>
        <v>3.1826448333110491E-2</v>
      </c>
      <c r="S73" s="7"/>
      <c r="W73" s="711"/>
    </row>
    <row r="74" spans="1:25" x14ac:dyDescent="0.2">
      <c r="A74" s="195">
        <f t="shared" si="15"/>
        <v>40543</v>
      </c>
      <c r="B74" s="179">
        <f>'1. Data Sheet'!B79</f>
        <v>9403627.4800000004</v>
      </c>
      <c r="C74" s="179">
        <f>'4b. Variables'!N86</f>
        <v>0</v>
      </c>
      <c r="D74" s="179"/>
      <c r="E74" s="292">
        <f t="shared" si="16"/>
        <v>9403627.4800000004</v>
      </c>
      <c r="F74" s="316">
        <f>IF(F$2='4b. Variables'!$A$2,'4b. Variables'!$B86)+IF(F$2='4b. Variables'!$A$3,'4b. Variables'!$C86)+IF(F$2='4b. Variables'!$A$4,'4b. Variables'!$D86)+IF(F$2='4b. Variables'!$A$5,'4b. Variables'!$E86)+IF(F$2='4b. Variables'!$A$6,'4b. Variables'!$F86)+IF(F$2='4b. Variables'!$A$7,'4b. Variables'!$G86)+IF(F$2='4b. Variables'!$A$8,'4b. Variables'!$H86)+IF(F$2='4b. Variables'!$A$9,'4b. Variables'!$I86)+IF(F$2='4b. Variables'!$A$10,'4b. Variables'!$J86)+IF(F$2='4b. Variables'!$A$11,'4b. Variables'!$K86)+IF(F$2='4b. Variables'!$A$12,'4b. Variables'!$K86)</f>
        <v>744.29999999999984</v>
      </c>
      <c r="G74" s="316">
        <f>IF(G$2='4b. Variables'!$A$2,'4b. Variables'!$B86)+IF(G$2='4b. Variables'!$A$3,'4b. Variables'!$C86)+IF(G$2='4b. Variables'!$A$4,'4b. Variables'!$D86)+IF(G$2='4b. Variables'!$A$5,'4b. Variables'!$E86)+IF(G$2='4b. Variables'!$A$6,'4b. Variables'!$F86)+IF(G$2='4b. Variables'!$A$7,'4b. Variables'!$G86)+IF(G$2='4b. Variables'!$A$8,'4b. Variables'!$H86)+IF(G$2='4b. Variables'!$A$9,'4b. Variables'!$I86)+IF(G$2='4b. Variables'!$A$10,'4b. Variables'!$J86)+IF(G$2='4b. Variables'!$A$11,'4b. Variables'!$K86)+IF(G$2='4b. Variables'!$A$12,'4b. Variables'!$L86)</f>
        <v>0</v>
      </c>
      <c r="H74" s="715">
        <f>IF(H$2='4b. Variables'!$A$2,'4b. Variables'!$B86)+IF(H$2='4b. Variables'!$A$3,'4b. Variables'!$C86)+IF(H$2='4b. Variables'!$A$4,'4b. Variables'!$D86)+IF(H$2='4b. Variables'!$A$5,'4b. Variables'!$E86)+IF(H$2='4b. Variables'!$A$6,'4b. Variables'!$F86)+IF(H$2='4b. Variables'!$A$7,'4b. Variables'!$G86)+IF(H$2='4b. Variables'!$A$8,'4b. Variables'!$H86)+IF(H$2='4b. Variables'!$A$9,'4b. Variables'!$I86)+IF(H$2='4b. Variables'!$A$10,'4b. Variables'!$J86)+IF(H$2='4b. Variables'!$A$11,'4b. Variables'!$K86)+IF(H$2='4b. Variables'!$A$12,'4b. Variables'!$L86)</f>
        <v>31</v>
      </c>
      <c r="I74" s="715">
        <f>IF(I$2='4b. Variables'!$A$2,'4b. Variables'!$B86)+IF(I$2='4b. Variables'!$A$3,'4b. Variables'!$C86)+IF(I$2='4b. Variables'!$A$4,'4b. Variables'!$D86)+IF(I$2='4b. Variables'!$A$5,'4b. Variables'!$E86)+IF(I$2='4b. Variables'!$A$6,'4b. Variables'!$F86)+IF(I$2='4b. Variables'!$A$7,'4b. Variables'!$G86)+IF(I$2='4b. Variables'!$A$8,'4b. Variables'!$H86)+IF(I$2='4b. Variables'!$A$9,'4b. Variables'!$I86)+IF(I$2='4b. Variables'!$A$10,'4b. Variables'!$J86)+IF(I$2='4b. Variables'!$A$11,'4b. Variables'!$K86)+IF(I$2='4b. Variables'!$A$12,'4b. Variables'!$L86)</f>
        <v>368</v>
      </c>
      <c r="J74" s="316">
        <f>IF(J$2='4b. Variables'!$A$2,'4b. Variables'!$B86)+IF(J$2='4b. Variables'!$A$3,'4b. Variables'!$C86)+IF(J$2='4b. Variables'!$A$4,'4b. Variables'!$D86)+IF(J$2='4b. Variables'!$A$5,'4b. Variables'!$E86)+IF(J$2='4b. Variables'!$A$6,'4b. Variables'!$F86)+IF(J$2='4b. Variables'!$A$7,'4b. Variables'!$G86)+IF(J$2='4b. Variables'!$A$8,'4b. Variables'!$H86)+IF(J$2='4b. Variables'!$A$9,'4b. Variables'!$I86)+IF(J$2='4b. Variables'!$A$10,'4b. Variables'!$J86)+IF(J$2='4b. Variables'!$A$11,'4b. Variables'!$K86)+IF(J$2='4b. Variables'!$A$12,'4b. Variables'!$L86)</f>
        <v>653.29999999999995</v>
      </c>
      <c r="K74" s="316">
        <f>IF(K$2='4b. Variables'!$A$2,'4b. Variables'!$B86)+IF(K$2='4b. Variables'!$A$3,'4b. Variables'!$C86)+IF(K$2='4b. Variables'!$A$4,'4b. Variables'!$D86)+IF(K$2='4b. Variables'!$A$5,'4b. Variables'!$E86)+IF(K$2='4b. Variables'!$A$6,'4b. Variables'!$F86)+IF(K$2='4b. Variables'!$A$7,'4b. Variables'!$G86)+IF(K$2='4b. Variables'!$A$8,'4b. Variables'!$H86)+IF(K$2='4b. Variables'!$A$9,'4b. Variables'!$I86)+IF(K$2='4b. Variables'!$A$10,'4b. Variables'!$J86)+IF(K$2='4b. Variables'!$A$11,'4b. Variables'!$K86)+IF(K$2='4b. Variables'!$A$12,'4b. Variables'!$L86)</f>
        <v>2171049.350327</v>
      </c>
      <c r="L74" s="316"/>
      <c r="M74" s="316"/>
      <c r="N74" s="44"/>
      <c r="O74" s="301">
        <f t="shared" si="17"/>
        <v>9470589.9981817566</v>
      </c>
      <c r="P74" s="303">
        <f t="shared" si="18"/>
        <v>66962.518181756139</v>
      </c>
      <c r="Q74" s="307">
        <f t="shared" si="19"/>
        <v>7.1209241672083052E-3</v>
      </c>
      <c r="R74" s="305">
        <f t="shared" si="9"/>
        <v>7.1209241672083052E-3</v>
      </c>
      <c r="S74" s="7"/>
    </row>
    <row r="75" spans="1:25" x14ac:dyDescent="0.2">
      <c r="A75" s="103">
        <f t="shared" si="15"/>
        <v>40574</v>
      </c>
      <c r="B75" s="6">
        <f>'1. Data Sheet'!B80</f>
        <v>9903507.120000001</v>
      </c>
      <c r="C75" s="6">
        <f>'4b. Variables'!N87</f>
        <v>65.22</v>
      </c>
      <c r="D75" s="6"/>
      <c r="E75" s="294">
        <f t="shared" si="16"/>
        <v>9903572.3400000017</v>
      </c>
      <c r="F75" s="316">
        <f>IF(F$2='4b. Variables'!$A$2,'4b. Variables'!$B87)+IF(F$2='4b. Variables'!$A$3,'4b. Variables'!$C87)+IF(F$2='4b. Variables'!$A$4,'4b. Variables'!$D87)+IF(F$2='4b. Variables'!$A$5,'4b. Variables'!$E87)+IF(F$2='4b. Variables'!$A$6,'4b. Variables'!$F87)+IF(F$2='4b. Variables'!$A$7,'4b. Variables'!$G87)+IF(F$2='4b. Variables'!$A$8,'4b. Variables'!$H87)+IF(F$2='4b. Variables'!$A$9,'4b. Variables'!$I87)+IF(F$2='4b. Variables'!$A$10,'4b. Variables'!$J87)+IF(F$2='4b. Variables'!$A$11,'4b. Variables'!$K87)+IF(F$2='4b. Variables'!$A$12,'4b. Variables'!$K87)</f>
        <v>866.5</v>
      </c>
      <c r="G75" s="316">
        <f>IF(G$2='4b. Variables'!$A$2,'4b. Variables'!$B87)+IF(G$2='4b. Variables'!$A$3,'4b. Variables'!$C87)+IF(G$2='4b. Variables'!$A$4,'4b. Variables'!$D87)+IF(G$2='4b. Variables'!$A$5,'4b. Variables'!$E87)+IF(G$2='4b. Variables'!$A$6,'4b. Variables'!$F87)+IF(G$2='4b. Variables'!$A$7,'4b. Variables'!$G87)+IF(G$2='4b. Variables'!$A$8,'4b. Variables'!$H87)+IF(G$2='4b. Variables'!$A$9,'4b. Variables'!$I87)+IF(G$2='4b. Variables'!$A$10,'4b. Variables'!$J87)+IF(G$2='4b. Variables'!$A$11,'4b. Variables'!$K87)+IF(G$2='4b. Variables'!$A$12,'4b. Variables'!$L87)</f>
        <v>0</v>
      </c>
      <c r="H75" s="715">
        <f>IF(H$2='4b. Variables'!$A$2,'4b. Variables'!$B87)+IF(H$2='4b. Variables'!$A$3,'4b. Variables'!$C87)+IF(H$2='4b. Variables'!$A$4,'4b. Variables'!$D87)+IF(H$2='4b. Variables'!$A$5,'4b. Variables'!$E87)+IF(H$2='4b. Variables'!$A$6,'4b. Variables'!$F87)+IF(H$2='4b. Variables'!$A$7,'4b. Variables'!$G87)+IF(H$2='4b. Variables'!$A$8,'4b. Variables'!$H87)+IF(H$2='4b. Variables'!$A$9,'4b. Variables'!$I87)+IF(H$2='4b. Variables'!$A$10,'4b. Variables'!$J87)+IF(H$2='4b. Variables'!$A$11,'4b. Variables'!$K87)+IF(H$2='4b. Variables'!$A$12,'4b. Variables'!$L87)</f>
        <v>31</v>
      </c>
      <c r="I75" s="715">
        <f>IF(I$2='4b. Variables'!$A$2,'4b. Variables'!$B87)+IF(I$2='4b. Variables'!$A$3,'4b. Variables'!$C87)+IF(I$2='4b. Variables'!$A$4,'4b. Variables'!$D87)+IF(I$2='4b. Variables'!$A$5,'4b. Variables'!$E87)+IF(I$2='4b. Variables'!$A$6,'4b. Variables'!$F87)+IF(I$2='4b. Variables'!$A$7,'4b. Variables'!$G87)+IF(I$2='4b. Variables'!$A$8,'4b. Variables'!$H87)+IF(I$2='4b. Variables'!$A$9,'4b. Variables'!$I87)+IF(I$2='4b. Variables'!$A$10,'4b. Variables'!$J87)+IF(I$2='4b. Variables'!$A$11,'4b. Variables'!$K87)+IF(I$2='4b. Variables'!$A$12,'4b. Variables'!$L87)</f>
        <v>336</v>
      </c>
      <c r="J75" s="316">
        <f>IF(J$2='4b. Variables'!$A$2,'4b. Variables'!$B87)+IF(J$2='4b. Variables'!$A$3,'4b. Variables'!$C87)+IF(J$2='4b. Variables'!$A$4,'4b. Variables'!$D87)+IF(J$2='4b. Variables'!$A$5,'4b. Variables'!$E87)+IF(J$2='4b. Variables'!$A$6,'4b. Variables'!$F87)+IF(J$2='4b. Variables'!$A$7,'4b. Variables'!$G87)+IF(J$2='4b. Variables'!$A$8,'4b. Variables'!$H87)+IF(J$2='4b. Variables'!$A$9,'4b. Variables'!$I87)+IF(J$2='4b. Variables'!$A$10,'4b. Variables'!$J87)+IF(J$2='4b. Variables'!$A$11,'4b. Variables'!$K87)+IF(J$2='4b. Variables'!$A$12,'4b. Variables'!$L87)</f>
        <v>649.29999999999995</v>
      </c>
      <c r="K75" s="316">
        <f>IF(K$2='4b. Variables'!$A$2,'4b. Variables'!$B87)+IF(K$2='4b. Variables'!$A$3,'4b. Variables'!$C87)+IF(K$2='4b. Variables'!$A$4,'4b. Variables'!$D87)+IF(K$2='4b. Variables'!$A$5,'4b. Variables'!$E87)+IF(K$2='4b. Variables'!$A$6,'4b. Variables'!$F87)+IF(K$2='4b. Variables'!$A$7,'4b. Variables'!$G87)+IF(K$2='4b. Variables'!$A$8,'4b. Variables'!$H87)+IF(K$2='4b. Variables'!$A$9,'4b. Variables'!$I87)+IF(K$2='4b. Variables'!$A$10,'4b. Variables'!$J87)+IF(K$2='4b. Variables'!$A$11,'4b. Variables'!$K87)+IF(K$2='4b. Variables'!$A$12,'4b. Variables'!$L87)</f>
        <v>2435983.5518069998</v>
      </c>
      <c r="L75" s="316"/>
      <c r="M75" s="316"/>
      <c r="N75" s="44"/>
      <c r="O75" s="301">
        <f t="shared" si="17"/>
        <v>9788804.1567046717</v>
      </c>
      <c r="P75" s="303">
        <f t="shared" si="18"/>
        <v>-114768.18329533003</v>
      </c>
      <c r="Q75" s="307">
        <f t="shared" si="19"/>
        <v>-1.1588564141828645E-2</v>
      </c>
      <c r="R75" s="305">
        <f t="shared" si="9"/>
        <v>1.1588564141828645E-2</v>
      </c>
      <c r="T75" s="746" t="s">
        <v>64</v>
      </c>
      <c r="U75" s="711"/>
      <c r="V75" s="503">
        <f>U66</f>
        <v>111314900.27521516</v>
      </c>
    </row>
    <row r="76" spans="1:25" x14ac:dyDescent="0.2">
      <c r="A76" s="103">
        <f t="shared" si="15"/>
        <v>40602</v>
      </c>
      <c r="B76" s="6">
        <f>'1. Data Sheet'!B81</f>
        <v>9130222.870000001</v>
      </c>
      <c r="C76" s="6">
        <f>'4b. Variables'!N88</f>
        <v>1663.6599999999999</v>
      </c>
      <c r="D76" s="6"/>
      <c r="E76" s="294">
        <f t="shared" si="16"/>
        <v>9131886.5300000012</v>
      </c>
      <c r="F76" s="316">
        <f>IF(F$2='4b. Variables'!$A$2,'4b. Variables'!$B88)+IF(F$2='4b. Variables'!$A$3,'4b. Variables'!$C88)+IF(F$2='4b. Variables'!$A$4,'4b. Variables'!$D88)+IF(F$2='4b. Variables'!$A$5,'4b. Variables'!$E88)+IF(F$2='4b. Variables'!$A$6,'4b. Variables'!$F88)+IF(F$2='4b. Variables'!$A$7,'4b. Variables'!$G88)+IF(F$2='4b. Variables'!$A$8,'4b. Variables'!$H88)+IF(F$2='4b. Variables'!$A$9,'4b. Variables'!$I88)+IF(F$2='4b. Variables'!$A$10,'4b. Variables'!$J88)+IF(F$2='4b. Variables'!$A$11,'4b. Variables'!$K88)+IF(F$2='4b. Variables'!$A$12,'4b. Variables'!$K88)</f>
        <v>720.4000000000002</v>
      </c>
      <c r="G76" s="316">
        <f>IF(G$2='4b. Variables'!$A$2,'4b. Variables'!$B88)+IF(G$2='4b. Variables'!$A$3,'4b. Variables'!$C88)+IF(G$2='4b. Variables'!$A$4,'4b. Variables'!$D88)+IF(G$2='4b. Variables'!$A$5,'4b. Variables'!$E88)+IF(G$2='4b. Variables'!$A$6,'4b. Variables'!$F88)+IF(G$2='4b. Variables'!$A$7,'4b. Variables'!$G88)+IF(G$2='4b. Variables'!$A$8,'4b. Variables'!$H88)+IF(G$2='4b. Variables'!$A$9,'4b. Variables'!$I88)+IF(G$2='4b. Variables'!$A$10,'4b. Variables'!$J88)+IF(G$2='4b. Variables'!$A$11,'4b. Variables'!$K88)+IF(G$2='4b. Variables'!$A$12,'4b. Variables'!$L88)</f>
        <v>0</v>
      </c>
      <c r="H76" s="715">
        <f>IF(H$2='4b. Variables'!$A$2,'4b. Variables'!$B88)+IF(H$2='4b. Variables'!$A$3,'4b. Variables'!$C88)+IF(H$2='4b. Variables'!$A$4,'4b. Variables'!$D88)+IF(H$2='4b. Variables'!$A$5,'4b. Variables'!$E88)+IF(H$2='4b. Variables'!$A$6,'4b. Variables'!$F88)+IF(H$2='4b. Variables'!$A$7,'4b. Variables'!$G88)+IF(H$2='4b. Variables'!$A$8,'4b. Variables'!$H88)+IF(H$2='4b. Variables'!$A$9,'4b. Variables'!$I88)+IF(H$2='4b. Variables'!$A$10,'4b. Variables'!$J88)+IF(H$2='4b. Variables'!$A$11,'4b. Variables'!$K88)+IF(H$2='4b. Variables'!$A$12,'4b. Variables'!$L88)</f>
        <v>28</v>
      </c>
      <c r="I76" s="715">
        <f>IF(I$2='4b. Variables'!$A$2,'4b. Variables'!$B88)+IF(I$2='4b. Variables'!$A$3,'4b. Variables'!$C88)+IF(I$2='4b. Variables'!$A$4,'4b. Variables'!$D88)+IF(I$2='4b. Variables'!$A$5,'4b. Variables'!$E88)+IF(I$2='4b. Variables'!$A$6,'4b. Variables'!$F88)+IF(I$2='4b. Variables'!$A$7,'4b. Variables'!$G88)+IF(I$2='4b. Variables'!$A$8,'4b. Variables'!$H88)+IF(I$2='4b. Variables'!$A$9,'4b. Variables'!$I88)+IF(I$2='4b. Variables'!$A$10,'4b. Variables'!$J88)+IF(I$2='4b. Variables'!$A$11,'4b. Variables'!$K88)+IF(I$2='4b. Variables'!$A$12,'4b. Variables'!$L88)</f>
        <v>304</v>
      </c>
      <c r="J76" s="316">
        <f>IF(J$2='4b. Variables'!$A$2,'4b. Variables'!$B88)+IF(J$2='4b. Variables'!$A$3,'4b. Variables'!$C88)+IF(J$2='4b. Variables'!$A$4,'4b. Variables'!$D88)+IF(J$2='4b. Variables'!$A$5,'4b. Variables'!$E88)+IF(J$2='4b. Variables'!$A$6,'4b. Variables'!$F88)+IF(J$2='4b. Variables'!$A$7,'4b. Variables'!$G88)+IF(J$2='4b. Variables'!$A$8,'4b. Variables'!$H88)+IF(J$2='4b. Variables'!$A$9,'4b. Variables'!$I88)+IF(J$2='4b. Variables'!$A$10,'4b. Variables'!$J88)+IF(J$2='4b. Variables'!$A$11,'4b. Variables'!$K88)+IF(J$2='4b. Variables'!$A$12,'4b. Variables'!$L88)</f>
        <v>651.20000000000005</v>
      </c>
      <c r="K76" s="316">
        <f>IF(K$2='4b. Variables'!$A$2,'4b. Variables'!$B88)+IF(K$2='4b. Variables'!$A$3,'4b. Variables'!$C88)+IF(K$2='4b. Variables'!$A$4,'4b. Variables'!$D88)+IF(K$2='4b. Variables'!$A$5,'4b. Variables'!$E88)+IF(K$2='4b. Variables'!$A$6,'4b. Variables'!$F88)+IF(K$2='4b. Variables'!$A$7,'4b. Variables'!$G88)+IF(K$2='4b. Variables'!$A$8,'4b. Variables'!$H88)+IF(K$2='4b. Variables'!$A$9,'4b. Variables'!$I88)+IF(K$2='4b. Variables'!$A$10,'4b. Variables'!$J88)+IF(K$2='4b. Variables'!$A$11,'4b. Variables'!$K88)+IF(K$2='4b. Variables'!$A$12,'4b. Variables'!$L88)</f>
        <v>2335707.1743069999</v>
      </c>
      <c r="L76" s="316"/>
      <c r="M76" s="316"/>
      <c r="N76" s="44"/>
      <c r="O76" s="301">
        <f t="shared" si="17"/>
        <v>8819877.0185393915</v>
      </c>
      <c r="P76" s="303">
        <f t="shared" si="18"/>
        <v>-312009.51146060973</v>
      </c>
      <c r="Q76" s="307">
        <f t="shared" si="19"/>
        <v>-3.416703771291929E-2</v>
      </c>
      <c r="R76" s="305">
        <f t="shared" si="9"/>
        <v>3.416703771291929E-2</v>
      </c>
      <c r="T76" s="746" t="s">
        <v>63</v>
      </c>
      <c r="U76" s="711"/>
      <c r="V76" s="503">
        <f>U67</f>
        <v>111517167.9821009</v>
      </c>
    </row>
    <row r="77" spans="1:25" x14ac:dyDescent="0.2">
      <c r="A77" s="103">
        <f t="shared" si="15"/>
        <v>40633</v>
      </c>
      <c r="B77" s="6">
        <f>'1. Data Sheet'!B82</f>
        <v>9825256.4199999999</v>
      </c>
      <c r="C77" s="6">
        <f>'4b. Variables'!N89</f>
        <v>5312.08</v>
      </c>
      <c r="D77" s="6"/>
      <c r="E77" s="294">
        <f t="shared" si="16"/>
        <v>9830568.5</v>
      </c>
      <c r="F77" s="316">
        <f>IF(F$2='4b. Variables'!$A$2,'4b. Variables'!$B89)+IF(F$2='4b. Variables'!$A$3,'4b. Variables'!$C89)+IF(F$2='4b. Variables'!$A$4,'4b. Variables'!$D89)+IF(F$2='4b. Variables'!$A$5,'4b. Variables'!$E89)+IF(F$2='4b. Variables'!$A$6,'4b. Variables'!$F89)+IF(F$2='4b. Variables'!$A$7,'4b. Variables'!$G89)+IF(F$2='4b. Variables'!$A$8,'4b. Variables'!$H89)+IF(F$2='4b. Variables'!$A$9,'4b. Variables'!$I89)+IF(F$2='4b. Variables'!$A$10,'4b. Variables'!$J89)+IF(F$2='4b. Variables'!$A$11,'4b. Variables'!$K89)+IF(F$2='4b. Variables'!$A$12,'4b. Variables'!$K89)</f>
        <v>660.1</v>
      </c>
      <c r="G77" s="316">
        <f>IF(G$2='4b. Variables'!$A$2,'4b. Variables'!$B89)+IF(G$2='4b. Variables'!$A$3,'4b. Variables'!$C89)+IF(G$2='4b. Variables'!$A$4,'4b. Variables'!$D89)+IF(G$2='4b. Variables'!$A$5,'4b. Variables'!$E89)+IF(G$2='4b. Variables'!$A$6,'4b. Variables'!$F89)+IF(G$2='4b. Variables'!$A$7,'4b. Variables'!$G89)+IF(G$2='4b. Variables'!$A$8,'4b. Variables'!$H89)+IF(G$2='4b. Variables'!$A$9,'4b. Variables'!$I89)+IF(G$2='4b. Variables'!$A$10,'4b. Variables'!$J89)+IF(G$2='4b. Variables'!$A$11,'4b. Variables'!$K89)+IF(G$2='4b. Variables'!$A$12,'4b. Variables'!$L89)</f>
        <v>0</v>
      </c>
      <c r="H77" s="715">
        <f>IF(H$2='4b. Variables'!$A$2,'4b. Variables'!$B89)+IF(H$2='4b. Variables'!$A$3,'4b. Variables'!$C89)+IF(H$2='4b. Variables'!$A$4,'4b. Variables'!$D89)+IF(H$2='4b. Variables'!$A$5,'4b. Variables'!$E89)+IF(H$2='4b. Variables'!$A$6,'4b. Variables'!$F89)+IF(H$2='4b. Variables'!$A$7,'4b. Variables'!$G89)+IF(H$2='4b. Variables'!$A$8,'4b. Variables'!$H89)+IF(H$2='4b. Variables'!$A$9,'4b. Variables'!$I89)+IF(H$2='4b. Variables'!$A$10,'4b. Variables'!$J89)+IF(H$2='4b. Variables'!$A$11,'4b. Variables'!$K89)+IF(H$2='4b. Variables'!$A$12,'4b. Variables'!$L89)</f>
        <v>31</v>
      </c>
      <c r="I77" s="715">
        <f>IF(I$2='4b. Variables'!$A$2,'4b. Variables'!$B89)+IF(I$2='4b. Variables'!$A$3,'4b. Variables'!$C89)+IF(I$2='4b. Variables'!$A$4,'4b. Variables'!$D89)+IF(I$2='4b. Variables'!$A$5,'4b. Variables'!$E89)+IF(I$2='4b. Variables'!$A$6,'4b. Variables'!$F89)+IF(I$2='4b. Variables'!$A$7,'4b. Variables'!$G89)+IF(I$2='4b. Variables'!$A$8,'4b. Variables'!$H89)+IF(I$2='4b. Variables'!$A$9,'4b. Variables'!$I89)+IF(I$2='4b. Variables'!$A$10,'4b. Variables'!$J89)+IF(I$2='4b. Variables'!$A$11,'4b. Variables'!$K89)+IF(I$2='4b. Variables'!$A$12,'4b. Variables'!$L89)</f>
        <v>368</v>
      </c>
      <c r="J77" s="316">
        <f>IF(J$2='4b. Variables'!$A$2,'4b. Variables'!$B89)+IF(J$2='4b. Variables'!$A$3,'4b. Variables'!$C89)+IF(J$2='4b. Variables'!$A$4,'4b. Variables'!$D89)+IF(J$2='4b. Variables'!$A$5,'4b. Variables'!$E89)+IF(J$2='4b. Variables'!$A$6,'4b. Variables'!$F89)+IF(J$2='4b. Variables'!$A$7,'4b. Variables'!$G89)+IF(J$2='4b. Variables'!$A$8,'4b. Variables'!$H89)+IF(J$2='4b. Variables'!$A$9,'4b. Variables'!$I89)+IF(J$2='4b. Variables'!$A$10,'4b. Variables'!$J89)+IF(J$2='4b. Variables'!$A$11,'4b. Variables'!$K89)+IF(J$2='4b. Variables'!$A$12,'4b. Variables'!$L89)</f>
        <v>657.1</v>
      </c>
      <c r="K77" s="316">
        <f>IF(K$2='4b. Variables'!$A$2,'4b. Variables'!$B89)+IF(K$2='4b. Variables'!$A$3,'4b. Variables'!$C89)+IF(K$2='4b. Variables'!$A$4,'4b. Variables'!$D89)+IF(K$2='4b. Variables'!$A$5,'4b. Variables'!$E89)+IF(K$2='4b. Variables'!$A$6,'4b. Variables'!$F89)+IF(K$2='4b. Variables'!$A$7,'4b. Variables'!$G89)+IF(K$2='4b. Variables'!$A$8,'4b. Variables'!$H89)+IF(K$2='4b. Variables'!$A$9,'4b. Variables'!$I89)+IF(K$2='4b. Variables'!$A$10,'4b. Variables'!$J89)+IF(K$2='4b. Variables'!$A$11,'4b. Variables'!$K89)+IF(K$2='4b. Variables'!$A$12,'4b. Variables'!$L89)</f>
        <v>2656453.5331100002</v>
      </c>
      <c r="L77" s="316"/>
      <c r="M77" s="316"/>
      <c r="N77" s="44"/>
      <c r="O77" s="301">
        <f t="shared" si="17"/>
        <v>9587713.9003228396</v>
      </c>
      <c r="P77" s="303">
        <f t="shared" si="18"/>
        <v>-242854.59967716038</v>
      </c>
      <c r="Q77" s="307">
        <f t="shared" si="19"/>
        <v>-2.4704023951123515E-2</v>
      </c>
      <c r="R77" s="305">
        <f t="shared" si="9"/>
        <v>2.4704023951123515E-2</v>
      </c>
      <c r="T77" s="746" t="s">
        <v>335</v>
      </c>
      <c r="U77" s="711"/>
      <c r="V77" s="503">
        <f>V76</f>
        <v>111517167.9821009</v>
      </c>
    </row>
    <row r="78" spans="1:25" x14ac:dyDescent="0.2">
      <c r="A78" s="103">
        <f t="shared" si="15"/>
        <v>40663</v>
      </c>
      <c r="B78" s="6">
        <f>'1. Data Sheet'!B83</f>
        <v>8000503.3499999996</v>
      </c>
      <c r="C78" s="6">
        <f>'4b. Variables'!N90</f>
        <v>7098.75</v>
      </c>
      <c r="D78" s="6"/>
      <c r="E78" s="294">
        <f t="shared" si="16"/>
        <v>8007602.0999999996</v>
      </c>
      <c r="F78" s="316">
        <f>IF(F$2='4b. Variables'!$A$2,'4b. Variables'!$B90)+IF(F$2='4b. Variables'!$A$3,'4b. Variables'!$C90)+IF(F$2='4b. Variables'!$A$4,'4b. Variables'!$D90)+IF(F$2='4b. Variables'!$A$5,'4b. Variables'!$E90)+IF(F$2='4b. Variables'!$A$6,'4b. Variables'!$F90)+IF(F$2='4b. Variables'!$A$7,'4b. Variables'!$G90)+IF(F$2='4b. Variables'!$A$8,'4b. Variables'!$H90)+IF(F$2='4b. Variables'!$A$9,'4b. Variables'!$I90)+IF(F$2='4b. Variables'!$A$10,'4b. Variables'!$J90)+IF(F$2='4b. Variables'!$A$11,'4b. Variables'!$K90)+IF(F$2='4b. Variables'!$A$12,'4b. Variables'!$K90)</f>
        <v>379.3</v>
      </c>
      <c r="G78" s="316">
        <f>IF(G$2='4b. Variables'!$A$2,'4b. Variables'!$B90)+IF(G$2='4b. Variables'!$A$3,'4b. Variables'!$C90)+IF(G$2='4b. Variables'!$A$4,'4b. Variables'!$D90)+IF(G$2='4b. Variables'!$A$5,'4b. Variables'!$E90)+IF(G$2='4b. Variables'!$A$6,'4b. Variables'!$F90)+IF(G$2='4b. Variables'!$A$7,'4b. Variables'!$G90)+IF(G$2='4b. Variables'!$A$8,'4b. Variables'!$H90)+IF(G$2='4b. Variables'!$A$9,'4b. Variables'!$I90)+IF(G$2='4b. Variables'!$A$10,'4b. Variables'!$J90)+IF(G$2='4b. Variables'!$A$11,'4b. Variables'!$K90)+IF(G$2='4b. Variables'!$A$12,'4b. Variables'!$L90)</f>
        <v>0</v>
      </c>
      <c r="H78" s="715">
        <f>IF(H$2='4b. Variables'!$A$2,'4b. Variables'!$B90)+IF(H$2='4b. Variables'!$A$3,'4b. Variables'!$C90)+IF(H$2='4b. Variables'!$A$4,'4b. Variables'!$D90)+IF(H$2='4b. Variables'!$A$5,'4b. Variables'!$E90)+IF(H$2='4b. Variables'!$A$6,'4b. Variables'!$F90)+IF(H$2='4b. Variables'!$A$7,'4b. Variables'!$G90)+IF(H$2='4b. Variables'!$A$8,'4b. Variables'!$H90)+IF(H$2='4b. Variables'!$A$9,'4b. Variables'!$I90)+IF(H$2='4b. Variables'!$A$10,'4b. Variables'!$J90)+IF(H$2='4b. Variables'!$A$11,'4b. Variables'!$K90)+IF(H$2='4b. Variables'!$A$12,'4b. Variables'!$L90)</f>
        <v>30</v>
      </c>
      <c r="I78" s="715">
        <f>IF(I$2='4b. Variables'!$A$2,'4b. Variables'!$B90)+IF(I$2='4b. Variables'!$A$3,'4b. Variables'!$C90)+IF(I$2='4b. Variables'!$A$4,'4b. Variables'!$D90)+IF(I$2='4b. Variables'!$A$5,'4b. Variables'!$E90)+IF(I$2='4b. Variables'!$A$6,'4b. Variables'!$F90)+IF(I$2='4b. Variables'!$A$7,'4b. Variables'!$G90)+IF(I$2='4b. Variables'!$A$8,'4b. Variables'!$H90)+IF(I$2='4b. Variables'!$A$9,'4b. Variables'!$I90)+IF(I$2='4b. Variables'!$A$10,'4b. Variables'!$J90)+IF(I$2='4b. Variables'!$A$11,'4b. Variables'!$K90)+IF(I$2='4b. Variables'!$A$12,'4b. Variables'!$L90)</f>
        <v>320</v>
      </c>
      <c r="J78" s="316">
        <f>IF(J$2='4b. Variables'!$A$2,'4b. Variables'!$B90)+IF(J$2='4b. Variables'!$A$3,'4b. Variables'!$C90)+IF(J$2='4b. Variables'!$A$4,'4b. Variables'!$D90)+IF(J$2='4b. Variables'!$A$5,'4b. Variables'!$E90)+IF(J$2='4b. Variables'!$A$6,'4b. Variables'!$F90)+IF(J$2='4b. Variables'!$A$7,'4b. Variables'!$G90)+IF(J$2='4b. Variables'!$A$8,'4b. Variables'!$H90)+IF(J$2='4b. Variables'!$A$9,'4b. Variables'!$I90)+IF(J$2='4b. Variables'!$A$10,'4b. Variables'!$J90)+IF(J$2='4b. Variables'!$A$11,'4b. Variables'!$K90)+IF(J$2='4b. Variables'!$A$12,'4b. Variables'!$L90)</f>
        <v>666.4</v>
      </c>
      <c r="K78" s="316">
        <f>IF(K$2='4b. Variables'!$A$2,'4b. Variables'!$B90)+IF(K$2='4b. Variables'!$A$3,'4b. Variables'!$C90)+IF(K$2='4b. Variables'!$A$4,'4b. Variables'!$D90)+IF(K$2='4b. Variables'!$A$5,'4b. Variables'!$E90)+IF(K$2='4b. Variables'!$A$6,'4b. Variables'!$F90)+IF(K$2='4b. Variables'!$A$7,'4b. Variables'!$G90)+IF(K$2='4b. Variables'!$A$8,'4b. Variables'!$H90)+IF(K$2='4b. Variables'!$A$9,'4b. Variables'!$I90)+IF(K$2='4b. Variables'!$A$10,'4b. Variables'!$J90)+IF(K$2='4b. Variables'!$A$11,'4b. Variables'!$K90)+IF(K$2='4b. Variables'!$A$12,'4b. Variables'!$L90)</f>
        <v>2129747.4335800004</v>
      </c>
      <c r="L78" s="316"/>
      <c r="M78" s="316"/>
      <c r="N78" s="44"/>
      <c r="O78" s="301">
        <f t="shared" si="17"/>
        <v>8213437.090143716</v>
      </c>
      <c r="P78" s="303">
        <f t="shared" si="18"/>
        <v>205834.99014371634</v>
      </c>
      <c r="Q78" s="307">
        <f t="shared" si="19"/>
        <v>2.5704947320461434E-2</v>
      </c>
      <c r="R78" s="305">
        <f t="shared" si="9"/>
        <v>2.5704947320461434E-2</v>
      </c>
      <c r="T78" s="746" t="s">
        <v>336</v>
      </c>
      <c r="U78" s="711"/>
      <c r="V78" s="503">
        <v>111554925</v>
      </c>
    </row>
    <row r="79" spans="1:25" x14ac:dyDescent="0.2">
      <c r="A79" s="103">
        <f t="shared" si="15"/>
        <v>40694</v>
      </c>
      <c r="B79" s="6">
        <f>'1. Data Sheet'!B84</f>
        <v>7972209.9299999997</v>
      </c>
      <c r="C79" s="6">
        <f>'4b. Variables'!N91</f>
        <v>6193.66</v>
      </c>
      <c r="D79" s="6"/>
      <c r="E79" s="294">
        <f t="shared" si="16"/>
        <v>7978403.5899999999</v>
      </c>
      <c r="F79" s="316">
        <f>IF(F$2='4b. Variables'!$A$2,'4b. Variables'!$B91)+IF(F$2='4b. Variables'!$A$3,'4b. Variables'!$C91)+IF(F$2='4b. Variables'!$A$4,'4b. Variables'!$D91)+IF(F$2='4b. Variables'!$A$5,'4b. Variables'!$E91)+IF(F$2='4b. Variables'!$A$6,'4b. Variables'!$F91)+IF(F$2='4b. Variables'!$A$7,'4b. Variables'!$G91)+IF(F$2='4b. Variables'!$A$8,'4b. Variables'!$H91)+IF(F$2='4b. Variables'!$A$9,'4b. Variables'!$I91)+IF(F$2='4b. Variables'!$A$10,'4b. Variables'!$J91)+IF(F$2='4b. Variables'!$A$11,'4b. Variables'!$K91)+IF(F$2='4b. Variables'!$A$12,'4b. Variables'!$K91)</f>
        <v>168.09999999999997</v>
      </c>
      <c r="G79" s="316">
        <f>IF(G$2='4b. Variables'!$A$2,'4b. Variables'!$B91)+IF(G$2='4b. Variables'!$A$3,'4b. Variables'!$C91)+IF(G$2='4b. Variables'!$A$4,'4b. Variables'!$D91)+IF(G$2='4b. Variables'!$A$5,'4b. Variables'!$E91)+IF(G$2='4b. Variables'!$A$6,'4b. Variables'!$F91)+IF(G$2='4b. Variables'!$A$7,'4b. Variables'!$G91)+IF(G$2='4b. Variables'!$A$8,'4b. Variables'!$H91)+IF(G$2='4b. Variables'!$A$9,'4b. Variables'!$I91)+IF(G$2='4b. Variables'!$A$10,'4b. Variables'!$J91)+IF(G$2='4b. Variables'!$A$11,'4b. Variables'!$K91)+IF(G$2='4b. Variables'!$A$12,'4b. Variables'!$L91)</f>
        <v>12.8</v>
      </c>
      <c r="H79" s="715">
        <f>IF(H$2='4b. Variables'!$A$2,'4b. Variables'!$B91)+IF(H$2='4b. Variables'!$A$3,'4b. Variables'!$C91)+IF(H$2='4b. Variables'!$A$4,'4b. Variables'!$D91)+IF(H$2='4b. Variables'!$A$5,'4b. Variables'!$E91)+IF(H$2='4b. Variables'!$A$6,'4b. Variables'!$F91)+IF(H$2='4b. Variables'!$A$7,'4b. Variables'!$G91)+IF(H$2='4b. Variables'!$A$8,'4b. Variables'!$H91)+IF(H$2='4b. Variables'!$A$9,'4b. Variables'!$I91)+IF(H$2='4b. Variables'!$A$10,'4b. Variables'!$J91)+IF(H$2='4b. Variables'!$A$11,'4b. Variables'!$K91)+IF(H$2='4b. Variables'!$A$12,'4b. Variables'!$L91)</f>
        <v>31</v>
      </c>
      <c r="I79" s="715">
        <f>IF(I$2='4b. Variables'!$A$2,'4b. Variables'!$B91)+IF(I$2='4b. Variables'!$A$3,'4b. Variables'!$C91)+IF(I$2='4b. Variables'!$A$4,'4b. Variables'!$D91)+IF(I$2='4b. Variables'!$A$5,'4b. Variables'!$E91)+IF(I$2='4b. Variables'!$A$6,'4b. Variables'!$F91)+IF(I$2='4b. Variables'!$A$7,'4b. Variables'!$G91)+IF(I$2='4b. Variables'!$A$8,'4b. Variables'!$H91)+IF(I$2='4b. Variables'!$A$9,'4b. Variables'!$I91)+IF(I$2='4b. Variables'!$A$10,'4b. Variables'!$J91)+IF(I$2='4b. Variables'!$A$11,'4b. Variables'!$K91)+IF(I$2='4b. Variables'!$A$12,'4b. Variables'!$L91)</f>
        <v>336</v>
      </c>
      <c r="J79" s="316">
        <f>IF(J$2='4b. Variables'!$A$2,'4b. Variables'!$B91)+IF(J$2='4b. Variables'!$A$3,'4b. Variables'!$C91)+IF(J$2='4b. Variables'!$A$4,'4b. Variables'!$D91)+IF(J$2='4b. Variables'!$A$5,'4b. Variables'!$E91)+IF(J$2='4b. Variables'!$A$6,'4b. Variables'!$F91)+IF(J$2='4b. Variables'!$A$7,'4b. Variables'!$G91)+IF(J$2='4b. Variables'!$A$8,'4b. Variables'!$H91)+IF(J$2='4b. Variables'!$A$9,'4b. Variables'!$I91)+IF(J$2='4b. Variables'!$A$10,'4b. Variables'!$J91)+IF(J$2='4b. Variables'!$A$11,'4b. Variables'!$K91)+IF(J$2='4b. Variables'!$A$12,'4b. Variables'!$L91)</f>
        <v>671.5</v>
      </c>
      <c r="K79" s="316">
        <f>IF(K$2='4b. Variables'!$A$2,'4b. Variables'!$B91)+IF(K$2='4b. Variables'!$A$3,'4b. Variables'!$C91)+IF(K$2='4b. Variables'!$A$4,'4b. Variables'!$D91)+IF(K$2='4b. Variables'!$A$5,'4b. Variables'!$E91)+IF(K$2='4b. Variables'!$A$6,'4b. Variables'!$F91)+IF(K$2='4b. Variables'!$A$7,'4b. Variables'!$G91)+IF(K$2='4b. Variables'!$A$8,'4b. Variables'!$H91)+IF(K$2='4b. Variables'!$A$9,'4b. Variables'!$I91)+IF(K$2='4b. Variables'!$A$10,'4b. Variables'!$J91)+IF(K$2='4b. Variables'!$A$11,'4b. Variables'!$K91)+IF(K$2='4b. Variables'!$A$12,'4b. Variables'!$L91)</f>
        <v>2308697.2706329999</v>
      </c>
      <c r="L79" s="316"/>
      <c r="M79" s="316"/>
      <c r="N79" s="44"/>
      <c r="O79" s="301">
        <f t="shared" si="17"/>
        <v>8111956.965413711</v>
      </c>
      <c r="P79" s="303">
        <f t="shared" si="18"/>
        <v>133553.37541371118</v>
      </c>
      <c r="Q79" s="307">
        <f t="shared" si="19"/>
        <v>1.673936068878551E-2</v>
      </c>
      <c r="R79" s="305">
        <f t="shared" si="9"/>
        <v>1.673936068878551E-2</v>
      </c>
      <c r="T79" s="746" t="s">
        <v>337</v>
      </c>
      <c r="V79" s="503">
        <v>111460019</v>
      </c>
    </row>
    <row r="80" spans="1:25" x14ac:dyDescent="0.2">
      <c r="A80" s="103">
        <f t="shared" si="15"/>
        <v>40724</v>
      </c>
      <c r="B80" s="6">
        <f>'1. Data Sheet'!B85</f>
        <v>7947472.2599999998</v>
      </c>
      <c r="C80" s="6">
        <f>'4b. Variables'!N92</f>
        <v>9228.52</v>
      </c>
      <c r="D80" s="6"/>
      <c r="E80" s="294">
        <f t="shared" si="16"/>
        <v>7956700.7799999993</v>
      </c>
      <c r="F80" s="316">
        <f>IF(F$2='4b. Variables'!$A$2,'4b. Variables'!$B92)+IF(F$2='4b. Variables'!$A$3,'4b. Variables'!$C92)+IF(F$2='4b. Variables'!$A$4,'4b. Variables'!$D92)+IF(F$2='4b. Variables'!$A$5,'4b. Variables'!$E92)+IF(F$2='4b. Variables'!$A$6,'4b. Variables'!$F92)+IF(F$2='4b. Variables'!$A$7,'4b. Variables'!$G92)+IF(F$2='4b. Variables'!$A$8,'4b. Variables'!$H92)+IF(F$2='4b. Variables'!$A$9,'4b. Variables'!$I92)+IF(F$2='4b. Variables'!$A$10,'4b. Variables'!$J92)+IF(F$2='4b. Variables'!$A$11,'4b. Variables'!$K92)+IF(F$2='4b. Variables'!$A$12,'4b. Variables'!$K92)</f>
        <v>64.099999999999994</v>
      </c>
      <c r="G80" s="316">
        <f>IF(G$2='4b. Variables'!$A$2,'4b. Variables'!$B92)+IF(G$2='4b. Variables'!$A$3,'4b. Variables'!$C92)+IF(G$2='4b. Variables'!$A$4,'4b. Variables'!$D92)+IF(G$2='4b. Variables'!$A$5,'4b. Variables'!$E92)+IF(G$2='4b. Variables'!$A$6,'4b. Variables'!$F92)+IF(G$2='4b. Variables'!$A$7,'4b. Variables'!$G92)+IF(G$2='4b. Variables'!$A$8,'4b. Variables'!$H92)+IF(G$2='4b. Variables'!$A$9,'4b. Variables'!$I92)+IF(G$2='4b. Variables'!$A$10,'4b. Variables'!$J92)+IF(G$2='4b. Variables'!$A$11,'4b. Variables'!$K92)+IF(G$2='4b. Variables'!$A$12,'4b. Variables'!$L92)</f>
        <v>16.400000000000002</v>
      </c>
      <c r="H80" s="715">
        <f>IF(H$2='4b. Variables'!$A$2,'4b. Variables'!$B92)+IF(H$2='4b. Variables'!$A$3,'4b. Variables'!$C92)+IF(H$2='4b. Variables'!$A$4,'4b. Variables'!$D92)+IF(H$2='4b. Variables'!$A$5,'4b. Variables'!$E92)+IF(H$2='4b. Variables'!$A$6,'4b. Variables'!$F92)+IF(H$2='4b. Variables'!$A$7,'4b. Variables'!$G92)+IF(H$2='4b. Variables'!$A$8,'4b. Variables'!$H92)+IF(H$2='4b. Variables'!$A$9,'4b. Variables'!$I92)+IF(H$2='4b. Variables'!$A$10,'4b. Variables'!$J92)+IF(H$2='4b. Variables'!$A$11,'4b. Variables'!$K92)+IF(H$2='4b. Variables'!$A$12,'4b. Variables'!$L92)</f>
        <v>30</v>
      </c>
      <c r="I80" s="715">
        <f>IF(I$2='4b. Variables'!$A$2,'4b. Variables'!$B92)+IF(I$2='4b. Variables'!$A$3,'4b. Variables'!$C92)+IF(I$2='4b. Variables'!$A$4,'4b. Variables'!$D92)+IF(I$2='4b. Variables'!$A$5,'4b. Variables'!$E92)+IF(I$2='4b. Variables'!$A$6,'4b. Variables'!$F92)+IF(I$2='4b. Variables'!$A$7,'4b. Variables'!$G92)+IF(I$2='4b. Variables'!$A$8,'4b. Variables'!$H92)+IF(I$2='4b. Variables'!$A$9,'4b. Variables'!$I92)+IF(I$2='4b. Variables'!$A$10,'4b. Variables'!$J92)+IF(I$2='4b. Variables'!$A$11,'4b. Variables'!$K92)+IF(I$2='4b. Variables'!$A$12,'4b. Variables'!$L92)</f>
        <v>352</v>
      </c>
      <c r="J80" s="316">
        <f>IF(J$2='4b. Variables'!$A$2,'4b. Variables'!$B92)+IF(J$2='4b. Variables'!$A$3,'4b. Variables'!$C92)+IF(J$2='4b. Variables'!$A$4,'4b. Variables'!$D92)+IF(J$2='4b. Variables'!$A$5,'4b. Variables'!$E92)+IF(J$2='4b. Variables'!$A$6,'4b. Variables'!$F92)+IF(J$2='4b. Variables'!$A$7,'4b. Variables'!$G92)+IF(J$2='4b. Variables'!$A$8,'4b. Variables'!$H92)+IF(J$2='4b. Variables'!$A$9,'4b. Variables'!$I92)+IF(J$2='4b. Variables'!$A$10,'4b. Variables'!$J92)+IF(J$2='4b. Variables'!$A$11,'4b. Variables'!$K92)+IF(J$2='4b. Variables'!$A$12,'4b. Variables'!$L92)</f>
        <v>681.8</v>
      </c>
      <c r="K80" s="316">
        <f>IF(K$2='4b. Variables'!$A$2,'4b. Variables'!$B92)+IF(K$2='4b. Variables'!$A$3,'4b. Variables'!$C92)+IF(K$2='4b. Variables'!$A$4,'4b. Variables'!$D92)+IF(K$2='4b. Variables'!$A$5,'4b. Variables'!$E92)+IF(K$2='4b. Variables'!$A$6,'4b. Variables'!$F92)+IF(K$2='4b. Variables'!$A$7,'4b. Variables'!$G92)+IF(K$2='4b. Variables'!$A$8,'4b. Variables'!$H92)+IF(K$2='4b. Variables'!$A$9,'4b. Variables'!$I92)+IF(K$2='4b. Variables'!$A$10,'4b. Variables'!$J92)+IF(K$2='4b. Variables'!$A$11,'4b. Variables'!$K92)+IF(K$2='4b. Variables'!$A$12,'4b. Variables'!$L92)</f>
        <v>2359470.2738489998</v>
      </c>
      <c r="L80" s="316"/>
      <c r="M80" s="316"/>
      <c r="N80" s="44"/>
      <c r="O80" s="301">
        <f t="shared" si="17"/>
        <v>7912027.6599761518</v>
      </c>
      <c r="P80" s="303">
        <f t="shared" si="18"/>
        <v>-44673.120023847558</v>
      </c>
      <c r="Q80" s="307">
        <f t="shared" si="19"/>
        <v>-5.6145280888453318E-3</v>
      </c>
      <c r="R80" s="305">
        <f t="shared" si="9"/>
        <v>5.6145280888453318E-3</v>
      </c>
    </row>
    <row r="81" spans="1:20" x14ac:dyDescent="0.2">
      <c r="A81" s="103">
        <f t="shared" si="15"/>
        <v>40755</v>
      </c>
      <c r="B81" s="6">
        <f>'1. Data Sheet'!B86</f>
        <v>8282741.1000000006</v>
      </c>
      <c r="C81" s="6">
        <f>'4b. Variables'!N93</f>
        <v>22628.879999999997</v>
      </c>
      <c r="D81" s="6"/>
      <c r="E81" s="294">
        <f t="shared" si="16"/>
        <v>8305369.9800000004</v>
      </c>
      <c r="F81" s="316">
        <f>IF(F$2='4b. Variables'!$A$2,'4b. Variables'!$B93)+IF(F$2='4b. Variables'!$A$3,'4b. Variables'!$C93)+IF(F$2='4b. Variables'!$A$4,'4b. Variables'!$D93)+IF(F$2='4b. Variables'!$A$5,'4b. Variables'!$E93)+IF(F$2='4b. Variables'!$A$6,'4b. Variables'!$F93)+IF(F$2='4b. Variables'!$A$7,'4b. Variables'!$G93)+IF(F$2='4b. Variables'!$A$8,'4b. Variables'!$H93)+IF(F$2='4b. Variables'!$A$9,'4b. Variables'!$I93)+IF(F$2='4b. Variables'!$A$10,'4b. Variables'!$J93)+IF(F$2='4b. Variables'!$A$11,'4b. Variables'!$K93)+IF(F$2='4b. Variables'!$A$12,'4b. Variables'!$K93)</f>
        <v>3.7</v>
      </c>
      <c r="G81" s="316">
        <f>IF(G$2='4b. Variables'!$A$2,'4b. Variables'!$B93)+IF(G$2='4b. Variables'!$A$3,'4b. Variables'!$C93)+IF(G$2='4b. Variables'!$A$4,'4b. Variables'!$D93)+IF(G$2='4b. Variables'!$A$5,'4b. Variables'!$E93)+IF(G$2='4b. Variables'!$A$6,'4b. Variables'!$F93)+IF(G$2='4b. Variables'!$A$7,'4b. Variables'!$G93)+IF(G$2='4b. Variables'!$A$8,'4b. Variables'!$H93)+IF(G$2='4b. Variables'!$A$9,'4b. Variables'!$I93)+IF(G$2='4b. Variables'!$A$10,'4b. Variables'!$J93)+IF(G$2='4b. Variables'!$A$11,'4b. Variables'!$K93)+IF(G$2='4b. Variables'!$A$12,'4b. Variables'!$L93)</f>
        <v>104.29999999999998</v>
      </c>
      <c r="H81" s="715">
        <f>IF(H$2='4b. Variables'!$A$2,'4b. Variables'!$B93)+IF(H$2='4b. Variables'!$A$3,'4b. Variables'!$C93)+IF(H$2='4b. Variables'!$A$4,'4b. Variables'!$D93)+IF(H$2='4b. Variables'!$A$5,'4b. Variables'!$E93)+IF(H$2='4b. Variables'!$A$6,'4b. Variables'!$F93)+IF(H$2='4b. Variables'!$A$7,'4b. Variables'!$G93)+IF(H$2='4b. Variables'!$A$8,'4b. Variables'!$H93)+IF(H$2='4b. Variables'!$A$9,'4b. Variables'!$I93)+IF(H$2='4b. Variables'!$A$10,'4b. Variables'!$J93)+IF(H$2='4b. Variables'!$A$11,'4b. Variables'!$K93)+IF(H$2='4b. Variables'!$A$12,'4b. Variables'!$L93)</f>
        <v>31</v>
      </c>
      <c r="I81" s="715">
        <f>IF(I$2='4b. Variables'!$A$2,'4b. Variables'!$B93)+IF(I$2='4b. Variables'!$A$3,'4b. Variables'!$C93)+IF(I$2='4b. Variables'!$A$4,'4b. Variables'!$D93)+IF(I$2='4b. Variables'!$A$5,'4b. Variables'!$E93)+IF(I$2='4b. Variables'!$A$6,'4b. Variables'!$F93)+IF(I$2='4b. Variables'!$A$7,'4b. Variables'!$G93)+IF(I$2='4b. Variables'!$A$8,'4b. Variables'!$H93)+IF(I$2='4b. Variables'!$A$9,'4b. Variables'!$I93)+IF(I$2='4b. Variables'!$A$10,'4b. Variables'!$J93)+IF(I$2='4b. Variables'!$A$11,'4b. Variables'!$K93)+IF(I$2='4b. Variables'!$A$12,'4b. Variables'!$L93)</f>
        <v>320</v>
      </c>
      <c r="J81" s="316">
        <f>IF(J$2='4b. Variables'!$A$2,'4b. Variables'!$B93)+IF(J$2='4b. Variables'!$A$3,'4b. Variables'!$C93)+IF(J$2='4b. Variables'!$A$4,'4b. Variables'!$D93)+IF(J$2='4b. Variables'!$A$5,'4b. Variables'!$E93)+IF(J$2='4b. Variables'!$A$6,'4b. Variables'!$F93)+IF(J$2='4b. Variables'!$A$7,'4b. Variables'!$G93)+IF(J$2='4b. Variables'!$A$8,'4b. Variables'!$H93)+IF(J$2='4b. Variables'!$A$9,'4b. Variables'!$I93)+IF(J$2='4b. Variables'!$A$10,'4b. Variables'!$J93)+IF(J$2='4b. Variables'!$A$11,'4b. Variables'!$K93)+IF(J$2='4b. Variables'!$A$12,'4b. Variables'!$L93)</f>
        <v>691.5</v>
      </c>
      <c r="K81" s="316">
        <f>IF(K$2='4b. Variables'!$A$2,'4b. Variables'!$B93)+IF(K$2='4b. Variables'!$A$3,'4b. Variables'!$C93)+IF(K$2='4b. Variables'!$A$4,'4b. Variables'!$D93)+IF(K$2='4b. Variables'!$A$5,'4b. Variables'!$E93)+IF(K$2='4b. Variables'!$A$6,'4b. Variables'!$F93)+IF(K$2='4b. Variables'!$A$7,'4b. Variables'!$G93)+IF(K$2='4b. Variables'!$A$8,'4b. Variables'!$H93)+IF(K$2='4b. Variables'!$A$9,'4b. Variables'!$I93)+IF(K$2='4b. Variables'!$A$10,'4b. Variables'!$J93)+IF(K$2='4b. Variables'!$A$11,'4b. Variables'!$K93)+IF(K$2='4b. Variables'!$A$12,'4b. Variables'!$L93)</f>
        <v>2118772.1319050002</v>
      </c>
      <c r="L81" s="316"/>
      <c r="M81" s="316"/>
      <c r="N81" s="44"/>
      <c r="O81" s="301">
        <f t="shared" si="17"/>
        <v>8345218.8522409163</v>
      </c>
      <c r="P81" s="303">
        <f t="shared" si="18"/>
        <v>39848.872240915895</v>
      </c>
      <c r="Q81" s="307">
        <f t="shared" si="19"/>
        <v>4.7979647308759501E-3</v>
      </c>
      <c r="R81" s="305">
        <f t="shared" si="9"/>
        <v>4.7979647308759501E-3</v>
      </c>
    </row>
    <row r="82" spans="1:20" x14ac:dyDescent="0.2">
      <c r="A82" s="103">
        <f t="shared" si="15"/>
        <v>40786</v>
      </c>
      <c r="B82" s="6">
        <f>'1. Data Sheet'!B87</f>
        <v>8881989.0500000007</v>
      </c>
      <c r="C82" s="6">
        <f>'4b. Variables'!N94</f>
        <v>10674.16</v>
      </c>
      <c r="D82" s="6"/>
      <c r="E82" s="294">
        <f t="shared" si="16"/>
        <v>8892663.2100000009</v>
      </c>
      <c r="F82" s="316">
        <f>IF(F$2='4b. Variables'!$A$2,'4b. Variables'!$B94)+IF(F$2='4b. Variables'!$A$3,'4b. Variables'!$C94)+IF(F$2='4b. Variables'!$A$4,'4b. Variables'!$D94)+IF(F$2='4b. Variables'!$A$5,'4b. Variables'!$E94)+IF(F$2='4b. Variables'!$A$6,'4b. Variables'!$F94)+IF(F$2='4b. Variables'!$A$7,'4b. Variables'!$G94)+IF(F$2='4b. Variables'!$A$8,'4b. Variables'!$H94)+IF(F$2='4b. Variables'!$A$9,'4b. Variables'!$I94)+IF(F$2='4b. Variables'!$A$10,'4b. Variables'!$J94)+IF(F$2='4b. Variables'!$A$11,'4b. Variables'!$K94)+IF(F$2='4b. Variables'!$A$12,'4b. Variables'!$K94)</f>
        <v>13.6</v>
      </c>
      <c r="G82" s="316">
        <f>IF(G$2='4b. Variables'!$A$2,'4b. Variables'!$B94)+IF(G$2='4b. Variables'!$A$3,'4b. Variables'!$C94)+IF(G$2='4b. Variables'!$A$4,'4b. Variables'!$D94)+IF(G$2='4b. Variables'!$A$5,'4b. Variables'!$E94)+IF(G$2='4b. Variables'!$A$6,'4b. Variables'!$F94)+IF(G$2='4b. Variables'!$A$7,'4b. Variables'!$G94)+IF(G$2='4b. Variables'!$A$8,'4b. Variables'!$H94)+IF(G$2='4b. Variables'!$A$9,'4b. Variables'!$I94)+IF(G$2='4b. Variables'!$A$10,'4b. Variables'!$J94)+IF(G$2='4b. Variables'!$A$11,'4b. Variables'!$K94)+IF(G$2='4b. Variables'!$A$12,'4b. Variables'!$L94)</f>
        <v>53.300000000000004</v>
      </c>
      <c r="H82" s="715">
        <f>IF(H$2='4b. Variables'!$A$2,'4b. Variables'!$B94)+IF(H$2='4b. Variables'!$A$3,'4b. Variables'!$C94)+IF(H$2='4b. Variables'!$A$4,'4b. Variables'!$D94)+IF(H$2='4b. Variables'!$A$5,'4b. Variables'!$E94)+IF(H$2='4b. Variables'!$A$6,'4b. Variables'!$F94)+IF(H$2='4b. Variables'!$A$7,'4b. Variables'!$G94)+IF(H$2='4b. Variables'!$A$8,'4b. Variables'!$H94)+IF(H$2='4b. Variables'!$A$9,'4b. Variables'!$I94)+IF(H$2='4b. Variables'!$A$10,'4b. Variables'!$J94)+IF(H$2='4b. Variables'!$A$11,'4b. Variables'!$K94)+IF(H$2='4b. Variables'!$A$12,'4b. Variables'!$L94)</f>
        <v>31</v>
      </c>
      <c r="I82" s="715">
        <f>IF(I$2='4b. Variables'!$A$2,'4b. Variables'!$B94)+IF(I$2='4b. Variables'!$A$3,'4b. Variables'!$C94)+IF(I$2='4b. Variables'!$A$4,'4b. Variables'!$D94)+IF(I$2='4b. Variables'!$A$5,'4b. Variables'!$E94)+IF(I$2='4b. Variables'!$A$6,'4b. Variables'!$F94)+IF(I$2='4b. Variables'!$A$7,'4b. Variables'!$G94)+IF(I$2='4b. Variables'!$A$8,'4b. Variables'!$H94)+IF(I$2='4b. Variables'!$A$9,'4b. Variables'!$I94)+IF(I$2='4b. Variables'!$A$10,'4b. Variables'!$J94)+IF(I$2='4b. Variables'!$A$11,'4b. Variables'!$K94)+IF(I$2='4b. Variables'!$A$12,'4b. Variables'!$L94)</f>
        <v>368</v>
      </c>
      <c r="J82" s="316">
        <f>IF(J$2='4b. Variables'!$A$2,'4b. Variables'!$B94)+IF(J$2='4b. Variables'!$A$3,'4b. Variables'!$C94)+IF(J$2='4b. Variables'!$A$4,'4b. Variables'!$D94)+IF(J$2='4b. Variables'!$A$5,'4b. Variables'!$E94)+IF(J$2='4b. Variables'!$A$6,'4b. Variables'!$F94)+IF(J$2='4b. Variables'!$A$7,'4b. Variables'!$G94)+IF(J$2='4b. Variables'!$A$8,'4b. Variables'!$H94)+IF(J$2='4b. Variables'!$A$9,'4b. Variables'!$I94)+IF(J$2='4b. Variables'!$A$10,'4b. Variables'!$J94)+IF(J$2='4b. Variables'!$A$11,'4b. Variables'!$K94)+IF(J$2='4b. Variables'!$A$12,'4b. Variables'!$L94)</f>
        <v>694.9</v>
      </c>
      <c r="K82" s="316">
        <f>IF(K$2='4b. Variables'!$A$2,'4b. Variables'!$B94)+IF(K$2='4b. Variables'!$A$3,'4b. Variables'!$C94)+IF(K$2='4b. Variables'!$A$4,'4b. Variables'!$D94)+IF(K$2='4b. Variables'!$A$5,'4b. Variables'!$E94)+IF(K$2='4b. Variables'!$A$6,'4b. Variables'!$F94)+IF(K$2='4b. Variables'!$A$7,'4b. Variables'!$G94)+IF(K$2='4b. Variables'!$A$8,'4b. Variables'!$H94)+IF(K$2='4b. Variables'!$A$9,'4b. Variables'!$I94)+IF(K$2='4b. Variables'!$A$10,'4b. Variables'!$J94)+IF(K$2='4b. Variables'!$A$11,'4b. Variables'!$K94)+IF(K$2='4b. Variables'!$A$12,'4b. Variables'!$L94)</f>
        <v>2641947.9038030002</v>
      </c>
      <c r="L82" s="316"/>
      <c r="M82" s="316"/>
      <c r="N82" s="44"/>
      <c r="O82" s="301">
        <f t="shared" si="17"/>
        <v>8544071.712357901</v>
      </c>
      <c r="P82" s="303">
        <f t="shared" si="18"/>
        <v>-348591.49764209986</v>
      </c>
      <c r="Q82" s="307">
        <f t="shared" si="19"/>
        <v>-3.9199898771618925E-2</v>
      </c>
      <c r="R82" s="305">
        <f t="shared" si="9"/>
        <v>3.9199898771618925E-2</v>
      </c>
    </row>
    <row r="83" spans="1:20" x14ac:dyDescent="0.2">
      <c r="A83" s="103">
        <f t="shared" si="15"/>
        <v>40816</v>
      </c>
      <c r="B83" s="6">
        <f>'1. Data Sheet'!B88</f>
        <v>8383666.8099999996</v>
      </c>
      <c r="C83" s="6">
        <f>'4b. Variables'!N95</f>
        <v>8058.670000000001</v>
      </c>
      <c r="D83" s="6"/>
      <c r="E83" s="294">
        <f t="shared" si="16"/>
        <v>8391725.4800000004</v>
      </c>
      <c r="F83" s="316">
        <f>IF(F$2='4b. Variables'!$A$2,'4b. Variables'!$B95)+IF(F$2='4b. Variables'!$A$3,'4b. Variables'!$C95)+IF(F$2='4b. Variables'!$A$4,'4b. Variables'!$D95)+IF(F$2='4b. Variables'!$A$5,'4b. Variables'!$E95)+IF(F$2='4b. Variables'!$A$6,'4b. Variables'!$F95)+IF(F$2='4b. Variables'!$A$7,'4b. Variables'!$G95)+IF(F$2='4b. Variables'!$A$8,'4b. Variables'!$H95)+IF(F$2='4b. Variables'!$A$9,'4b. Variables'!$I95)+IF(F$2='4b. Variables'!$A$10,'4b. Variables'!$J95)+IF(F$2='4b. Variables'!$A$11,'4b. Variables'!$K95)+IF(F$2='4b. Variables'!$A$12,'4b. Variables'!$K95)</f>
        <v>106.33333333333331</v>
      </c>
      <c r="G83" s="316">
        <f>IF(G$2='4b. Variables'!$A$2,'4b. Variables'!$B95)+IF(G$2='4b. Variables'!$A$3,'4b. Variables'!$C95)+IF(G$2='4b. Variables'!$A$4,'4b. Variables'!$D95)+IF(G$2='4b. Variables'!$A$5,'4b. Variables'!$E95)+IF(G$2='4b. Variables'!$A$6,'4b. Variables'!$F95)+IF(G$2='4b. Variables'!$A$7,'4b. Variables'!$G95)+IF(G$2='4b. Variables'!$A$8,'4b. Variables'!$H95)+IF(G$2='4b. Variables'!$A$9,'4b. Variables'!$I95)+IF(G$2='4b. Variables'!$A$10,'4b. Variables'!$J95)+IF(G$2='4b. Variables'!$A$11,'4b. Variables'!$K95)+IF(G$2='4b. Variables'!$A$12,'4b. Variables'!$L95)</f>
        <v>20.7</v>
      </c>
      <c r="H83" s="715">
        <f>IF(H$2='4b. Variables'!$A$2,'4b. Variables'!$B95)+IF(H$2='4b. Variables'!$A$3,'4b. Variables'!$C95)+IF(H$2='4b. Variables'!$A$4,'4b. Variables'!$D95)+IF(H$2='4b. Variables'!$A$5,'4b. Variables'!$E95)+IF(H$2='4b. Variables'!$A$6,'4b. Variables'!$F95)+IF(H$2='4b. Variables'!$A$7,'4b. Variables'!$G95)+IF(H$2='4b. Variables'!$A$8,'4b. Variables'!$H95)+IF(H$2='4b. Variables'!$A$9,'4b. Variables'!$I95)+IF(H$2='4b. Variables'!$A$10,'4b. Variables'!$J95)+IF(H$2='4b. Variables'!$A$11,'4b. Variables'!$K95)+IF(H$2='4b. Variables'!$A$12,'4b. Variables'!$L95)</f>
        <v>30</v>
      </c>
      <c r="I83" s="715">
        <f>IF(I$2='4b. Variables'!$A$2,'4b. Variables'!$B95)+IF(I$2='4b. Variables'!$A$3,'4b. Variables'!$C95)+IF(I$2='4b. Variables'!$A$4,'4b. Variables'!$D95)+IF(I$2='4b. Variables'!$A$5,'4b. Variables'!$E95)+IF(I$2='4b. Variables'!$A$6,'4b. Variables'!$F95)+IF(I$2='4b. Variables'!$A$7,'4b. Variables'!$G95)+IF(I$2='4b. Variables'!$A$8,'4b. Variables'!$H95)+IF(I$2='4b. Variables'!$A$9,'4b. Variables'!$I95)+IF(I$2='4b. Variables'!$A$10,'4b. Variables'!$J95)+IF(I$2='4b. Variables'!$A$11,'4b. Variables'!$K95)+IF(I$2='4b. Variables'!$A$12,'4b. Variables'!$L95)</f>
        <v>336</v>
      </c>
      <c r="J83" s="316">
        <f>IF(J$2='4b. Variables'!$A$2,'4b. Variables'!$B95)+IF(J$2='4b. Variables'!$A$3,'4b. Variables'!$C95)+IF(J$2='4b. Variables'!$A$4,'4b. Variables'!$D95)+IF(J$2='4b. Variables'!$A$5,'4b. Variables'!$E95)+IF(J$2='4b. Variables'!$A$6,'4b. Variables'!$F95)+IF(J$2='4b. Variables'!$A$7,'4b. Variables'!$G95)+IF(J$2='4b. Variables'!$A$8,'4b. Variables'!$H95)+IF(J$2='4b. Variables'!$A$9,'4b. Variables'!$I95)+IF(J$2='4b. Variables'!$A$10,'4b. Variables'!$J95)+IF(J$2='4b. Variables'!$A$11,'4b. Variables'!$K95)+IF(J$2='4b. Variables'!$A$12,'4b. Variables'!$L95)</f>
        <v>688.6</v>
      </c>
      <c r="K83" s="316">
        <f>IF(K$2='4b. Variables'!$A$2,'4b. Variables'!$B95)+IF(K$2='4b. Variables'!$A$3,'4b. Variables'!$C95)+IF(K$2='4b. Variables'!$A$4,'4b. Variables'!$D95)+IF(K$2='4b. Variables'!$A$5,'4b. Variables'!$E95)+IF(K$2='4b. Variables'!$A$6,'4b. Variables'!$F95)+IF(K$2='4b. Variables'!$A$7,'4b. Variables'!$G95)+IF(K$2='4b. Variables'!$A$8,'4b. Variables'!$H95)+IF(K$2='4b. Variables'!$A$9,'4b. Variables'!$I95)+IF(K$2='4b. Variables'!$A$10,'4b. Variables'!$J95)+IF(K$2='4b. Variables'!$A$11,'4b. Variables'!$K95)+IF(K$2='4b. Variables'!$A$12,'4b. Variables'!$L95)</f>
        <v>2553254.9056429998</v>
      </c>
      <c r="L83" s="316"/>
      <c r="M83" s="316"/>
      <c r="N83" s="44"/>
      <c r="O83" s="301">
        <f t="shared" si="17"/>
        <v>8150357.8891629223</v>
      </c>
      <c r="P83" s="303">
        <f t="shared" si="18"/>
        <v>-241367.59083707817</v>
      </c>
      <c r="Q83" s="307">
        <f t="shared" si="19"/>
        <v>-2.8762569916321687E-2</v>
      </c>
      <c r="R83" s="305">
        <f t="shared" si="9"/>
        <v>2.8762569916321687E-2</v>
      </c>
    </row>
    <row r="84" spans="1:20" x14ac:dyDescent="0.2">
      <c r="A84" s="103">
        <f t="shared" si="15"/>
        <v>40847</v>
      </c>
      <c r="B84" s="6">
        <f>'1. Data Sheet'!B89</f>
        <v>8946252.3900000006</v>
      </c>
      <c r="C84" s="6">
        <f>'4b. Variables'!N96</f>
        <v>6054.44</v>
      </c>
      <c r="D84" s="6"/>
      <c r="E84" s="294">
        <f t="shared" si="16"/>
        <v>8952306.8300000001</v>
      </c>
      <c r="F84" s="316">
        <f>IF(F$2='4b. Variables'!$A$2,'4b. Variables'!$B96)+IF(F$2='4b. Variables'!$A$3,'4b. Variables'!$C96)+IF(F$2='4b. Variables'!$A$4,'4b. Variables'!$D96)+IF(F$2='4b. Variables'!$A$5,'4b. Variables'!$E96)+IF(F$2='4b. Variables'!$A$6,'4b. Variables'!$F96)+IF(F$2='4b. Variables'!$A$7,'4b. Variables'!$G96)+IF(F$2='4b. Variables'!$A$8,'4b. Variables'!$H96)+IF(F$2='4b. Variables'!$A$9,'4b. Variables'!$I96)+IF(F$2='4b. Variables'!$A$10,'4b. Variables'!$J96)+IF(F$2='4b. Variables'!$A$11,'4b. Variables'!$K96)+IF(F$2='4b. Variables'!$A$12,'4b. Variables'!$K96)</f>
        <v>276.60000000000008</v>
      </c>
      <c r="G84" s="316">
        <f>IF(G$2='4b. Variables'!$A$2,'4b. Variables'!$B96)+IF(G$2='4b. Variables'!$A$3,'4b. Variables'!$C96)+IF(G$2='4b. Variables'!$A$4,'4b. Variables'!$D96)+IF(G$2='4b. Variables'!$A$5,'4b. Variables'!$E96)+IF(G$2='4b. Variables'!$A$6,'4b. Variables'!$F96)+IF(G$2='4b. Variables'!$A$7,'4b. Variables'!$G96)+IF(G$2='4b. Variables'!$A$8,'4b. Variables'!$H96)+IF(G$2='4b. Variables'!$A$9,'4b. Variables'!$I96)+IF(G$2='4b. Variables'!$A$10,'4b. Variables'!$J96)+IF(G$2='4b. Variables'!$A$11,'4b. Variables'!$K96)+IF(G$2='4b. Variables'!$A$12,'4b. Variables'!$L96)</f>
        <v>0.3</v>
      </c>
      <c r="H84" s="715">
        <f>IF(H$2='4b. Variables'!$A$2,'4b. Variables'!$B96)+IF(H$2='4b. Variables'!$A$3,'4b. Variables'!$C96)+IF(H$2='4b. Variables'!$A$4,'4b. Variables'!$D96)+IF(H$2='4b. Variables'!$A$5,'4b. Variables'!$E96)+IF(H$2='4b. Variables'!$A$6,'4b. Variables'!$F96)+IF(H$2='4b. Variables'!$A$7,'4b. Variables'!$G96)+IF(H$2='4b. Variables'!$A$8,'4b. Variables'!$H96)+IF(H$2='4b. Variables'!$A$9,'4b. Variables'!$I96)+IF(H$2='4b. Variables'!$A$10,'4b. Variables'!$J96)+IF(H$2='4b. Variables'!$A$11,'4b. Variables'!$K96)+IF(H$2='4b. Variables'!$A$12,'4b. Variables'!$L96)</f>
        <v>31</v>
      </c>
      <c r="I84" s="715">
        <f>IF(I$2='4b. Variables'!$A$2,'4b. Variables'!$B96)+IF(I$2='4b. Variables'!$A$3,'4b. Variables'!$C96)+IF(I$2='4b. Variables'!$A$4,'4b. Variables'!$D96)+IF(I$2='4b. Variables'!$A$5,'4b. Variables'!$E96)+IF(I$2='4b. Variables'!$A$6,'4b. Variables'!$F96)+IF(I$2='4b. Variables'!$A$7,'4b. Variables'!$G96)+IF(I$2='4b. Variables'!$A$8,'4b. Variables'!$H96)+IF(I$2='4b. Variables'!$A$9,'4b. Variables'!$I96)+IF(I$2='4b. Variables'!$A$10,'4b. Variables'!$J96)+IF(I$2='4b. Variables'!$A$11,'4b. Variables'!$K96)+IF(I$2='4b. Variables'!$A$12,'4b. Variables'!$L96)</f>
        <v>320</v>
      </c>
      <c r="J84" s="316">
        <f>IF(J$2='4b. Variables'!$A$2,'4b. Variables'!$B96)+IF(J$2='4b. Variables'!$A$3,'4b. Variables'!$C96)+IF(J$2='4b. Variables'!$A$4,'4b. Variables'!$D96)+IF(J$2='4b. Variables'!$A$5,'4b. Variables'!$E96)+IF(J$2='4b. Variables'!$A$6,'4b. Variables'!$F96)+IF(J$2='4b. Variables'!$A$7,'4b. Variables'!$G96)+IF(J$2='4b. Variables'!$A$8,'4b. Variables'!$H96)+IF(J$2='4b. Variables'!$A$9,'4b. Variables'!$I96)+IF(J$2='4b. Variables'!$A$10,'4b. Variables'!$J96)+IF(J$2='4b. Variables'!$A$11,'4b. Variables'!$K96)+IF(J$2='4b. Variables'!$A$12,'4b. Variables'!$L96)</f>
        <v>682.2</v>
      </c>
      <c r="K84" s="316">
        <f>IF(K$2='4b. Variables'!$A$2,'4b. Variables'!$B96)+IF(K$2='4b. Variables'!$A$3,'4b. Variables'!$C96)+IF(K$2='4b. Variables'!$A$4,'4b. Variables'!$D96)+IF(K$2='4b. Variables'!$A$5,'4b. Variables'!$E96)+IF(K$2='4b. Variables'!$A$6,'4b. Variables'!$F96)+IF(K$2='4b. Variables'!$A$7,'4b. Variables'!$G96)+IF(K$2='4b. Variables'!$A$8,'4b. Variables'!$H96)+IF(K$2='4b. Variables'!$A$9,'4b. Variables'!$I96)+IF(K$2='4b. Variables'!$A$10,'4b. Variables'!$J96)+IF(K$2='4b. Variables'!$A$11,'4b. Variables'!$K96)+IF(K$2='4b. Variables'!$A$12,'4b. Variables'!$L96)</f>
        <v>2742885.9288609996</v>
      </c>
      <c r="L84" s="316"/>
      <c r="M84" s="316"/>
      <c r="N84" s="44"/>
      <c r="O84" s="301">
        <f t="shared" si="17"/>
        <v>8568461.2194911819</v>
      </c>
      <c r="P84" s="303">
        <f t="shared" si="18"/>
        <v>-383845.61050881818</v>
      </c>
      <c r="Q84" s="307">
        <f t="shared" si="19"/>
        <v>-4.2876726389953074E-2</v>
      </c>
      <c r="R84" s="305">
        <f t="shared" si="9"/>
        <v>4.2876726389953074E-2</v>
      </c>
    </row>
    <row r="85" spans="1:20" x14ac:dyDescent="0.2">
      <c r="A85" s="103">
        <f t="shared" si="15"/>
        <v>40877</v>
      </c>
      <c r="B85" s="6">
        <f>'1. Data Sheet'!B90</f>
        <v>8876427.5</v>
      </c>
      <c r="C85" s="6">
        <f>'4b. Variables'!N97</f>
        <v>4890.5200000000004</v>
      </c>
      <c r="D85" s="6"/>
      <c r="E85" s="294">
        <f t="shared" si="16"/>
        <v>8881318.0199999996</v>
      </c>
      <c r="F85" s="316">
        <f>IF(F$2='4b. Variables'!$A$2,'4b. Variables'!$B97)+IF(F$2='4b. Variables'!$A$3,'4b. Variables'!$C97)+IF(F$2='4b. Variables'!$A$4,'4b. Variables'!$D97)+IF(F$2='4b. Variables'!$A$5,'4b. Variables'!$E97)+IF(F$2='4b. Variables'!$A$6,'4b. Variables'!$F97)+IF(F$2='4b. Variables'!$A$7,'4b. Variables'!$G97)+IF(F$2='4b. Variables'!$A$8,'4b. Variables'!$H97)+IF(F$2='4b. Variables'!$A$9,'4b. Variables'!$I97)+IF(F$2='4b. Variables'!$A$10,'4b. Variables'!$J97)+IF(F$2='4b. Variables'!$A$11,'4b. Variables'!$K97)+IF(F$2='4b. Variables'!$A$12,'4b. Variables'!$K97)</f>
        <v>399.39999999999992</v>
      </c>
      <c r="G85" s="316">
        <f>IF(G$2='4b. Variables'!$A$2,'4b. Variables'!$B97)+IF(G$2='4b. Variables'!$A$3,'4b. Variables'!$C97)+IF(G$2='4b. Variables'!$A$4,'4b. Variables'!$D97)+IF(G$2='4b. Variables'!$A$5,'4b. Variables'!$E97)+IF(G$2='4b. Variables'!$A$6,'4b. Variables'!$F97)+IF(G$2='4b. Variables'!$A$7,'4b. Variables'!$G97)+IF(G$2='4b. Variables'!$A$8,'4b. Variables'!$H97)+IF(G$2='4b. Variables'!$A$9,'4b. Variables'!$I97)+IF(G$2='4b. Variables'!$A$10,'4b. Variables'!$J97)+IF(G$2='4b. Variables'!$A$11,'4b. Variables'!$K97)+IF(G$2='4b. Variables'!$A$12,'4b. Variables'!$L97)</f>
        <v>0</v>
      </c>
      <c r="H85" s="715">
        <f>IF(H$2='4b. Variables'!$A$2,'4b. Variables'!$B97)+IF(H$2='4b. Variables'!$A$3,'4b. Variables'!$C97)+IF(H$2='4b. Variables'!$A$4,'4b. Variables'!$D97)+IF(H$2='4b. Variables'!$A$5,'4b. Variables'!$E97)+IF(H$2='4b. Variables'!$A$6,'4b. Variables'!$F97)+IF(H$2='4b. Variables'!$A$7,'4b. Variables'!$G97)+IF(H$2='4b. Variables'!$A$8,'4b. Variables'!$H97)+IF(H$2='4b. Variables'!$A$9,'4b. Variables'!$I97)+IF(H$2='4b. Variables'!$A$10,'4b. Variables'!$J97)+IF(H$2='4b. Variables'!$A$11,'4b. Variables'!$K97)+IF(H$2='4b. Variables'!$A$12,'4b. Variables'!$L97)</f>
        <v>30</v>
      </c>
      <c r="I85" s="715">
        <f>IF(I$2='4b. Variables'!$A$2,'4b. Variables'!$B97)+IF(I$2='4b. Variables'!$A$3,'4b. Variables'!$C97)+IF(I$2='4b. Variables'!$A$4,'4b. Variables'!$D97)+IF(I$2='4b. Variables'!$A$5,'4b. Variables'!$E97)+IF(I$2='4b. Variables'!$A$6,'4b. Variables'!$F97)+IF(I$2='4b. Variables'!$A$7,'4b. Variables'!$G97)+IF(I$2='4b. Variables'!$A$8,'4b. Variables'!$H97)+IF(I$2='4b. Variables'!$A$9,'4b. Variables'!$I97)+IF(I$2='4b. Variables'!$A$10,'4b. Variables'!$J97)+IF(I$2='4b. Variables'!$A$11,'4b. Variables'!$K97)+IF(I$2='4b. Variables'!$A$12,'4b. Variables'!$L97)</f>
        <v>352</v>
      </c>
      <c r="J85" s="316">
        <f>IF(J$2='4b. Variables'!$A$2,'4b. Variables'!$B97)+IF(J$2='4b. Variables'!$A$3,'4b. Variables'!$C97)+IF(J$2='4b. Variables'!$A$4,'4b. Variables'!$D97)+IF(J$2='4b. Variables'!$A$5,'4b. Variables'!$E97)+IF(J$2='4b. Variables'!$A$6,'4b. Variables'!$F97)+IF(J$2='4b. Variables'!$A$7,'4b. Variables'!$G97)+IF(J$2='4b. Variables'!$A$8,'4b. Variables'!$H97)+IF(J$2='4b. Variables'!$A$9,'4b. Variables'!$I97)+IF(J$2='4b. Variables'!$A$10,'4b. Variables'!$J97)+IF(J$2='4b. Variables'!$A$11,'4b. Variables'!$K97)+IF(J$2='4b. Variables'!$A$12,'4b. Variables'!$L97)</f>
        <v>677</v>
      </c>
      <c r="K85" s="316">
        <f>IF(K$2='4b. Variables'!$A$2,'4b. Variables'!$B97)+IF(K$2='4b. Variables'!$A$3,'4b. Variables'!$C97)+IF(K$2='4b. Variables'!$A$4,'4b. Variables'!$D97)+IF(K$2='4b. Variables'!$A$5,'4b. Variables'!$E97)+IF(K$2='4b. Variables'!$A$6,'4b. Variables'!$F97)+IF(K$2='4b. Variables'!$A$7,'4b. Variables'!$G97)+IF(K$2='4b. Variables'!$A$8,'4b. Variables'!$H97)+IF(K$2='4b. Variables'!$A$9,'4b. Variables'!$I97)+IF(K$2='4b. Variables'!$A$10,'4b. Variables'!$J97)+IF(K$2='4b. Variables'!$A$11,'4b. Variables'!$K97)+IF(K$2='4b. Variables'!$A$12,'4b. Variables'!$L97)</f>
        <v>2504778.8600380002</v>
      </c>
      <c r="L85" s="316"/>
      <c r="M85" s="316"/>
      <c r="N85" s="44"/>
      <c r="O85" s="301">
        <f t="shared" si="17"/>
        <v>8724851.8099846058</v>
      </c>
      <c r="P85" s="303">
        <f t="shared" si="18"/>
        <v>-156466.21001539379</v>
      </c>
      <c r="Q85" s="307">
        <f t="shared" si="19"/>
        <v>-1.7617453812941358E-2</v>
      </c>
      <c r="R85" s="305">
        <f t="shared" si="9"/>
        <v>1.7617453812941358E-2</v>
      </c>
    </row>
    <row r="86" spans="1:20" x14ac:dyDescent="0.2">
      <c r="A86" s="195">
        <f t="shared" si="15"/>
        <v>40908</v>
      </c>
      <c r="B86" s="179">
        <f>'1. Data Sheet'!B91</f>
        <v>9391755.9800000004</v>
      </c>
      <c r="C86" s="179">
        <f>'4b. Variables'!N98</f>
        <v>1824.73</v>
      </c>
      <c r="D86" s="179"/>
      <c r="E86" s="292">
        <f t="shared" si="16"/>
        <v>9393580.7100000009</v>
      </c>
      <c r="F86" s="316">
        <f>IF(F$2='4b. Variables'!$A$2,'4b. Variables'!$B98)+IF(F$2='4b. Variables'!$A$3,'4b. Variables'!$C98)+IF(F$2='4b. Variables'!$A$4,'4b. Variables'!$D98)+IF(F$2='4b. Variables'!$A$5,'4b. Variables'!$E98)+IF(F$2='4b. Variables'!$A$6,'4b. Variables'!$F98)+IF(F$2='4b. Variables'!$A$7,'4b. Variables'!$G98)+IF(F$2='4b. Variables'!$A$8,'4b. Variables'!$H98)+IF(F$2='4b. Variables'!$A$9,'4b. Variables'!$I98)+IF(F$2='4b. Variables'!$A$10,'4b. Variables'!$J98)+IF(F$2='4b. Variables'!$A$11,'4b. Variables'!$K98)+IF(F$2='4b. Variables'!$A$12,'4b. Variables'!$K98)</f>
        <v>609.79999999999984</v>
      </c>
      <c r="G86" s="316">
        <f>IF(G$2='4b. Variables'!$A$2,'4b. Variables'!$B98)+IF(G$2='4b. Variables'!$A$3,'4b. Variables'!$C98)+IF(G$2='4b. Variables'!$A$4,'4b. Variables'!$D98)+IF(G$2='4b. Variables'!$A$5,'4b. Variables'!$E98)+IF(G$2='4b. Variables'!$A$6,'4b. Variables'!$F98)+IF(G$2='4b. Variables'!$A$7,'4b. Variables'!$G98)+IF(G$2='4b. Variables'!$A$8,'4b. Variables'!$H98)+IF(G$2='4b. Variables'!$A$9,'4b. Variables'!$I98)+IF(G$2='4b. Variables'!$A$10,'4b. Variables'!$J98)+IF(G$2='4b. Variables'!$A$11,'4b. Variables'!$K98)+IF(G$2='4b. Variables'!$A$12,'4b. Variables'!$L98)</f>
        <v>0</v>
      </c>
      <c r="H86" s="715">
        <f>IF(H$2='4b. Variables'!$A$2,'4b. Variables'!$B98)+IF(H$2='4b. Variables'!$A$3,'4b. Variables'!$C98)+IF(H$2='4b. Variables'!$A$4,'4b. Variables'!$D98)+IF(H$2='4b. Variables'!$A$5,'4b. Variables'!$E98)+IF(H$2='4b. Variables'!$A$6,'4b. Variables'!$F98)+IF(H$2='4b. Variables'!$A$7,'4b. Variables'!$G98)+IF(H$2='4b. Variables'!$A$8,'4b. Variables'!$H98)+IF(H$2='4b. Variables'!$A$9,'4b. Variables'!$I98)+IF(H$2='4b. Variables'!$A$10,'4b. Variables'!$J98)+IF(H$2='4b. Variables'!$A$11,'4b. Variables'!$K98)+IF(H$2='4b. Variables'!$A$12,'4b. Variables'!$L98)</f>
        <v>31</v>
      </c>
      <c r="I86" s="715">
        <f>IF(I$2='4b. Variables'!$A$2,'4b. Variables'!$B98)+IF(I$2='4b. Variables'!$A$3,'4b. Variables'!$C98)+IF(I$2='4b. Variables'!$A$4,'4b. Variables'!$D98)+IF(I$2='4b. Variables'!$A$5,'4b. Variables'!$E98)+IF(I$2='4b. Variables'!$A$6,'4b. Variables'!$F98)+IF(I$2='4b. Variables'!$A$7,'4b. Variables'!$G98)+IF(I$2='4b. Variables'!$A$8,'4b. Variables'!$H98)+IF(I$2='4b. Variables'!$A$9,'4b. Variables'!$I98)+IF(I$2='4b. Variables'!$A$10,'4b. Variables'!$J98)+IF(I$2='4b. Variables'!$A$11,'4b. Variables'!$K98)+IF(I$2='4b. Variables'!$A$12,'4b. Variables'!$L98)</f>
        <v>336</v>
      </c>
      <c r="J86" s="316">
        <f>IF(J$2='4b. Variables'!$A$2,'4b. Variables'!$B98)+IF(J$2='4b. Variables'!$A$3,'4b. Variables'!$C98)+IF(J$2='4b. Variables'!$A$4,'4b. Variables'!$D98)+IF(J$2='4b. Variables'!$A$5,'4b. Variables'!$E98)+IF(J$2='4b. Variables'!$A$6,'4b. Variables'!$F98)+IF(J$2='4b. Variables'!$A$7,'4b. Variables'!$G98)+IF(J$2='4b. Variables'!$A$8,'4b. Variables'!$H98)+IF(J$2='4b. Variables'!$A$9,'4b. Variables'!$I98)+IF(J$2='4b. Variables'!$A$10,'4b. Variables'!$J98)+IF(J$2='4b. Variables'!$A$11,'4b. Variables'!$K98)+IF(J$2='4b. Variables'!$A$12,'4b. Variables'!$L98)</f>
        <v>676.6</v>
      </c>
      <c r="K86" s="316">
        <f>IF(K$2='4b. Variables'!$A$2,'4b. Variables'!$B98)+IF(K$2='4b. Variables'!$A$3,'4b. Variables'!$C98)+IF(K$2='4b. Variables'!$A$4,'4b. Variables'!$D98)+IF(K$2='4b. Variables'!$A$5,'4b. Variables'!$E98)+IF(K$2='4b. Variables'!$A$6,'4b. Variables'!$F98)+IF(K$2='4b. Variables'!$A$7,'4b. Variables'!$G98)+IF(K$2='4b. Variables'!$A$8,'4b. Variables'!$H98)+IF(K$2='4b. Variables'!$A$9,'4b. Variables'!$I98)+IF(K$2='4b. Variables'!$A$10,'4b. Variables'!$J98)+IF(K$2='4b. Variables'!$A$11,'4b. Variables'!$K98)+IF(K$2='4b. Variables'!$A$12,'4b. Variables'!$L98)</f>
        <v>2369546.6990390006</v>
      </c>
      <c r="L86" s="316"/>
      <c r="M86" s="316"/>
      <c r="N86" s="44"/>
      <c r="O86" s="301">
        <f t="shared" si="17"/>
        <v>9239611.08074525</v>
      </c>
      <c r="P86" s="303">
        <f t="shared" si="18"/>
        <v>-153969.62925475091</v>
      </c>
      <c r="Q86" s="307">
        <f t="shared" si="19"/>
        <v>-1.6390941219128662E-2</v>
      </c>
      <c r="R86" s="305">
        <f t="shared" si="9"/>
        <v>1.6390941219128662E-2</v>
      </c>
      <c r="S86" s="7"/>
      <c r="T86"/>
    </row>
    <row r="87" spans="1:20" x14ac:dyDescent="0.2">
      <c r="A87" s="103">
        <f t="shared" si="15"/>
        <v>40939</v>
      </c>
      <c r="B87" s="6">
        <f>'1. Data Sheet'!B92</f>
        <v>9969659.4700000007</v>
      </c>
      <c r="C87" s="6">
        <f>'4b. Variables'!N99</f>
        <v>2638.1899999999996</v>
      </c>
      <c r="D87" s="6"/>
      <c r="E87" s="294">
        <f t="shared" si="16"/>
        <v>9972297.6600000001</v>
      </c>
      <c r="F87" s="316">
        <f>IF(F$2='4b. Variables'!$A$2,'4b. Variables'!$B99)+IF(F$2='4b. Variables'!$A$3,'4b. Variables'!$C99)+IF(F$2='4b. Variables'!$A$4,'4b. Variables'!$D99)+IF(F$2='4b. Variables'!$A$5,'4b. Variables'!$E99)+IF(F$2='4b. Variables'!$A$6,'4b. Variables'!$F99)+IF(F$2='4b. Variables'!$A$7,'4b. Variables'!$G99)+IF(F$2='4b. Variables'!$A$8,'4b. Variables'!$H99)+IF(F$2='4b. Variables'!$A$9,'4b. Variables'!$I99)+IF(F$2='4b. Variables'!$A$10,'4b. Variables'!$J99)+IF(F$2='4b. Variables'!$A$11,'4b. Variables'!$K99)+IF(F$2='4b. Variables'!$A$12,'4b. Variables'!$K99)</f>
        <v>694.59999999999991</v>
      </c>
      <c r="G87" s="316">
        <f>IF(G$2='4b. Variables'!$A$2,'4b. Variables'!$B99)+IF(G$2='4b. Variables'!$A$3,'4b. Variables'!$C99)+IF(G$2='4b. Variables'!$A$4,'4b. Variables'!$D99)+IF(G$2='4b. Variables'!$A$5,'4b. Variables'!$E99)+IF(G$2='4b. Variables'!$A$6,'4b. Variables'!$F99)+IF(G$2='4b. Variables'!$A$7,'4b. Variables'!$G99)+IF(G$2='4b. Variables'!$A$8,'4b. Variables'!$H99)+IF(G$2='4b. Variables'!$A$9,'4b. Variables'!$I99)+IF(G$2='4b. Variables'!$A$10,'4b. Variables'!$J99)+IF(G$2='4b. Variables'!$A$11,'4b. Variables'!$K99)+IF(G$2='4b. Variables'!$A$12,'4b. Variables'!$L99)</f>
        <v>0</v>
      </c>
      <c r="H87" s="715">
        <f>IF(H$2='4b. Variables'!$A$2,'4b. Variables'!$B99)+IF(H$2='4b. Variables'!$A$3,'4b. Variables'!$C99)+IF(H$2='4b. Variables'!$A$4,'4b. Variables'!$D99)+IF(H$2='4b. Variables'!$A$5,'4b. Variables'!$E99)+IF(H$2='4b. Variables'!$A$6,'4b. Variables'!$F99)+IF(H$2='4b. Variables'!$A$7,'4b. Variables'!$G99)+IF(H$2='4b. Variables'!$A$8,'4b. Variables'!$H99)+IF(H$2='4b. Variables'!$A$9,'4b. Variables'!$I99)+IF(H$2='4b. Variables'!$A$10,'4b. Variables'!$J99)+IF(H$2='4b. Variables'!$A$11,'4b. Variables'!$K99)+IF(H$2='4b. Variables'!$A$12,'4b. Variables'!$L99)</f>
        <v>31</v>
      </c>
      <c r="I87" s="715">
        <f>IF(I$2='4b. Variables'!$A$2,'4b. Variables'!$B99)+IF(I$2='4b. Variables'!$A$3,'4b. Variables'!$C99)+IF(I$2='4b. Variables'!$A$4,'4b. Variables'!$D99)+IF(I$2='4b. Variables'!$A$5,'4b. Variables'!$E99)+IF(I$2='4b. Variables'!$A$6,'4b. Variables'!$F99)+IF(I$2='4b. Variables'!$A$7,'4b. Variables'!$G99)+IF(I$2='4b. Variables'!$A$8,'4b. Variables'!$H99)+IF(I$2='4b. Variables'!$A$9,'4b. Variables'!$I99)+IF(I$2='4b. Variables'!$A$10,'4b. Variables'!$J99)+IF(I$2='4b. Variables'!$A$11,'4b. Variables'!$K99)+IF(I$2='4b. Variables'!$A$12,'4b. Variables'!$L99)</f>
        <v>336</v>
      </c>
      <c r="J87" s="316">
        <f>IF(J$2='4b. Variables'!$A$2,'4b. Variables'!$B99)+IF(J$2='4b. Variables'!$A$3,'4b. Variables'!$C99)+IF(J$2='4b. Variables'!$A$4,'4b. Variables'!$D99)+IF(J$2='4b. Variables'!$A$5,'4b. Variables'!$E99)+IF(J$2='4b. Variables'!$A$6,'4b. Variables'!$F99)+IF(J$2='4b. Variables'!$A$7,'4b. Variables'!$G99)+IF(J$2='4b. Variables'!$A$8,'4b. Variables'!$H99)+IF(J$2='4b. Variables'!$A$9,'4b. Variables'!$I99)+IF(J$2='4b. Variables'!$A$10,'4b. Variables'!$J99)+IF(J$2='4b. Variables'!$A$11,'4b. Variables'!$K99)+IF(J$2='4b. Variables'!$A$12,'4b. Variables'!$L99)</f>
        <v>670.9</v>
      </c>
      <c r="K87" s="316">
        <f>IF(K$2='4b. Variables'!$A$2,'4b. Variables'!$B99)+IF(K$2='4b. Variables'!$A$3,'4b. Variables'!$C99)+IF(K$2='4b. Variables'!$A$4,'4b. Variables'!$D99)+IF(K$2='4b. Variables'!$A$5,'4b. Variables'!$E99)+IF(K$2='4b. Variables'!$A$6,'4b. Variables'!$F99)+IF(K$2='4b. Variables'!$A$7,'4b. Variables'!$G99)+IF(K$2='4b. Variables'!$A$8,'4b. Variables'!$H99)+IF(K$2='4b. Variables'!$A$9,'4b. Variables'!$I99)+IF(K$2='4b. Variables'!$A$10,'4b. Variables'!$J99)+IF(K$2='4b. Variables'!$A$11,'4b. Variables'!$K99)+IF(K$2='4b. Variables'!$A$12,'4b. Variables'!$L99)</f>
        <v>2658660.2125590001</v>
      </c>
      <c r="L87" s="316"/>
      <c r="M87" s="316"/>
      <c r="N87" s="44"/>
      <c r="O87" s="301">
        <f t="shared" si="17"/>
        <v>9614799.0470192432</v>
      </c>
      <c r="P87" s="303">
        <f t="shared" si="18"/>
        <v>-357498.61298075691</v>
      </c>
      <c r="Q87" s="307">
        <f t="shared" si="19"/>
        <v>-3.5849171892925316E-2</v>
      </c>
      <c r="R87" s="305">
        <f t="shared" si="9"/>
        <v>3.5849171892925316E-2</v>
      </c>
    </row>
    <row r="88" spans="1:20" x14ac:dyDescent="0.2">
      <c r="A88" s="103">
        <f t="shared" si="15"/>
        <v>40968</v>
      </c>
      <c r="B88" s="6">
        <f>'1. Data Sheet'!B93</f>
        <v>9266794.7800000012</v>
      </c>
      <c r="C88" s="6">
        <f>'4b. Variables'!N100</f>
        <v>4659.03</v>
      </c>
      <c r="D88" s="6"/>
      <c r="E88" s="294">
        <f t="shared" si="16"/>
        <v>9271453.8100000005</v>
      </c>
      <c r="F88" s="316">
        <f>IF(F$2='4b. Variables'!$A$2,'4b. Variables'!$B100)+IF(F$2='4b. Variables'!$A$3,'4b. Variables'!$C100)+IF(F$2='4b. Variables'!$A$4,'4b. Variables'!$D100)+IF(F$2='4b. Variables'!$A$5,'4b. Variables'!$E100)+IF(F$2='4b. Variables'!$A$6,'4b. Variables'!$F100)+IF(F$2='4b. Variables'!$A$7,'4b. Variables'!$G100)+IF(F$2='4b. Variables'!$A$8,'4b. Variables'!$H100)+IF(F$2='4b. Variables'!$A$9,'4b. Variables'!$I100)+IF(F$2='4b. Variables'!$A$10,'4b. Variables'!$J100)+IF(F$2='4b. Variables'!$A$11,'4b. Variables'!$K100)+IF(F$2='4b. Variables'!$A$12,'4b. Variables'!$K100)</f>
        <v>611.39999999999986</v>
      </c>
      <c r="G88" s="316">
        <f>IF(G$2='4b. Variables'!$A$2,'4b. Variables'!$B100)+IF(G$2='4b. Variables'!$A$3,'4b. Variables'!$C100)+IF(G$2='4b. Variables'!$A$4,'4b. Variables'!$D100)+IF(G$2='4b. Variables'!$A$5,'4b. Variables'!$E100)+IF(G$2='4b. Variables'!$A$6,'4b. Variables'!$F100)+IF(G$2='4b. Variables'!$A$7,'4b. Variables'!$G100)+IF(G$2='4b. Variables'!$A$8,'4b. Variables'!$H100)+IF(G$2='4b. Variables'!$A$9,'4b. Variables'!$I100)+IF(G$2='4b. Variables'!$A$10,'4b. Variables'!$J100)+IF(G$2='4b. Variables'!$A$11,'4b. Variables'!$K100)+IF(G$2='4b. Variables'!$A$12,'4b. Variables'!$L100)</f>
        <v>0</v>
      </c>
      <c r="H88" s="715">
        <f>IF(H$2='4b. Variables'!$A$2,'4b. Variables'!$B100)+IF(H$2='4b. Variables'!$A$3,'4b. Variables'!$C100)+IF(H$2='4b. Variables'!$A$4,'4b. Variables'!$D100)+IF(H$2='4b. Variables'!$A$5,'4b. Variables'!$E100)+IF(H$2='4b. Variables'!$A$6,'4b. Variables'!$F100)+IF(H$2='4b. Variables'!$A$7,'4b. Variables'!$G100)+IF(H$2='4b. Variables'!$A$8,'4b. Variables'!$H100)+IF(H$2='4b. Variables'!$A$9,'4b. Variables'!$I100)+IF(H$2='4b. Variables'!$A$10,'4b. Variables'!$J100)+IF(H$2='4b. Variables'!$A$11,'4b. Variables'!$K100)+IF(H$2='4b. Variables'!$A$12,'4b. Variables'!$L100)</f>
        <v>29</v>
      </c>
      <c r="I88" s="715">
        <f>IF(I$2='4b. Variables'!$A$2,'4b. Variables'!$B100)+IF(I$2='4b. Variables'!$A$3,'4b. Variables'!$C100)+IF(I$2='4b. Variables'!$A$4,'4b. Variables'!$D100)+IF(I$2='4b. Variables'!$A$5,'4b. Variables'!$E100)+IF(I$2='4b. Variables'!$A$6,'4b. Variables'!$F100)+IF(I$2='4b. Variables'!$A$7,'4b. Variables'!$G100)+IF(I$2='4b. Variables'!$A$8,'4b. Variables'!$H100)+IF(I$2='4b. Variables'!$A$9,'4b. Variables'!$I100)+IF(I$2='4b. Variables'!$A$10,'4b. Variables'!$J100)+IF(I$2='4b. Variables'!$A$11,'4b. Variables'!$K100)+IF(I$2='4b. Variables'!$A$12,'4b. Variables'!$L100)</f>
        <v>304</v>
      </c>
      <c r="J88" s="316">
        <f>IF(J$2='4b. Variables'!$A$2,'4b. Variables'!$B100)+IF(J$2='4b. Variables'!$A$3,'4b. Variables'!$C100)+IF(J$2='4b. Variables'!$A$4,'4b. Variables'!$D100)+IF(J$2='4b. Variables'!$A$5,'4b. Variables'!$E100)+IF(J$2='4b. Variables'!$A$6,'4b. Variables'!$F100)+IF(J$2='4b. Variables'!$A$7,'4b. Variables'!$G100)+IF(J$2='4b. Variables'!$A$8,'4b. Variables'!$H100)+IF(J$2='4b. Variables'!$A$9,'4b. Variables'!$I100)+IF(J$2='4b. Variables'!$A$10,'4b. Variables'!$J100)+IF(J$2='4b. Variables'!$A$11,'4b. Variables'!$K100)+IF(J$2='4b. Variables'!$A$12,'4b. Variables'!$L100)</f>
        <v>668.7</v>
      </c>
      <c r="K88" s="316">
        <f>IF(K$2='4b. Variables'!$A$2,'4b. Variables'!$B100)+IF(K$2='4b. Variables'!$A$3,'4b. Variables'!$C100)+IF(K$2='4b. Variables'!$A$4,'4b. Variables'!$D100)+IF(K$2='4b. Variables'!$A$5,'4b. Variables'!$E100)+IF(K$2='4b. Variables'!$A$6,'4b. Variables'!$F100)+IF(K$2='4b. Variables'!$A$7,'4b. Variables'!$G100)+IF(K$2='4b. Variables'!$A$8,'4b. Variables'!$H100)+IF(K$2='4b. Variables'!$A$9,'4b. Variables'!$I100)+IF(K$2='4b. Variables'!$A$10,'4b. Variables'!$J100)+IF(K$2='4b. Variables'!$A$11,'4b. Variables'!$K100)+IF(K$2='4b. Variables'!$A$12,'4b. Variables'!$L100)</f>
        <v>2606185.7687710002</v>
      </c>
      <c r="L88" s="316"/>
      <c r="M88" s="316"/>
      <c r="N88" s="44"/>
      <c r="O88" s="301">
        <f t="shared" si="17"/>
        <v>8944111.1118405908</v>
      </c>
      <c r="P88" s="303">
        <f t="shared" si="18"/>
        <v>-327342.69815940969</v>
      </c>
      <c r="Q88" s="307">
        <f t="shared" si="19"/>
        <v>-3.5306512319173131E-2</v>
      </c>
      <c r="R88" s="305">
        <f t="shared" si="9"/>
        <v>3.5306512319173131E-2</v>
      </c>
    </row>
    <row r="89" spans="1:20" x14ac:dyDescent="0.2">
      <c r="A89" s="103">
        <f t="shared" si="15"/>
        <v>40999</v>
      </c>
      <c r="B89" s="6">
        <f>'1. Data Sheet'!B94</f>
        <v>9409617.7200000007</v>
      </c>
      <c r="C89" s="6">
        <f>'4b. Variables'!N101</f>
        <v>10172.61</v>
      </c>
      <c r="D89" s="6"/>
      <c r="E89" s="294">
        <f>B89+C89</f>
        <v>9419790.3300000001</v>
      </c>
      <c r="F89" s="316">
        <f>IF(F$2='4b. Variables'!$A$2,'4b. Variables'!$B101)+IF(F$2='4b. Variables'!$A$3,'4b. Variables'!$C101)+IF(F$2='4b. Variables'!$A$4,'4b. Variables'!$D101)+IF(F$2='4b. Variables'!$A$5,'4b. Variables'!$E101)+IF(F$2='4b. Variables'!$A$6,'4b. Variables'!$F101)+IF(F$2='4b. Variables'!$A$7,'4b. Variables'!$G101)+IF(F$2='4b. Variables'!$A$8,'4b. Variables'!$H101)+IF(F$2='4b. Variables'!$A$9,'4b. Variables'!$I101)+IF(F$2='4b. Variables'!$A$10,'4b. Variables'!$J101)+IF(F$2='4b. Variables'!$A$11,'4b. Variables'!$K101)+IF(F$2='4b. Variables'!$A$12,'4b. Variables'!$K101)</f>
        <v>388.69999999999987</v>
      </c>
      <c r="G89" s="316">
        <f>IF(G$2='4b. Variables'!$A$2,'4b. Variables'!$B101)+IF(G$2='4b. Variables'!$A$3,'4b. Variables'!$C101)+IF(G$2='4b. Variables'!$A$4,'4b. Variables'!$D101)+IF(G$2='4b. Variables'!$A$5,'4b. Variables'!$E101)+IF(G$2='4b. Variables'!$A$6,'4b. Variables'!$F101)+IF(G$2='4b. Variables'!$A$7,'4b. Variables'!$G101)+IF(G$2='4b. Variables'!$A$8,'4b. Variables'!$H101)+IF(G$2='4b. Variables'!$A$9,'4b. Variables'!$I101)+IF(G$2='4b. Variables'!$A$10,'4b. Variables'!$J101)+IF(G$2='4b. Variables'!$A$11,'4b. Variables'!$K101)+IF(G$2='4b. Variables'!$A$12,'4b. Variables'!$L101)</f>
        <v>3.4000000000000004</v>
      </c>
      <c r="H89" s="715">
        <f>IF(H$2='4b. Variables'!$A$2,'4b. Variables'!$B101)+IF(H$2='4b. Variables'!$A$3,'4b. Variables'!$C101)+IF(H$2='4b. Variables'!$A$4,'4b. Variables'!$D101)+IF(H$2='4b. Variables'!$A$5,'4b. Variables'!$E101)+IF(H$2='4b. Variables'!$A$6,'4b. Variables'!$F101)+IF(H$2='4b. Variables'!$A$7,'4b. Variables'!$G101)+IF(H$2='4b. Variables'!$A$8,'4b. Variables'!$H101)+IF(H$2='4b. Variables'!$A$9,'4b. Variables'!$I101)+IF(H$2='4b. Variables'!$A$10,'4b. Variables'!$J101)+IF(H$2='4b. Variables'!$A$11,'4b. Variables'!$K101)+IF(H$2='4b. Variables'!$A$12,'4b. Variables'!$L101)</f>
        <v>31</v>
      </c>
      <c r="I89" s="715">
        <f>IF(I$2='4b. Variables'!$A$2,'4b. Variables'!$B101)+IF(I$2='4b. Variables'!$A$3,'4b. Variables'!$C101)+IF(I$2='4b. Variables'!$A$4,'4b. Variables'!$D101)+IF(I$2='4b. Variables'!$A$5,'4b. Variables'!$E101)+IF(I$2='4b. Variables'!$A$6,'4b. Variables'!$F101)+IF(I$2='4b. Variables'!$A$7,'4b. Variables'!$G101)+IF(I$2='4b. Variables'!$A$8,'4b. Variables'!$H101)+IF(I$2='4b. Variables'!$A$9,'4b. Variables'!$I101)+IF(I$2='4b. Variables'!$A$10,'4b. Variables'!$J101)+IF(I$2='4b. Variables'!$A$11,'4b. Variables'!$K101)+IF(I$2='4b. Variables'!$A$12,'4b. Variables'!$L101)</f>
        <v>352</v>
      </c>
      <c r="J89" s="316">
        <f>IF(J$2='4b. Variables'!$A$2,'4b. Variables'!$B101)+IF(J$2='4b. Variables'!$A$3,'4b. Variables'!$C101)+IF(J$2='4b. Variables'!$A$4,'4b. Variables'!$D101)+IF(J$2='4b. Variables'!$A$5,'4b. Variables'!$E101)+IF(J$2='4b. Variables'!$A$6,'4b. Variables'!$F101)+IF(J$2='4b. Variables'!$A$7,'4b. Variables'!$G101)+IF(J$2='4b. Variables'!$A$8,'4b. Variables'!$H101)+IF(J$2='4b. Variables'!$A$9,'4b. Variables'!$I101)+IF(J$2='4b. Variables'!$A$10,'4b. Variables'!$J101)+IF(J$2='4b. Variables'!$A$11,'4b. Variables'!$K101)+IF(J$2='4b. Variables'!$A$12,'4b. Variables'!$L101)</f>
        <v>666</v>
      </c>
      <c r="K89" s="316">
        <f>IF(K$2='4b. Variables'!$A$2,'4b. Variables'!$B101)+IF(K$2='4b. Variables'!$A$3,'4b. Variables'!$C101)+IF(K$2='4b. Variables'!$A$4,'4b. Variables'!$D101)+IF(K$2='4b. Variables'!$A$5,'4b. Variables'!$E101)+IF(K$2='4b. Variables'!$A$6,'4b. Variables'!$F101)+IF(K$2='4b. Variables'!$A$7,'4b. Variables'!$G101)+IF(K$2='4b. Variables'!$A$8,'4b. Variables'!$H101)+IF(K$2='4b. Variables'!$A$9,'4b. Variables'!$I101)+IF(K$2='4b. Variables'!$A$10,'4b. Variables'!$J101)+IF(K$2='4b. Variables'!$A$11,'4b. Variables'!$K101)+IF(K$2='4b. Variables'!$A$12,'4b. Variables'!$L101)</f>
        <v>2834712.3324520001</v>
      </c>
      <c r="L89" s="316"/>
      <c r="M89" s="316"/>
      <c r="N89" s="44"/>
      <c r="O89" s="301">
        <f t="shared" si="17"/>
        <v>8997760.6791411135</v>
      </c>
      <c r="P89" s="303">
        <f t="shared" si="18"/>
        <v>-422029.65085888654</v>
      </c>
      <c r="Q89" s="307">
        <f t="shared" si="19"/>
        <v>-4.4802446346901496E-2</v>
      </c>
      <c r="R89" s="305">
        <f t="shared" si="9"/>
        <v>4.4802446346901496E-2</v>
      </c>
    </row>
    <row r="90" spans="1:20" x14ac:dyDescent="0.2">
      <c r="A90" s="103">
        <f t="shared" si="15"/>
        <v>41029</v>
      </c>
      <c r="B90" s="6">
        <f>'1. Data Sheet'!B95</f>
        <v>8519455.2300000004</v>
      </c>
      <c r="C90" s="6">
        <f>'4b. Variables'!N102</f>
        <v>13280.5</v>
      </c>
      <c r="D90" s="6"/>
      <c r="E90" s="294">
        <f t="shared" si="16"/>
        <v>8532735.7300000004</v>
      </c>
      <c r="F90" s="316">
        <f>IF(F$2='4b. Variables'!$A$2,'4b. Variables'!$B102)+IF(F$2='4b. Variables'!$A$3,'4b. Variables'!$C102)+IF(F$2='4b. Variables'!$A$4,'4b. Variables'!$D102)+IF(F$2='4b. Variables'!$A$5,'4b. Variables'!$E102)+IF(F$2='4b. Variables'!$A$6,'4b. Variables'!$F102)+IF(F$2='4b. Variables'!$A$7,'4b. Variables'!$G102)+IF(F$2='4b. Variables'!$A$8,'4b. Variables'!$H102)+IF(F$2='4b. Variables'!$A$9,'4b. Variables'!$I102)+IF(F$2='4b. Variables'!$A$10,'4b. Variables'!$J102)+IF(F$2='4b. Variables'!$A$11,'4b. Variables'!$K102)+IF(F$2='4b. Variables'!$A$12,'4b. Variables'!$K102)</f>
        <v>399</v>
      </c>
      <c r="G90" s="316">
        <f>IF(G$2='4b. Variables'!$A$2,'4b. Variables'!$B102)+IF(G$2='4b. Variables'!$A$3,'4b. Variables'!$C102)+IF(G$2='4b. Variables'!$A$4,'4b. Variables'!$D102)+IF(G$2='4b. Variables'!$A$5,'4b. Variables'!$E102)+IF(G$2='4b. Variables'!$A$6,'4b. Variables'!$F102)+IF(G$2='4b. Variables'!$A$7,'4b. Variables'!$G102)+IF(G$2='4b. Variables'!$A$8,'4b. Variables'!$H102)+IF(G$2='4b. Variables'!$A$9,'4b. Variables'!$I102)+IF(G$2='4b. Variables'!$A$10,'4b. Variables'!$J102)+IF(G$2='4b. Variables'!$A$11,'4b. Variables'!$K102)+IF(G$2='4b. Variables'!$A$12,'4b. Variables'!$L102)</f>
        <v>0</v>
      </c>
      <c r="H90" s="715">
        <f>IF(H$2='4b. Variables'!$A$2,'4b. Variables'!$B102)+IF(H$2='4b. Variables'!$A$3,'4b. Variables'!$C102)+IF(H$2='4b. Variables'!$A$4,'4b. Variables'!$D102)+IF(H$2='4b. Variables'!$A$5,'4b. Variables'!$E102)+IF(H$2='4b. Variables'!$A$6,'4b. Variables'!$F102)+IF(H$2='4b. Variables'!$A$7,'4b. Variables'!$G102)+IF(H$2='4b. Variables'!$A$8,'4b. Variables'!$H102)+IF(H$2='4b. Variables'!$A$9,'4b. Variables'!$I102)+IF(H$2='4b. Variables'!$A$10,'4b. Variables'!$J102)+IF(H$2='4b. Variables'!$A$11,'4b. Variables'!$K102)+IF(H$2='4b. Variables'!$A$12,'4b. Variables'!$L102)</f>
        <v>30</v>
      </c>
      <c r="I90" s="715">
        <f>IF(I$2='4b. Variables'!$A$2,'4b. Variables'!$B102)+IF(I$2='4b. Variables'!$A$3,'4b. Variables'!$C102)+IF(I$2='4b. Variables'!$A$4,'4b. Variables'!$D102)+IF(I$2='4b. Variables'!$A$5,'4b. Variables'!$E102)+IF(I$2='4b. Variables'!$A$6,'4b. Variables'!$F102)+IF(I$2='4b. Variables'!$A$7,'4b. Variables'!$G102)+IF(I$2='4b. Variables'!$A$8,'4b. Variables'!$H102)+IF(I$2='4b. Variables'!$A$9,'4b. Variables'!$I102)+IF(I$2='4b. Variables'!$A$10,'4b. Variables'!$J102)+IF(I$2='4b. Variables'!$A$11,'4b. Variables'!$K102)+IF(I$2='4b. Variables'!$A$12,'4b. Variables'!$L102)</f>
        <v>304</v>
      </c>
      <c r="J90" s="316">
        <f>IF(J$2='4b. Variables'!$A$2,'4b. Variables'!$B102)+IF(J$2='4b. Variables'!$A$3,'4b. Variables'!$C102)+IF(J$2='4b. Variables'!$A$4,'4b. Variables'!$D102)+IF(J$2='4b. Variables'!$A$5,'4b. Variables'!$E102)+IF(J$2='4b. Variables'!$A$6,'4b. Variables'!$F102)+IF(J$2='4b. Variables'!$A$7,'4b. Variables'!$G102)+IF(J$2='4b. Variables'!$A$8,'4b. Variables'!$H102)+IF(J$2='4b. Variables'!$A$9,'4b. Variables'!$I102)+IF(J$2='4b. Variables'!$A$10,'4b. Variables'!$J102)+IF(J$2='4b. Variables'!$A$11,'4b. Variables'!$K102)+IF(J$2='4b. Variables'!$A$12,'4b. Variables'!$L102)</f>
        <v>667.4</v>
      </c>
      <c r="K90" s="316">
        <f>IF(K$2='4b. Variables'!$A$2,'4b. Variables'!$B102)+IF(K$2='4b. Variables'!$A$3,'4b. Variables'!$C102)+IF(K$2='4b. Variables'!$A$4,'4b. Variables'!$D102)+IF(K$2='4b. Variables'!$A$5,'4b. Variables'!$E102)+IF(K$2='4b. Variables'!$A$6,'4b. Variables'!$F102)+IF(K$2='4b. Variables'!$A$7,'4b. Variables'!$G102)+IF(K$2='4b. Variables'!$A$8,'4b. Variables'!$H102)+IF(K$2='4b. Variables'!$A$9,'4b. Variables'!$I102)+IF(K$2='4b. Variables'!$A$10,'4b. Variables'!$J102)+IF(K$2='4b. Variables'!$A$11,'4b. Variables'!$K102)+IF(K$2='4b. Variables'!$A$12,'4b. Variables'!$L102)</f>
        <v>2633017.8764630002</v>
      </c>
      <c r="L90" s="316"/>
      <c r="M90" s="316"/>
      <c r="N90" s="44"/>
      <c r="O90" s="301">
        <f t="shared" si="17"/>
        <v>8522824.6616995297</v>
      </c>
      <c r="P90" s="303">
        <f t="shared" si="18"/>
        <v>-9911.0683004707098</v>
      </c>
      <c r="Q90" s="307">
        <f t="shared" si="19"/>
        <v>-1.1615346606393387E-3</v>
      </c>
      <c r="R90" s="305">
        <f t="shared" si="9"/>
        <v>1.1615346606393387E-3</v>
      </c>
    </row>
    <row r="91" spans="1:20" x14ac:dyDescent="0.2">
      <c r="A91" s="103">
        <f t="shared" si="15"/>
        <v>41060</v>
      </c>
      <c r="B91" s="6">
        <f>'1. Data Sheet'!B96</f>
        <v>8612164.2799999993</v>
      </c>
      <c r="C91" s="6">
        <f>'4b. Variables'!N103</f>
        <v>16576.340000000004</v>
      </c>
      <c r="D91" s="6"/>
      <c r="E91" s="294">
        <f t="shared" si="16"/>
        <v>8628740.6199999992</v>
      </c>
      <c r="F91" s="316">
        <f>IF(F$2='4b. Variables'!$A$2,'4b. Variables'!$B103)+IF(F$2='4b. Variables'!$A$3,'4b. Variables'!$C103)+IF(F$2='4b. Variables'!$A$4,'4b. Variables'!$D103)+IF(F$2='4b. Variables'!$A$5,'4b. Variables'!$E103)+IF(F$2='4b. Variables'!$A$6,'4b. Variables'!$F103)+IF(F$2='4b. Variables'!$A$7,'4b. Variables'!$G103)+IF(F$2='4b. Variables'!$A$8,'4b. Variables'!$H103)+IF(F$2='4b. Variables'!$A$9,'4b. Variables'!$I103)+IF(F$2='4b. Variables'!$A$10,'4b. Variables'!$J103)+IF(F$2='4b. Variables'!$A$11,'4b. Variables'!$K103)+IF(F$2='4b. Variables'!$A$12,'4b. Variables'!$K103)</f>
        <v>123.8</v>
      </c>
      <c r="G91" s="316">
        <f>IF(G$2='4b. Variables'!$A$2,'4b. Variables'!$B103)+IF(G$2='4b. Variables'!$A$3,'4b. Variables'!$C103)+IF(G$2='4b. Variables'!$A$4,'4b. Variables'!$D103)+IF(G$2='4b. Variables'!$A$5,'4b. Variables'!$E103)+IF(G$2='4b. Variables'!$A$6,'4b. Variables'!$F103)+IF(G$2='4b. Variables'!$A$7,'4b. Variables'!$G103)+IF(G$2='4b. Variables'!$A$8,'4b. Variables'!$H103)+IF(G$2='4b. Variables'!$A$9,'4b. Variables'!$I103)+IF(G$2='4b. Variables'!$A$10,'4b. Variables'!$J103)+IF(G$2='4b. Variables'!$A$11,'4b. Variables'!$K103)+IF(G$2='4b. Variables'!$A$12,'4b. Variables'!$L103)</f>
        <v>17.400000000000002</v>
      </c>
      <c r="H91" s="715">
        <f>IF(H$2='4b. Variables'!$A$2,'4b. Variables'!$B103)+IF(H$2='4b. Variables'!$A$3,'4b. Variables'!$C103)+IF(H$2='4b. Variables'!$A$4,'4b. Variables'!$D103)+IF(H$2='4b. Variables'!$A$5,'4b. Variables'!$E103)+IF(H$2='4b. Variables'!$A$6,'4b. Variables'!$F103)+IF(H$2='4b. Variables'!$A$7,'4b. Variables'!$G103)+IF(H$2='4b. Variables'!$A$8,'4b. Variables'!$H103)+IF(H$2='4b. Variables'!$A$9,'4b. Variables'!$I103)+IF(H$2='4b. Variables'!$A$10,'4b. Variables'!$J103)+IF(H$2='4b. Variables'!$A$11,'4b. Variables'!$K103)+IF(H$2='4b. Variables'!$A$12,'4b. Variables'!$L103)</f>
        <v>31</v>
      </c>
      <c r="I91" s="715">
        <f>IF(I$2='4b. Variables'!$A$2,'4b. Variables'!$B103)+IF(I$2='4b. Variables'!$A$3,'4b. Variables'!$C103)+IF(I$2='4b. Variables'!$A$4,'4b. Variables'!$D103)+IF(I$2='4b. Variables'!$A$5,'4b. Variables'!$E103)+IF(I$2='4b. Variables'!$A$6,'4b. Variables'!$F103)+IF(I$2='4b. Variables'!$A$7,'4b. Variables'!$G103)+IF(I$2='4b. Variables'!$A$8,'4b. Variables'!$H103)+IF(I$2='4b. Variables'!$A$9,'4b. Variables'!$I103)+IF(I$2='4b. Variables'!$A$10,'4b. Variables'!$J103)+IF(I$2='4b. Variables'!$A$11,'4b. Variables'!$K103)+IF(I$2='4b. Variables'!$A$12,'4b. Variables'!$L103)</f>
        <v>352</v>
      </c>
      <c r="J91" s="316">
        <f>IF(J$2='4b. Variables'!$A$2,'4b. Variables'!$B103)+IF(J$2='4b. Variables'!$A$3,'4b. Variables'!$C103)+IF(J$2='4b. Variables'!$A$4,'4b. Variables'!$D103)+IF(J$2='4b. Variables'!$A$5,'4b. Variables'!$E103)+IF(J$2='4b. Variables'!$A$6,'4b. Variables'!$F103)+IF(J$2='4b. Variables'!$A$7,'4b. Variables'!$G103)+IF(J$2='4b. Variables'!$A$8,'4b. Variables'!$H103)+IF(J$2='4b. Variables'!$A$9,'4b. Variables'!$I103)+IF(J$2='4b. Variables'!$A$10,'4b. Variables'!$J103)+IF(J$2='4b. Variables'!$A$11,'4b. Variables'!$K103)+IF(J$2='4b. Variables'!$A$12,'4b. Variables'!$L103)</f>
        <v>672.1</v>
      </c>
      <c r="K91" s="316">
        <f>IF(K$2='4b. Variables'!$A$2,'4b. Variables'!$B103)+IF(K$2='4b. Variables'!$A$3,'4b. Variables'!$C103)+IF(K$2='4b. Variables'!$A$4,'4b. Variables'!$D103)+IF(K$2='4b. Variables'!$A$5,'4b. Variables'!$E103)+IF(K$2='4b. Variables'!$A$6,'4b. Variables'!$F103)+IF(K$2='4b. Variables'!$A$7,'4b. Variables'!$G103)+IF(K$2='4b. Variables'!$A$8,'4b. Variables'!$H103)+IF(K$2='4b. Variables'!$A$9,'4b. Variables'!$I103)+IF(K$2='4b. Variables'!$A$10,'4b. Variables'!$J103)+IF(K$2='4b. Variables'!$A$11,'4b. Variables'!$K103)+IF(K$2='4b. Variables'!$A$12,'4b. Variables'!$L103)</f>
        <v>2706007.481567</v>
      </c>
      <c r="L91" s="316"/>
      <c r="M91" s="316"/>
      <c r="N91" s="44"/>
      <c r="O91" s="301">
        <f t="shared" si="17"/>
        <v>8369237.228493439</v>
      </c>
      <c r="P91" s="303">
        <f t="shared" si="18"/>
        <v>-259503.39150656015</v>
      </c>
      <c r="Q91" s="307">
        <f t="shared" si="19"/>
        <v>-3.0074306661284272E-2</v>
      </c>
      <c r="R91" s="305">
        <f t="shared" si="9"/>
        <v>3.0074306661284272E-2</v>
      </c>
    </row>
    <row r="92" spans="1:20" x14ac:dyDescent="0.2">
      <c r="A92" s="103">
        <f t="shared" si="15"/>
        <v>41090</v>
      </c>
      <c r="B92" s="6">
        <f>'1. Data Sheet'!B97</f>
        <v>8638913.6600000001</v>
      </c>
      <c r="C92" s="6">
        <f>'4b. Variables'!N104</f>
        <v>16383.320000000002</v>
      </c>
      <c r="D92" s="6"/>
      <c r="E92" s="294">
        <f t="shared" si="16"/>
        <v>8655296.9800000004</v>
      </c>
      <c r="F92" s="316">
        <f>IF(F$2='4b. Variables'!$A$2,'4b. Variables'!$B104)+IF(F$2='4b. Variables'!$A$3,'4b. Variables'!$C104)+IF(F$2='4b. Variables'!$A$4,'4b. Variables'!$D104)+IF(F$2='4b. Variables'!$A$5,'4b. Variables'!$E104)+IF(F$2='4b. Variables'!$A$6,'4b. Variables'!$F104)+IF(F$2='4b. Variables'!$A$7,'4b. Variables'!$G104)+IF(F$2='4b. Variables'!$A$8,'4b. Variables'!$H104)+IF(F$2='4b. Variables'!$A$9,'4b. Variables'!$I104)+IF(F$2='4b. Variables'!$A$10,'4b. Variables'!$J104)+IF(F$2='4b. Variables'!$A$11,'4b. Variables'!$K104)+IF(F$2='4b. Variables'!$A$12,'4b. Variables'!$K104)</f>
        <v>56.4</v>
      </c>
      <c r="G92" s="316">
        <f>IF(G$2='4b. Variables'!$A$2,'4b. Variables'!$B104)+IF(G$2='4b. Variables'!$A$3,'4b. Variables'!$C104)+IF(G$2='4b. Variables'!$A$4,'4b. Variables'!$D104)+IF(G$2='4b. Variables'!$A$5,'4b. Variables'!$E104)+IF(G$2='4b. Variables'!$A$6,'4b. Variables'!$F104)+IF(G$2='4b. Variables'!$A$7,'4b. Variables'!$G104)+IF(G$2='4b. Variables'!$A$8,'4b. Variables'!$H104)+IF(G$2='4b. Variables'!$A$9,'4b. Variables'!$I104)+IF(G$2='4b. Variables'!$A$10,'4b. Variables'!$J104)+IF(G$2='4b. Variables'!$A$11,'4b. Variables'!$K104)+IF(G$2='4b. Variables'!$A$12,'4b. Variables'!$L104)</f>
        <v>57.100000000000009</v>
      </c>
      <c r="H92" s="715">
        <f>IF(H$2='4b. Variables'!$A$2,'4b. Variables'!$B104)+IF(H$2='4b. Variables'!$A$3,'4b. Variables'!$C104)+IF(H$2='4b. Variables'!$A$4,'4b. Variables'!$D104)+IF(H$2='4b. Variables'!$A$5,'4b. Variables'!$E104)+IF(H$2='4b. Variables'!$A$6,'4b. Variables'!$F104)+IF(H$2='4b. Variables'!$A$7,'4b. Variables'!$G104)+IF(H$2='4b. Variables'!$A$8,'4b. Variables'!$H104)+IF(H$2='4b. Variables'!$A$9,'4b. Variables'!$I104)+IF(H$2='4b. Variables'!$A$10,'4b. Variables'!$J104)+IF(H$2='4b. Variables'!$A$11,'4b. Variables'!$K104)+IF(H$2='4b. Variables'!$A$12,'4b. Variables'!$L104)</f>
        <v>30</v>
      </c>
      <c r="I92" s="715">
        <f>IF(I$2='4b. Variables'!$A$2,'4b. Variables'!$B104)+IF(I$2='4b. Variables'!$A$3,'4b. Variables'!$C104)+IF(I$2='4b. Variables'!$A$4,'4b. Variables'!$D104)+IF(I$2='4b. Variables'!$A$5,'4b. Variables'!$E104)+IF(I$2='4b. Variables'!$A$6,'4b. Variables'!$F104)+IF(I$2='4b. Variables'!$A$7,'4b. Variables'!$G104)+IF(I$2='4b. Variables'!$A$8,'4b. Variables'!$H104)+IF(I$2='4b. Variables'!$A$9,'4b. Variables'!$I104)+IF(I$2='4b. Variables'!$A$10,'4b. Variables'!$J104)+IF(I$2='4b. Variables'!$A$11,'4b. Variables'!$K104)+IF(I$2='4b. Variables'!$A$12,'4b. Variables'!$L104)</f>
        <v>336</v>
      </c>
      <c r="J92" s="316">
        <f>IF(J$2='4b. Variables'!$A$2,'4b. Variables'!$B104)+IF(J$2='4b. Variables'!$A$3,'4b. Variables'!$C104)+IF(J$2='4b. Variables'!$A$4,'4b. Variables'!$D104)+IF(J$2='4b. Variables'!$A$5,'4b. Variables'!$E104)+IF(J$2='4b. Variables'!$A$6,'4b. Variables'!$F104)+IF(J$2='4b. Variables'!$A$7,'4b. Variables'!$G104)+IF(J$2='4b. Variables'!$A$8,'4b. Variables'!$H104)+IF(J$2='4b. Variables'!$A$9,'4b. Variables'!$I104)+IF(J$2='4b. Variables'!$A$10,'4b. Variables'!$J104)+IF(J$2='4b. Variables'!$A$11,'4b. Variables'!$K104)+IF(J$2='4b. Variables'!$A$12,'4b. Variables'!$L104)</f>
        <v>678.4</v>
      </c>
      <c r="K92" s="316">
        <f>IF(K$2='4b. Variables'!$A$2,'4b. Variables'!$B104)+IF(K$2='4b. Variables'!$A$3,'4b. Variables'!$C104)+IF(K$2='4b. Variables'!$A$4,'4b. Variables'!$D104)+IF(K$2='4b. Variables'!$A$5,'4b. Variables'!$E104)+IF(K$2='4b. Variables'!$A$6,'4b. Variables'!$F104)+IF(K$2='4b. Variables'!$A$7,'4b. Variables'!$G104)+IF(K$2='4b. Variables'!$A$8,'4b. Variables'!$H104)+IF(K$2='4b. Variables'!$A$9,'4b. Variables'!$I104)+IF(K$2='4b. Variables'!$A$10,'4b. Variables'!$J104)+IF(K$2='4b. Variables'!$A$11,'4b. Variables'!$K104)+IF(K$2='4b. Variables'!$A$12,'4b. Variables'!$L104)</f>
        <v>2685182.6911909999</v>
      </c>
      <c r="L92" s="316"/>
      <c r="M92" s="316"/>
      <c r="N92" s="44"/>
      <c r="O92" s="301">
        <f t="shared" si="17"/>
        <v>8336340.3796478342</v>
      </c>
      <c r="P92" s="303">
        <f t="shared" si="18"/>
        <v>-318956.60035216622</v>
      </c>
      <c r="Q92" s="307">
        <f t="shared" si="19"/>
        <v>-3.6851029039117522E-2</v>
      </c>
      <c r="R92" s="305">
        <f t="shared" si="9"/>
        <v>3.6851029039117522E-2</v>
      </c>
    </row>
    <row r="93" spans="1:20" x14ac:dyDescent="0.2">
      <c r="A93" s="103">
        <f t="shared" si="15"/>
        <v>41121</v>
      </c>
      <c r="B93" s="6">
        <f>'1. Data Sheet'!B98</f>
        <v>8769534.4000000004</v>
      </c>
      <c r="C93" s="6">
        <f>'4b. Variables'!N105</f>
        <v>16816.740000000002</v>
      </c>
      <c r="D93" s="6"/>
      <c r="E93" s="294">
        <f t="shared" si="16"/>
        <v>8786351.1400000006</v>
      </c>
      <c r="F93" s="316">
        <f>IF(F$2='4b. Variables'!$A$2,'4b. Variables'!$B105)+IF(F$2='4b. Variables'!$A$3,'4b. Variables'!$C105)+IF(F$2='4b. Variables'!$A$4,'4b. Variables'!$D105)+IF(F$2='4b. Variables'!$A$5,'4b. Variables'!$E105)+IF(F$2='4b. Variables'!$A$6,'4b. Variables'!$F105)+IF(F$2='4b. Variables'!$A$7,'4b. Variables'!$G105)+IF(F$2='4b. Variables'!$A$8,'4b. Variables'!$H105)+IF(F$2='4b. Variables'!$A$9,'4b. Variables'!$I105)+IF(F$2='4b. Variables'!$A$10,'4b. Variables'!$J105)+IF(F$2='4b. Variables'!$A$11,'4b. Variables'!$K105)+IF(F$2='4b. Variables'!$A$12,'4b. Variables'!$K105)</f>
        <v>0.4</v>
      </c>
      <c r="G93" s="316">
        <f>IF(G$2='4b. Variables'!$A$2,'4b. Variables'!$B105)+IF(G$2='4b. Variables'!$A$3,'4b. Variables'!$C105)+IF(G$2='4b. Variables'!$A$4,'4b. Variables'!$D105)+IF(G$2='4b. Variables'!$A$5,'4b. Variables'!$E105)+IF(G$2='4b. Variables'!$A$6,'4b. Variables'!$F105)+IF(G$2='4b. Variables'!$A$7,'4b. Variables'!$G105)+IF(G$2='4b. Variables'!$A$8,'4b. Variables'!$H105)+IF(G$2='4b. Variables'!$A$9,'4b. Variables'!$I105)+IF(G$2='4b. Variables'!$A$10,'4b. Variables'!$J105)+IF(G$2='4b. Variables'!$A$11,'4b. Variables'!$K105)+IF(G$2='4b. Variables'!$A$12,'4b. Variables'!$L105)</f>
        <v>94.000000000000028</v>
      </c>
      <c r="H93" s="715">
        <f>IF(H$2='4b. Variables'!$A$2,'4b. Variables'!$B105)+IF(H$2='4b. Variables'!$A$3,'4b. Variables'!$C105)+IF(H$2='4b. Variables'!$A$4,'4b. Variables'!$D105)+IF(H$2='4b. Variables'!$A$5,'4b. Variables'!$E105)+IF(H$2='4b. Variables'!$A$6,'4b. Variables'!$F105)+IF(H$2='4b. Variables'!$A$7,'4b. Variables'!$G105)+IF(H$2='4b. Variables'!$A$8,'4b. Variables'!$H105)+IF(H$2='4b. Variables'!$A$9,'4b. Variables'!$I105)+IF(H$2='4b. Variables'!$A$10,'4b. Variables'!$J105)+IF(H$2='4b. Variables'!$A$11,'4b. Variables'!$K105)+IF(H$2='4b. Variables'!$A$12,'4b. Variables'!$L105)</f>
        <v>31</v>
      </c>
      <c r="I93" s="715">
        <f>IF(I$2='4b. Variables'!$A$2,'4b. Variables'!$B105)+IF(I$2='4b. Variables'!$A$3,'4b. Variables'!$C105)+IF(I$2='4b. Variables'!$A$4,'4b. Variables'!$D105)+IF(I$2='4b. Variables'!$A$5,'4b. Variables'!$E105)+IF(I$2='4b. Variables'!$A$6,'4b. Variables'!$F105)+IF(I$2='4b. Variables'!$A$7,'4b. Variables'!$G105)+IF(I$2='4b. Variables'!$A$8,'4b. Variables'!$H105)+IF(I$2='4b. Variables'!$A$9,'4b. Variables'!$I105)+IF(I$2='4b. Variables'!$A$10,'4b. Variables'!$J105)+IF(I$2='4b. Variables'!$A$11,'4b. Variables'!$K105)+IF(I$2='4b. Variables'!$A$12,'4b. Variables'!$L105)</f>
        <v>336</v>
      </c>
      <c r="J93" s="316">
        <f>IF(J$2='4b. Variables'!$A$2,'4b. Variables'!$B105)+IF(J$2='4b. Variables'!$A$3,'4b. Variables'!$C105)+IF(J$2='4b. Variables'!$A$4,'4b. Variables'!$D105)+IF(J$2='4b. Variables'!$A$5,'4b. Variables'!$E105)+IF(J$2='4b. Variables'!$A$6,'4b. Variables'!$F105)+IF(J$2='4b. Variables'!$A$7,'4b. Variables'!$G105)+IF(J$2='4b. Variables'!$A$8,'4b. Variables'!$H105)+IF(J$2='4b. Variables'!$A$9,'4b. Variables'!$I105)+IF(J$2='4b. Variables'!$A$10,'4b. Variables'!$J105)+IF(J$2='4b. Variables'!$A$11,'4b. Variables'!$K105)+IF(J$2='4b. Variables'!$A$12,'4b. Variables'!$L105)</f>
        <v>682</v>
      </c>
      <c r="K93" s="316">
        <f>IF(K$2='4b. Variables'!$A$2,'4b. Variables'!$B105)+IF(K$2='4b. Variables'!$A$3,'4b. Variables'!$C105)+IF(K$2='4b. Variables'!$A$4,'4b. Variables'!$D105)+IF(K$2='4b. Variables'!$A$5,'4b. Variables'!$E105)+IF(K$2='4b. Variables'!$A$6,'4b. Variables'!$F105)+IF(K$2='4b. Variables'!$A$7,'4b. Variables'!$G105)+IF(K$2='4b. Variables'!$A$8,'4b. Variables'!$H105)+IF(K$2='4b. Variables'!$A$9,'4b. Variables'!$I105)+IF(K$2='4b. Variables'!$A$10,'4b. Variables'!$J105)+IF(K$2='4b. Variables'!$A$11,'4b. Variables'!$K105)+IF(K$2='4b. Variables'!$A$12,'4b. Variables'!$L105)</f>
        <v>2558192.6332300003</v>
      </c>
      <c r="L93" s="316"/>
      <c r="M93" s="316"/>
      <c r="N93" s="44"/>
      <c r="O93" s="301">
        <f t="shared" si="17"/>
        <v>8554764.8268553726</v>
      </c>
      <c r="P93" s="303">
        <f t="shared" si="18"/>
        <v>-231586.31314462796</v>
      </c>
      <c r="Q93" s="307">
        <f t="shared" si="19"/>
        <v>-2.6357507167034066E-2</v>
      </c>
      <c r="R93" s="305">
        <f t="shared" si="9"/>
        <v>2.6357507167034066E-2</v>
      </c>
    </row>
    <row r="94" spans="1:20" x14ac:dyDescent="0.2">
      <c r="A94" s="103">
        <f t="shared" si="15"/>
        <v>41152</v>
      </c>
      <c r="B94" s="6">
        <f>'1. Data Sheet'!B99</f>
        <v>9201512.8100000005</v>
      </c>
      <c r="C94" s="6">
        <f>'4b. Variables'!N106</f>
        <v>20048.45</v>
      </c>
      <c r="D94" s="6"/>
      <c r="E94" s="294">
        <f t="shared" si="16"/>
        <v>9221561.2599999998</v>
      </c>
      <c r="F94" s="316">
        <f>IF(F$2='4b. Variables'!$A$2,'4b. Variables'!$B106)+IF(F$2='4b. Variables'!$A$3,'4b. Variables'!$C106)+IF(F$2='4b. Variables'!$A$4,'4b. Variables'!$D106)+IF(F$2='4b. Variables'!$A$5,'4b. Variables'!$E106)+IF(F$2='4b. Variables'!$A$6,'4b. Variables'!$F106)+IF(F$2='4b. Variables'!$A$7,'4b. Variables'!$G106)+IF(F$2='4b. Variables'!$A$8,'4b. Variables'!$H106)+IF(F$2='4b. Variables'!$A$9,'4b. Variables'!$I106)+IF(F$2='4b. Variables'!$A$10,'4b. Variables'!$J106)+IF(F$2='4b. Variables'!$A$11,'4b. Variables'!$K106)+IF(F$2='4b. Variables'!$A$12,'4b. Variables'!$K106)</f>
        <v>22.5</v>
      </c>
      <c r="G94" s="316">
        <f>IF(G$2='4b. Variables'!$A$2,'4b. Variables'!$B106)+IF(G$2='4b. Variables'!$A$3,'4b. Variables'!$C106)+IF(G$2='4b. Variables'!$A$4,'4b. Variables'!$D106)+IF(G$2='4b. Variables'!$A$5,'4b. Variables'!$E106)+IF(G$2='4b. Variables'!$A$6,'4b. Variables'!$F106)+IF(G$2='4b. Variables'!$A$7,'4b. Variables'!$G106)+IF(G$2='4b. Variables'!$A$8,'4b. Variables'!$H106)+IF(G$2='4b. Variables'!$A$9,'4b. Variables'!$I106)+IF(G$2='4b. Variables'!$A$10,'4b. Variables'!$J106)+IF(G$2='4b. Variables'!$A$11,'4b. Variables'!$K106)+IF(G$2='4b. Variables'!$A$12,'4b. Variables'!$L106)</f>
        <v>50.7</v>
      </c>
      <c r="H94" s="715">
        <f>IF(H$2='4b. Variables'!$A$2,'4b. Variables'!$B106)+IF(H$2='4b. Variables'!$A$3,'4b. Variables'!$C106)+IF(H$2='4b. Variables'!$A$4,'4b. Variables'!$D106)+IF(H$2='4b. Variables'!$A$5,'4b. Variables'!$E106)+IF(H$2='4b. Variables'!$A$6,'4b. Variables'!$F106)+IF(H$2='4b. Variables'!$A$7,'4b. Variables'!$G106)+IF(H$2='4b. Variables'!$A$8,'4b. Variables'!$H106)+IF(H$2='4b. Variables'!$A$9,'4b. Variables'!$I106)+IF(H$2='4b. Variables'!$A$10,'4b. Variables'!$J106)+IF(H$2='4b. Variables'!$A$11,'4b. Variables'!$K106)+IF(H$2='4b. Variables'!$A$12,'4b. Variables'!$L106)</f>
        <v>31</v>
      </c>
      <c r="I94" s="715">
        <f>IF(I$2='4b. Variables'!$A$2,'4b. Variables'!$B106)+IF(I$2='4b. Variables'!$A$3,'4b. Variables'!$C106)+IF(I$2='4b. Variables'!$A$4,'4b. Variables'!$D106)+IF(I$2='4b. Variables'!$A$5,'4b. Variables'!$E106)+IF(I$2='4b. Variables'!$A$6,'4b. Variables'!$F106)+IF(I$2='4b. Variables'!$A$7,'4b. Variables'!$G106)+IF(I$2='4b. Variables'!$A$8,'4b. Variables'!$H106)+IF(I$2='4b. Variables'!$A$9,'4b. Variables'!$I106)+IF(I$2='4b. Variables'!$A$10,'4b. Variables'!$J106)+IF(I$2='4b. Variables'!$A$11,'4b. Variables'!$K106)+IF(I$2='4b. Variables'!$A$12,'4b. Variables'!$L106)</f>
        <v>352</v>
      </c>
      <c r="J94" s="316">
        <f>IF(J$2='4b. Variables'!$A$2,'4b. Variables'!$B106)+IF(J$2='4b. Variables'!$A$3,'4b. Variables'!$C106)+IF(J$2='4b. Variables'!$A$4,'4b. Variables'!$D106)+IF(J$2='4b. Variables'!$A$5,'4b. Variables'!$E106)+IF(J$2='4b. Variables'!$A$6,'4b. Variables'!$F106)+IF(J$2='4b. Variables'!$A$7,'4b. Variables'!$G106)+IF(J$2='4b. Variables'!$A$8,'4b. Variables'!$H106)+IF(J$2='4b. Variables'!$A$9,'4b. Variables'!$I106)+IF(J$2='4b. Variables'!$A$10,'4b. Variables'!$J106)+IF(J$2='4b. Variables'!$A$11,'4b. Variables'!$K106)+IF(J$2='4b. Variables'!$A$12,'4b. Variables'!$L106)</f>
        <v>678.5</v>
      </c>
      <c r="K94" s="316">
        <f>IF(K$2='4b. Variables'!$A$2,'4b. Variables'!$B106)+IF(K$2='4b. Variables'!$A$3,'4b. Variables'!$C106)+IF(K$2='4b. Variables'!$A$4,'4b. Variables'!$D106)+IF(K$2='4b. Variables'!$A$5,'4b. Variables'!$E106)+IF(K$2='4b. Variables'!$A$6,'4b. Variables'!$F106)+IF(K$2='4b. Variables'!$A$7,'4b. Variables'!$G106)+IF(K$2='4b. Variables'!$A$8,'4b. Variables'!$H106)+IF(K$2='4b. Variables'!$A$9,'4b. Variables'!$I106)+IF(K$2='4b. Variables'!$A$10,'4b. Variables'!$J106)+IF(K$2='4b. Variables'!$A$11,'4b. Variables'!$K106)+IF(K$2='4b. Variables'!$A$12,'4b. Variables'!$L106)</f>
        <v>2997631.9113000003</v>
      </c>
      <c r="L94" s="316"/>
      <c r="M94" s="316"/>
      <c r="N94" s="44"/>
      <c r="O94" s="301">
        <f t="shared" si="17"/>
        <v>8601099.0657771416</v>
      </c>
      <c r="P94" s="303">
        <f t="shared" si="18"/>
        <v>-620462.19422285818</v>
      </c>
      <c r="Q94" s="307">
        <f t="shared" si="19"/>
        <v>-6.7283855382950439E-2</v>
      </c>
      <c r="R94" s="305">
        <f t="shared" si="9"/>
        <v>6.7283855382950439E-2</v>
      </c>
    </row>
    <row r="95" spans="1:20" x14ac:dyDescent="0.2">
      <c r="A95" s="103">
        <f t="shared" si="15"/>
        <v>41182</v>
      </c>
      <c r="B95" s="6">
        <f>'1. Data Sheet'!B100</f>
        <v>8451028.8000000007</v>
      </c>
      <c r="C95" s="6">
        <f>'4b. Variables'!N107</f>
        <v>16364.45</v>
      </c>
      <c r="D95" s="6"/>
      <c r="E95" s="294">
        <f t="shared" si="16"/>
        <v>8467393.25</v>
      </c>
      <c r="F95" s="316">
        <f>IF(F$2='4b. Variables'!$A$2,'4b. Variables'!$B107)+IF(F$2='4b. Variables'!$A$3,'4b. Variables'!$C107)+IF(F$2='4b. Variables'!$A$4,'4b. Variables'!$D107)+IF(F$2='4b. Variables'!$A$5,'4b. Variables'!$E107)+IF(F$2='4b. Variables'!$A$6,'4b. Variables'!$F107)+IF(F$2='4b. Variables'!$A$7,'4b. Variables'!$G107)+IF(F$2='4b. Variables'!$A$8,'4b. Variables'!$H107)+IF(F$2='4b. Variables'!$A$9,'4b. Variables'!$I107)+IF(F$2='4b. Variables'!$A$10,'4b. Variables'!$J107)+IF(F$2='4b. Variables'!$A$11,'4b. Variables'!$K107)+IF(F$2='4b. Variables'!$A$12,'4b. Variables'!$K107)</f>
        <v>134.69999999999999</v>
      </c>
      <c r="G95" s="316">
        <f>IF(G$2='4b. Variables'!$A$2,'4b. Variables'!$B107)+IF(G$2='4b. Variables'!$A$3,'4b. Variables'!$C107)+IF(G$2='4b. Variables'!$A$4,'4b. Variables'!$D107)+IF(G$2='4b. Variables'!$A$5,'4b. Variables'!$E107)+IF(G$2='4b. Variables'!$A$6,'4b. Variables'!$F107)+IF(G$2='4b. Variables'!$A$7,'4b. Variables'!$G107)+IF(G$2='4b. Variables'!$A$8,'4b. Variables'!$H107)+IF(G$2='4b. Variables'!$A$9,'4b. Variables'!$I107)+IF(G$2='4b. Variables'!$A$10,'4b. Variables'!$J107)+IF(G$2='4b. Variables'!$A$11,'4b. Variables'!$K107)+IF(G$2='4b. Variables'!$A$12,'4b. Variables'!$L107)</f>
        <v>15.300000000000002</v>
      </c>
      <c r="H95" s="715">
        <f>IF(H$2='4b. Variables'!$A$2,'4b. Variables'!$B107)+IF(H$2='4b. Variables'!$A$3,'4b. Variables'!$C107)+IF(H$2='4b. Variables'!$A$4,'4b. Variables'!$D107)+IF(H$2='4b. Variables'!$A$5,'4b. Variables'!$E107)+IF(H$2='4b. Variables'!$A$6,'4b. Variables'!$F107)+IF(H$2='4b. Variables'!$A$7,'4b. Variables'!$G107)+IF(H$2='4b. Variables'!$A$8,'4b. Variables'!$H107)+IF(H$2='4b. Variables'!$A$9,'4b. Variables'!$I107)+IF(H$2='4b. Variables'!$A$10,'4b. Variables'!$J107)+IF(H$2='4b. Variables'!$A$11,'4b. Variables'!$K107)+IF(H$2='4b. Variables'!$A$12,'4b. Variables'!$L107)</f>
        <v>30</v>
      </c>
      <c r="I95" s="715">
        <f>IF(I$2='4b. Variables'!$A$2,'4b. Variables'!$B107)+IF(I$2='4b. Variables'!$A$3,'4b. Variables'!$C107)+IF(I$2='4b. Variables'!$A$4,'4b. Variables'!$D107)+IF(I$2='4b. Variables'!$A$5,'4b. Variables'!$E107)+IF(I$2='4b. Variables'!$A$6,'4b. Variables'!$F107)+IF(I$2='4b. Variables'!$A$7,'4b. Variables'!$G107)+IF(I$2='4b. Variables'!$A$8,'4b. Variables'!$H107)+IF(I$2='4b. Variables'!$A$9,'4b. Variables'!$I107)+IF(I$2='4b. Variables'!$A$10,'4b. Variables'!$J107)+IF(I$2='4b. Variables'!$A$11,'4b. Variables'!$K107)+IF(I$2='4b. Variables'!$A$12,'4b. Variables'!$L107)</f>
        <v>304</v>
      </c>
      <c r="J95" s="316">
        <f>IF(J$2='4b. Variables'!$A$2,'4b. Variables'!$B107)+IF(J$2='4b. Variables'!$A$3,'4b. Variables'!$C107)+IF(J$2='4b. Variables'!$A$4,'4b. Variables'!$D107)+IF(J$2='4b. Variables'!$A$5,'4b. Variables'!$E107)+IF(J$2='4b. Variables'!$A$6,'4b. Variables'!$F107)+IF(J$2='4b. Variables'!$A$7,'4b. Variables'!$G107)+IF(J$2='4b. Variables'!$A$8,'4b. Variables'!$H107)+IF(J$2='4b. Variables'!$A$9,'4b. Variables'!$I107)+IF(J$2='4b. Variables'!$A$10,'4b. Variables'!$J107)+IF(J$2='4b. Variables'!$A$11,'4b. Variables'!$K107)+IF(J$2='4b. Variables'!$A$12,'4b. Variables'!$L107)</f>
        <v>671.9</v>
      </c>
      <c r="K95" s="316">
        <f>IF(K$2='4b. Variables'!$A$2,'4b. Variables'!$B107)+IF(K$2='4b. Variables'!$A$3,'4b. Variables'!$C107)+IF(K$2='4b. Variables'!$A$4,'4b. Variables'!$D107)+IF(K$2='4b. Variables'!$A$5,'4b. Variables'!$E107)+IF(K$2='4b. Variables'!$A$6,'4b. Variables'!$F107)+IF(K$2='4b. Variables'!$A$7,'4b. Variables'!$G107)+IF(K$2='4b. Variables'!$A$8,'4b. Variables'!$H107)+IF(K$2='4b. Variables'!$A$9,'4b. Variables'!$I107)+IF(K$2='4b. Variables'!$A$10,'4b. Variables'!$J107)+IF(K$2='4b. Variables'!$A$11,'4b. Variables'!$K107)+IF(K$2='4b. Variables'!$A$12,'4b. Variables'!$L107)</f>
        <v>2565639.115832</v>
      </c>
      <c r="L95" s="316"/>
      <c r="M95" s="316"/>
      <c r="N95" s="44"/>
      <c r="O95" s="301">
        <f t="shared" si="17"/>
        <v>7936316.4688275605</v>
      </c>
      <c r="P95" s="303">
        <f t="shared" si="18"/>
        <v>-531076.78117243946</v>
      </c>
      <c r="Q95" s="307">
        <f t="shared" si="19"/>
        <v>-6.2720221618671065E-2</v>
      </c>
      <c r="R95" s="305">
        <f t="shared" si="9"/>
        <v>6.2720221618671065E-2</v>
      </c>
    </row>
    <row r="96" spans="1:20" x14ac:dyDescent="0.2">
      <c r="A96" s="103">
        <f t="shared" si="15"/>
        <v>41213</v>
      </c>
      <c r="B96" s="6">
        <f>'1. Data Sheet'!B101</f>
        <v>9155016.3399999999</v>
      </c>
      <c r="C96" s="6">
        <f>'4b. Variables'!N108</f>
        <v>8530.1799999999985</v>
      </c>
      <c r="D96" s="6"/>
      <c r="E96" s="294">
        <f t="shared" si="16"/>
        <v>9163546.5199999996</v>
      </c>
      <c r="F96" s="316">
        <f>IF(F$2='4b. Variables'!$A$2,'4b. Variables'!$B108)+IF(F$2='4b. Variables'!$A$3,'4b. Variables'!$C108)+IF(F$2='4b. Variables'!$A$4,'4b. Variables'!$D108)+IF(F$2='4b. Variables'!$A$5,'4b. Variables'!$E108)+IF(F$2='4b. Variables'!$A$6,'4b. Variables'!$F108)+IF(F$2='4b. Variables'!$A$7,'4b. Variables'!$G108)+IF(F$2='4b. Variables'!$A$8,'4b. Variables'!$H108)+IF(F$2='4b. Variables'!$A$9,'4b. Variables'!$I108)+IF(F$2='4b. Variables'!$A$10,'4b. Variables'!$J108)+IF(F$2='4b. Variables'!$A$11,'4b. Variables'!$K108)+IF(F$2='4b. Variables'!$A$12,'4b. Variables'!$K108)</f>
        <v>292.2</v>
      </c>
      <c r="G96" s="316">
        <f>IF(G$2='4b. Variables'!$A$2,'4b. Variables'!$B108)+IF(G$2='4b. Variables'!$A$3,'4b. Variables'!$C108)+IF(G$2='4b. Variables'!$A$4,'4b. Variables'!$D108)+IF(G$2='4b. Variables'!$A$5,'4b. Variables'!$E108)+IF(G$2='4b. Variables'!$A$6,'4b. Variables'!$F108)+IF(G$2='4b. Variables'!$A$7,'4b. Variables'!$G108)+IF(G$2='4b. Variables'!$A$8,'4b. Variables'!$H108)+IF(G$2='4b. Variables'!$A$9,'4b. Variables'!$I108)+IF(G$2='4b. Variables'!$A$10,'4b. Variables'!$J108)+IF(G$2='4b. Variables'!$A$11,'4b. Variables'!$K108)+IF(G$2='4b. Variables'!$A$12,'4b. Variables'!$L108)</f>
        <v>0</v>
      </c>
      <c r="H96" s="715">
        <f>IF(H$2='4b. Variables'!$A$2,'4b. Variables'!$B108)+IF(H$2='4b. Variables'!$A$3,'4b. Variables'!$C108)+IF(H$2='4b. Variables'!$A$4,'4b. Variables'!$D108)+IF(H$2='4b. Variables'!$A$5,'4b. Variables'!$E108)+IF(H$2='4b. Variables'!$A$6,'4b. Variables'!$F108)+IF(H$2='4b. Variables'!$A$7,'4b. Variables'!$G108)+IF(H$2='4b. Variables'!$A$8,'4b. Variables'!$H108)+IF(H$2='4b. Variables'!$A$9,'4b. Variables'!$I108)+IF(H$2='4b. Variables'!$A$10,'4b. Variables'!$J108)+IF(H$2='4b. Variables'!$A$11,'4b. Variables'!$K108)+IF(H$2='4b. Variables'!$A$12,'4b. Variables'!$L108)</f>
        <v>31</v>
      </c>
      <c r="I96" s="715">
        <f>IF(I$2='4b. Variables'!$A$2,'4b. Variables'!$B108)+IF(I$2='4b. Variables'!$A$3,'4b. Variables'!$C108)+IF(I$2='4b. Variables'!$A$4,'4b. Variables'!$D108)+IF(I$2='4b. Variables'!$A$5,'4b. Variables'!$E108)+IF(I$2='4b. Variables'!$A$6,'4b. Variables'!$F108)+IF(I$2='4b. Variables'!$A$7,'4b. Variables'!$G108)+IF(I$2='4b. Variables'!$A$8,'4b. Variables'!$H108)+IF(I$2='4b. Variables'!$A$9,'4b. Variables'!$I108)+IF(I$2='4b. Variables'!$A$10,'4b. Variables'!$J108)+IF(I$2='4b. Variables'!$A$11,'4b. Variables'!$K108)+IF(I$2='4b. Variables'!$A$12,'4b. Variables'!$L108)</f>
        <v>352</v>
      </c>
      <c r="J96" s="316">
        <f>IF(J$2='4b. Variables'!$A$2,'4b. Variables'!$B108)+IF(J$2='4b. Variables'!$A$3,'4b. Variables'!$C108)+IF(J$2='4b. Variables'!$A$4,'4b. Variables'!$D108)+IF(J$2='4b. Variables'!$A$5,'4b. Variables'!$E108)+IF(J$2='4b. Variables'!$A$6,'4b. Variables'!$F108)+IF(J$2='4b. Variables'!$A$7,'4b. Variables'!$G108)+IF(J$2='4b. Variables'!$A$8,'4b. Variables'!$H108)+IF(J$2='4b. Variables'!$A$9,'4b. Variables'!$I108)+IF(J$2='4b. Variables'!$A$10,'4b. Variables'!$J108)+IF(J$2='4b. Variables'!$A$11,'4b. Variables'!$K108)+IF(J$2='4b. Variables'!$A$12,'4b. Variables'!$L108)</f>
        <v>672.8</v>
      </c>
      <c r="K96" s="316">
        <f>IF(K$2='4b. Variables'!$A$2,'4b. Variables'!$B108)+IF(K$2='4b. Variables'!$A$3,'4b. Variables'!$C108)+IF(K$2='4b. Variables'!$A$4,'4b. Variables'!$D108)+IF(K$2='4b. Variables'!$A$5,'4b. Variables'!$E108)+IF(K$2='4b. Variables'!$A$6,'4b. Variables'!$F108)+IF(K$2='4b. Variables'!$A$7,'4b. Variables'!$G108)+IF(K$2='4b. Variables'!$A$8,'4b. Variables'!$H108)+IF(K$2='4b. Variables'!$A$9,'4b. Variables'!$I108)+IF(K$2='4b. Variables'!$A$10,'4b. Variables'!$J108)+IF(K$2='4b. Variables'!$A$11,'4b. Variables'!$K108)+IF(K$2='4b. Variables'!$A$12,'4b. Variables'!$L108)</f>
        <v>2767217.1339120008</v>
      </c>
      <c r="L96" s="316"/>
      <c r="M96" s="316"/>
      <c r="N96" s="44"/>
      <c r="O96" s="301">
        <f t="shared" si="17"/>
        <v>8714883.6844714824</v>
      </c>
      <c r="P96" s="303">
        <f t="shared" si="18"/>
        <v>-448662.83552851714</v>
      </c>
      <c r="Q96" s="307">
        <f t="shared" si="19"/>
        <v>-4.896170216949116E-2</v>
      </c>
      <c r="R96" s="305">
        <f t="shared" si="9"/>
        <v>4.896170216949116E-2</v>
      </c>
    </row>
    <row r="97" spans="1:20" x14ac:dyDescent="0.2">
      <c r="A97" s="103">
        <f t="shared" si="15"/>
        <v>41243</v>
      </c>
      <c r="B97" s="6">
        <f>'1. Data Sheet'!B102</f>
        <v>9016280.1600000001</v>
      </c>
      <c r="C97" s="6">
        <f>'4b. Variables'!N109</f>
        <v>6432.8099999999995</v>
      </c>
      <c r="D97" s="6"/>
      <c r="E97" s="294">
        <f t="shared" si="16"/>
        <v>9022712.9700000007</v>
      </c>
      <c r="F97" s="316">
        <f>IF(F$2='4b. Variables'!$A$2,'4b. Variables'!$B109)+IF(F$2='4b. Variables'!$A$3,'4b. Variables'!$C109)+IF(F$2='4b. Variables'!$A$4,'4b. Variables'!$D109)+IF(F$2='4b. Variables'!$A$5,'4b. Variables'!$E109)+IF(F$2='4b. Variables'!$A$6,'4b. Variables'!$F109)+IF(F$2='4b. Variables'!$A$7,'4b. Variables'!$G109)+IF(F$2='4b. Variables'!$A$8,'4b. Variables'!$H109)+IF(F$2='4b. Variables'!$A$9,'4b. Variables'!$I109)+IF(F$2='4b. Variables'!$A$10,'4b. Variables'!$J109)+IF(F$2='4b. Variables'!$A$11,'4b. Variables'!$K109)+IF(F$2='4b. Variables'!$A$12,'4b. Variables'!$K109)</f>
        <v>505.72222222222223</v>
      </c>
      <c r="G97" s="316">
        <f>IF(G$2='4b. Variables'!$A$2,'4b. Variables'!$B109)+IF(G$2='4b. Variables'!$A$3,'4b. Variables'!$C109)+IF(G$2='4b. Variables'!$A$4,'4b. Variables'!$D109)+IF(G$2='4b. Variables'!$A$5,'4b. Variables'!$E109)+IF(G$2='4b. Variables'!$A$6,'4b. Variables'!$F109)+IF(G$2='4b. Variables'!$A$7,'4b. Variables'!$G109)+IF(G$2='4b. Variables'!$A$8,'4b. Variables'!$H109)+IF(G$2='4b. Variables'!$A$9,'4b. Variables'!$I109)+IF(G$2='4b. Variables'!$A$10,'4b. Variables'!$J109)+IF(G$2='4b. Variables'!$A$11,'4b. Variables'!$K109)+IF(G$2='4b. Variables'!$A$12,'4b. Variables'!$L109)</f>
        <v>0</v>
      </c>
      <c r="H97" s="715">
        <f>IF(H$2='4b. Variables'!$A$2,'4b. Variables'!$B109)+IF(H$2='4b. Variables'!$A$3,'4b. Variables'!$C109)+IF(H$2='4b. Variables'!$A$4,'4b. Variables'!$D109)+IF(H$2='4b. Variables'!$A$5,'4b. Variables'!$E109)+IF(H$2='4b. Variables'!$A$6,'4b. Variables'!$F109)+IF(H$2='4b. Variables'!$A$7,'4b. Variables'!$G109)+IF(H$2='4b. Variables'!$A$8,'4b. Variables'!$H109)+IF(H$2='4b. Variables'!$A$9,'4b. Variables'!$I109)+IF(H$2='4b. Variables'!$A$10,'4b. Variables'!$J109)+IF(H$2='4b. Variables'!$A$11,'4b. Variables'!$K109)+IF(H$2='4b. Variables'!$A$12,'4b. Variables'!$L109)</f>
        <v>30</v>
      </c>
      <c r="I97" s="715">
        <f>IF(I$2='4b. Variables'!$A$2,'4b. Variables'!$B109)+IF(I$2='4b. Variables'!$A$3,'4b. Variables'!$C109)+IF(I$2='4b. Variables'!$A$4,'4b. Variables'!$D109)+IF(I$2='4b. Variables'!$A$5,'4b. Variables'!$E109)+IF(I$2='4b. Variables'!$A$6,'4b. Variables'!$F109)+IF(I$2='4b. Variables'!$A$7,'4b. Variables'!$G109)+IF(I$2='4b. Variables'!$A$8,'4b. Variables'!$H109)+IF(I$2='4b. Variables'!$A$9,'4b. Variables'!$I109)+IF(I$2='4b. Variables'!$A$10,'4b. Variables'!$J109)+IF(I$2='4b. Variables'!$A$11,'4b. Variables'!$K109)+IF(I$2='4b. Variables'!$A$12,'4b. Variables'!$L109)</f>
        <v>336</v>
      </c>
      <c r="J97" s="316">
        <f>IF(J$2='4b. Variables'!$A$2,'4b. Variables'!$B109)+IF(J$2='4b. Variables'!$A$3,'4b. Variables'!$C109)+IF(J$2='4b. Variables'!$A$4,'4b. Variables'!$D109)+IF(J$2='4b. Variables'!$A$5,'4b. Variables'!$E109)+IF(J$2='4b. Variables'!$A$6,'4b. Variables'!$F109)+IF(J$2='4b. Variables'!$A$7,'4b. Variables'!$G109)+IF(J$2='4b. Variables'!$A$8,'4b. Variables'!$H109)+IF(J$2='4b. Variables'!$A$9,'4b. Variables'!$I109)+IF(J$2='4b. Variables'!$A$10,'4b. Variables'!$J109)+IF(J$2='4b. Variables'!$A$11,'4b. Variables'!$K109)+IF(J$2='4b. Variables'!$A$12,'4b. Variables'!$L109)</f>
        <v>676.8</v>
      </c>
      <c r="K97" s="316">
        <f>IF(K$2='4b. Variables'!$A$2,'4b. Variables'!$B109)+IF(K$2='4b. Variables'!$A$3,'4b. Variables'!$C109)+IF(K$2='4b. Variables'!$A$4,'4b. Variables'!$D109)+IF(K$2='4b. Variables'!$A$5,'4b. Variables'!$E109)+IF(K$2='4b. Variables'!$A$6,'4b. Variables'!$F109)+IF(K$2='4b. Variables'!$A$7,'4b. Variables'!$G109)+IF(K$2='4b. Variables'!$A$8,'4b. Variables'!$H109)+IF(K$2='4b. Variables'!$A$9,'4b. Variables'!$I109)+IF(K$2='4b. Variables'!$A$10,'4b. Variables'!$J109)+IF(K$2='4b. Variables'!$A$11,'4b. Variables'!$K109)+IF(K$2='4b. Variables'!$A$12,'4b. Variables'!$L109)</f>
        <v>2460499.1847480005</v>
      </c>
      <c r="L97" s="316"/>
      <c r="M97" s="316"/>
      <c r="N97" s="44"/>
      <c r="O97" s="301">
        <f t="shared" si="17"/>
        <v>8899184.2606438044</v>
      </c>
      <c r="P97" s="303">
        <f t="shared" si="18"/>
        <v>-123528.70935619622</v>
      </c>
      <c r="Q97" s="307">
        <f t="shared" si="19"/>
        <v>-1.3690861026713588E-2</v>
      </c>
      <c r="R97" s="305">
        <f t="shared" si="9"/>
        <v>1.3690861026713588E-2</v>
      </c>
    </row>
    <row r="98" spans="1:20" x14ac:dyDescent="0.2">
      <c r="A98" s="195">
        <f t="shared" si="15"/>
        <v>41274</v>
      </c>
      <c r="B98" s="179">
        <f>'1. Data Sheet'!B103</f>
        <v>9266737.5</v>
      </c>
      <c r="C98" s="179">
        <f>'4b. Variables'!N110</f>
        <v>3198.7499999999995</v>
      </c>
      <c r="D98" s="179"/>
      <c r="E98" s="292">
        <f t="shared" si="16"/>
        <v>9269936.25</v>
      </c>
      <c r="F98" s="316">
        <f>IF(F$2='4b. Variables'!$A$2,'4b. Variables'!$B110)+IF(F$2='4b. Variables'!$A$3,'4b. Variables'!$C110)+IF(F$2='4b. Variables'!$A$4,'4b. Variables'!$D110)+IF(F$2='4b. Variables'!$A$5,'4b. Variables'!$E110)+IF(F$2='4b. Variables'!$A$6,'4b. Variables'!$F110)+IF(F$2='4b. Variables'!$A$7,'4b. Variables'!$G110)+IF(F$2='4b. Variables'!$A$8,'4b. Variables'!$H110)+IF(F$2='4b. Variables'!$A$9,'4b. Variables'!$I110)+IF(F$2='4b. Variables'!$A$10,'4b. Variables'!$J110)+IF(F$2='4b. Variables'!$A$11,'4b. Variables'!$K110)+IF(F$2='4b. Variables'!$A$12,'4b. Variables'!$K110)</f>
        <v>590.9</v>
      </c>
      <c r="G98" s="316">
        <f>IF(G$2='4b. Variables'!$A$2,'4b. Variables'!$B110)+IF(G$2='4b. Variables'!$A$3,'4b. Variables'!$C110)+IF(G$2='4b. Variables'!$A$4,'4b. Variables'!$D110)+IF(G$2='4b. Variables'!$A$5,'4b. Variables'!$E110)+IF(G$2='4b. Variables'!$A$6,'4b. Variables'!$F110)+IF(G$2='4b. Variables'!$A$7,'4b. Variables'!$G110)+IF(G$2='4b. Variables'!$A$8,'4b. Variables'!$H110)+IF(G$2='4b. Variables'!$A$9,'4b. Variables'!$I110)+IF(G$2='4b. Variables'!$A$10,'4b. Variables'!$J110)+IF(G$2='4b. Variables'!$A$11,'4b. Variables'!$K110)+IF(G$2='4b. Variables'!$A$12,'4b. Variables'!$L110)</f>
        <v>0</v>
      </c>
      <c r="H98" s="715">
        <f>IF(H$2='4b. Variables'!$A$2,'4b. Variables'!$B110)+IF(H$2='4b. Variables'!$A$3,'4b. Variables'!$C110)+IF(H$2='4b. Variables'!$A$4,'4b. Variables'!$D110)+IF(H$2='4b. Variables'!$A$5,'4b. Variables'!$E110)+IF(H$2='4b. Variables'!$A$6,'4b. Variables'!$F110)+IF(H$2='4b. Variables'!$A$7,'4b. Variables'!$G110)+IF(H$2='4b. Variables'!$A$8,'4b. Variables'!$H110)+IF(H$2='4b. Variables'!$A$9,'4b. Variables'!$I110)+IF(H$2='4b. Variables'!$A$10,'4b. Variables'!$J110)+IF(H$2='4b. Variables'!$A$11,'4b. Variables'!$K110)+IF(H$2='4b. Variables'!$A$12,'4b. Variables'!$L110)</f>
        <v>31</v>
      </c>
      <c r="I98" s="715">
        <f>IF(I$2='4b. Variables'!$A$2,'4b. Variables'!$B110)+IF(I$2='4b. Variables'!$A$3,'4b. Variables'!$C110)+IF(I$2='4b. Variables'!$A$4,'4b. Variables'!$D110)+IF(I$2='4b. Variables'!$A$5,'4b. Variables'!$E110)+IF(I$2='4b. Variables'!$A$6,'4b. Variables'!$F110)+IF(I$2='4b. Variables'!$A$7,'4b. Variables'!$G110)+IF(I$2='4b. Variables'!$A$8,'4b. Variables'!$H110)+IF(I$2='4b. Variables'!$A$9,'4b. Variables'!$I110)+IF(I$2='4b. Variables'!$A$10,'4b. Variables'!$J110)+IF(I$2='4b. Variables'!$A$11,'4b. Variables'!$K110)+IF(I$2='4b. Variables'!$A$12,'4b. Variables'!$L110)</f>
        <v>304</v>
      </c>
      <c r="J98" s="316">
        <f>IF(J$2='4b. Variables'!$A$2,'4b. Variables'!$B110)+IF(J$2='4b. Variables'!$A$3,'4b. Variables'!$C110)+IF(J$2='4b. Variables'!$A$4,'4b. Variables'!$D110)+IF(J$2='4b. Variables'!$A$5,'4b. Variables'!$E110)+IF(J$2='4b. Variables'!$A$6,'4b. Variables'!$F110)+IF(J$2='4b. Variables'!$A$7,'4b. Variables'!$G110)+IF(J$2='4b. Variables'!$A$8,'4b. Variables'!$H110)+IF(J$2='4b. Variables'!$A$9,'4b. Variables'!$I110)+IF(J$2='4b. Variables'!$A$10,'4b. Variables'!$J110)+IF(J$2='4b. Variables'!$A$11,'4b. Variables'!$K110)+IF(J$2='4b. Variables'!$A$12,'4b. Variables'!$L110)</f>
        <v>682.7</v>
      </c>
      <c r="K98" s="316">
        <f>IF(K$2='4b. Variables'!$A$2,'4b. Variables'!$B110)+IF(K$2='4b. Variables'!$A$3,'4b. Variables'!$C110)+IF(K$2='4b. Variables'!$A$4,'4b. Variables'!$D110)+IF(K$2='4b. Variables'!$A$5,'4b. Variables'!$E110)+IF(K$2='4b. Variables'!$A$6,'4b. Variables'!$F110)+IF(K$2='4b. Variables'!$A$7,'4b. Variables'!$G110)+IF(K$2='4b. Variables'!$A$8,'4b. Variables'!$H110)+IF(K$2='4b. Variables'!$A$9,'4b. Variables'!$I110)+IF(K$2='4b. Variables'!$A$10,'4b. Variables'!$J110)+IF(K$2='4b. Variables'!$A$11,'4b. Variables'!$K110)+IF(K$2='4b. Variables'!$A$12,'4b. Variables'!$L110)</f>
        <v>2224568.0132280001</v>
      </c>
      <c r="L98" s="316"/>
      <c r="M98" s="316"/>
      <c r="N98" s="44"/>
      <c r="O98" s="301">
        <f t="shared" si="17"/>
        <v>8983492.7678536382</v>
      </c>
      <c r="P98" s="303">
        <f t="shared" si="18"/>
        <v>-286443.48214636184</v>
      </c>
      <c r="Q98" s="307">
        <f t="shared" si="19"/>
        <v>-3.0900264513292832E-2</v>
      </c>
      <c r="R98" s="305">
        <f t="shared" si="9"/>
        <v>3.0900264513292832E-2</v>
      </c>
      <c r="S98" s="7"/>
      <c r="T98"/>
    </row>
    <row r="99" spans="1:20" x14ac:dyDescent="0.2">
      <c r="A99" s="103">
        <f t="shared" si="15"/>
        <v>41305</v>
      </c>
      <c r="B99" s="6">
        <f>'1. Data Sheet'!B104</f>
        <v>10228961.4</v>
      </c>
      <c r="C99" s="6">
        <f>'4b. Variables'!N111</f>
        <v>4705.59</v>
      </c>
      <c r="D99" s="6"/>
      <c r="E99" s="294">
        <f t="shared" si="16"/>
        <v>10233666.99</v>
      </c>
      <c r="F99" s="316">
        <f>IF(F$2='4b. Variables'!$A$2,'4b. Variables'!$B111)+IF(F$2='4b. Variables'!$A$3,'4b. Variables'!$C111)+IF(F$2='4b. Variables'!$A$4,'4b. Variables'!$D111)+IF(F$2='4b. Variables'!$A$5,'4b. Variables'!$E111)+IF(F$2='4b. Variables'!$A$6,'4b. Variables'!$F111)+IF(F$2='4b. Variables'!$A$7,'4b. Variables'!$G111)+IF(F$2='4b. Variables'!$A$8,'4b. Variables'!$H111)+IF(F$2='4b. Variables'!$A$9,'4b. Variables'!$I111)+IF(F$2='4b. Variables'!$A$10,'4b. Variables'!$J111)+IF(F$2='4b. Variables'!$A$11,'4b. Variables'!$K111)+IF(F$2='4b. Variables'!$A$12,'4b. Variables'!$K111)</f>
        <v>703.36666666666667</v>
      </c>
      <c r="G99" s="316">
        <f>IF(G$2='4b. Variables'!$A$2,'4b. Variables'!$B111)+IF(G$2='4b. Variables'!$A$3,'4b. Variables'!$C111)+IF(G$2='4b. Variables'!$A$4,'4b. Variables'!$D111)+IF(G$2='4b. Variables'!$A$5,'4b. Variables'!$E111)+IF(G$2='4b. Variables'!$A$6,'4b. Variables'!$F111)+IF(G$2='4b. Variables'!$A$7,'4b. Variables'!$G111)+IF(G$2='4b. Variables'!$A$8,'4b. Variables'!$H111)+IF(G$2='4b. Variables'!$A$9,'4b. Variables'!$I111)+IF(G$2='4b. Variables'!$A$10,'4b. Variables'!$J111)+IF(G$2='4b. Variables'!$A$11,'4b. Variables'!$K111)+IF(G$2='4b. Variables'!$A$12,'4b. Variables'!$L111)</f>
        <v>0</v>
      </c>
      <c r="H99" s="715">
        <f>IF(H$2='4b. Variables'!$A$2,'4b. Variables'!$B111)+IF(H$2='4b. Variables'!$A$3,'4b. Variables'!$C111)+IF(H$2='4b. Variables'!$A$4,'4b. Variables'!$D111)+IF(H$2='4b. Variables'!$A$5,'4b. Variables'!$E111)+IF(H$2='4b. Variables'!$A$6,'4b. Variables'!$F111)+IF(H$2='4b. Variables'!$A$7,'4b. Variables'!$G111)+IF(H$2='4b. Variables'!$A$8,'4b. Variables'!$H111)+IF(H$2='4b. Variables'!$A$9,'4b. Variables'!$I111)+IF(H$2='4b. Variables'!$A$10,'4b. Variables'!$J111)+IF(H$2='4b. Variables'!$A$11,'4b. Variables'!$K111)+IF(H$2='4b. Variables'!$A$12,'4b. Variables'!$L111)</f>
        <v>31</v>
      </c>
      <c r="I99" s="715">
        <f>IF(I$2='4b. Variables'!$A$2,'4b. Variables'!$B111)+IF(I$2='4b. Variables'!$A$3,'4b. Variables'!$C111)+IF(I$2='4b. Variables'!$A$4,'4b. Variables'!$D111)+IF(I$2='4b. Variables'!$A$5,'4b. Variables'!$E111)+IF(I$2='4b. Variables'!$A$6,'4b. Variables'!$F111)+IF(I$2='4b. Variables'!$A$7,'4b. Variables'!$G111)+IF(I$2='4b. Variables'!$A$8,'4b. Variables'!$H111)+IF(I$2='4b. Variables'!$A$9,'4b. Variables'!$I111)+IF(I$2='4b. Variables'!$A$10,'4b. Variables'!$J111)+IF(I$2='4b. Variables'!$A$11,'4b. Variables'!$K111)+IF(I$2='4b. Variables'!$A$12,'4b. Variables'!$L111)</f>
        <v>352</v>
      </c>
      <c r="J99" s="316">
        <f>IF(J$2='4b. Variables'!$A$2,'4b. Variables'!$B111)+IF(J$2='4b. Variables'!$A$3,'4b. Variables'!$C111)+IF(J$2='4b. Variables'!$A$4,'4b. Variables'!$D111)+IF(J$2='4b. Variables'!$A$5,'4b. Variables'!$E111)+IF(J$2='4b. Variables'!$A$6,'4b. Variables'!$F111)+IF(J$2='4b. Variables'!$A$7,'4b. Variables'!$G111)+IF(J$2='4b. Variables'!$A$8,'4b. Variables'!$H111)+IF(J$2='4b. Variables'!$A$9,'4b. Variables'!$I111)+IF(J$2='4b. Variables'!$A$10,'4b. Variables'!$J111)+IF(J$2='4b. Variables'!$A$11,'4b. Variables'!$K111)+IF(J$2='4b. Variables'!$A$12,'4b. Variables'!$L111)</f>
        <v>681.6</v>
      </c>
      <c r="K99" s="316">
        <f>IF(K$2='4b. Variables'!$A$2,'4b. Variables'!$B111)+IF(K$2='4b. Variables'!$A$3,'4b. Variables'!$C111)+IF(K$2='4b. Variables'!$A$4,'4b. Variables'!$D111)+IF(K$2='4b. Variables'!$A$5,'4b. Variables'!$E111)+IF(K$2='4b. Variables'!$A$6,'4b. Variables'!$F111)+IF(K$2='4b. Variables'!$A$7,'4b. Variables'!$G111)+IF(K$2='4b. Variables'!$A$8,'4b. Variables'!$H111)+IF(K$2='4b. Variables'!$A$9,'4b. Variables'!$I111)+IF(K$2='4b. Variables'!$A$10,'4b. Variables'!$J111)+IF(K$2='4b. Variables'!$A$11,'4b. Variables'!$K111)+IF(K$2='4b. Variables'!$A$12,'4b. Variables'!$L111)</f>
        <v>2663296.8486120007</v>
      </c>
      <c r="L99" s="316"/>
      <c r="M99" s="316"/>
      <c r="N99" s="44"/>
      <c r="O99" s="301">
        <f t="shared" si="17"/>
        <v>9781772.9549464975</v>
      </c>
      <c r="P99" s="303">
        <f t="shared" si="18"/>
        <v>-451894.03505350277</v>
      </c>
      <c r="Q99" s="307">
        <f t="shared" si="19"/>
        <v>-4.4157586473653934E-2</v>
      </c>
      <c r="R99" s="305">
        <f t="shared" si="9"/>
        <v>4.4157586473653934E-2</v>
      </c>
    </row>
    <row r="100" spans="1:20" x14ac:dyDescent="0.2">
      <c r="A100" s="103">
        <f t="shared" si="15"/>
        <v>41333</v>
      </c>
      <c r="B100" s="6">
        <f>'1. Data Sheet'!B105</f>
        <v>9383922.0999999996</v>
      </c>
      <c r="C100" s="6">
        <f>'4b. Variables'!N112</f>
        <v>2406.6799999999994</v>
      </c>
      <c r="D100" s="6"/>
      <c r="E100" s="294">
        <f t="shared" si="16"/>
        <v>9386328.7799999993</v>
      </c>
      <c r="F100" s="316">
        <f>IF(F$2='4b. Variables'!$A$2,'4b. Variables'!$B112)+IF(F$2='4b. Variables'!$A$3,'4b. Variables'!$C112)+IF(F$2='4b. Variables'!$A$4,'4b. Variables'!$D112)+IF(F$2='4b. Variables'!$A$5,'4b. Variables'!$E112)+IF(F$2='4b. Variables'!$A$6,'4b. Variables'!$F112)+IF(F$2='4b. Variables'!$A$7,'4b. Variables'!$G112)+IF(F$2='4b. Variables'!$A$8,'4b. Variables'!$H112)+IF(F$2='4b. Variables'!$A$9,'4b. Variables'!$I112)+IF(F$2='4b. Variables'!$A$10,'4b. Variables'!$J112)+IF(F$2='4b. Variables'!$A$11,'4b. Variables'!$K112)+IF(F$2='4b. Variables'!$A$12,'4b. Variables'!$K112)</f>
        <v>699.59999999999991</v>
      </c>
      <c r="G100" s="316">
        <f>IF(G$2='4b. Variables'!$A$2,'4b. Variables'!$B112)+IF(G$2='4b. Variables'!$A$3,'4b. Variables'!$C112)+IF(G$2='4b. Variables'!$A$4,'4b. Variables'!$D112)+IF(G$2='4b. Variables'!$A$5,'4b. Variables'!$E112)+IF(G$2='4b. Variables'!$A$6,'4b. Variables'!$F112)+IF(G$2='4b. Variables'!$A$7,'4b. Variables'!$G112)+IF(G$2='4b. Variables'!$A$8,'4b. Variables'!$H112)+IF(G$2='4b. Variables'!$A$9,'4b. Variables'!$I112)+IF(G$2='4b. Variables'!$A$10,'4b. Variables'!$J112)+IF(G$2='4b. Variables'!$A$11,'4b. Variables'!$K112)+IF(G$2='4b. Variables'!$A$12,'4b. Variables'!$L112)</f>
        <v>0</v>
      </c>
      <c r="H100" s="715">
        <f>IF(H$2='4b. Variables'!$A$2,'4b. Variables'!$B112)+IF(H$2='4b. Variables'!$A$3,'4b. Variables'!$C112)+IF(H$2='4b. Variables'!$A$4,'4b. Variables'!$D112)+IF(H$2='4b. Variables'!$A$5,'4b. Variables'!$E112)+IF(H$2='4b. Variables'!$A$6,'4b. Variables'!$F112)+IF(H$2='4b. Variables'!$A$7,'4b. Variables'!$G112)+IF(H$2='4b. Variables'!$A$8,'4b. Variables'!$H112)+IF(H$2='4b. Variables'!$A$9,'4b. Variables'!$I112)+IF(H$2='4b. Variables'!$A$10,'4b. Variables'!$J112)+IF(H$2='4b. Variables'!$A$11,'4b. Variables'!$K112)+IF(H$2='4b. Variables'!$A$12,'4b. Variables'!$L112)</f>
        <v>28</v>
      </c>
      <c r="I100" s="715">
        <f>IF(I$2='4b. Variables'!$A$2,'4b. Variables'!$B112)+IF(I$2='4b. Variables'!$A$3,'4b. Variables'!$C112)+IF(I$2='4b. Variables'!$A$4,'4b. Variables'!$D112)+IF(I$2='4b. Variables'!$A$5,'4b. Variables'!$E112)+IF(I$2='4b. Variables'!$A$6,'4b. Variables'!$F112)+IF(I$2='4b. Variables'!$A$7,'4b. Variables'!$G112)+IF(I$2='4b. Variables'!$A$8,'4b. Variables'!$H112)+IF(I$2='4b. Variables'!$A$9,'4b. Variables'!$I112)+IF(I$2='4b. Variables'!$A$10,'4b. Variables'!$J112)+IF(I$2='4b. Variables'!$A$11,'4b. Variables'!$K112)+IF(I$2='4b. Variables'!$A$12,'4b. Variables'!$L112)</f>
        <v>304</v>
      </c>
      <c r="J100" s="316">
        <f>IF(J$2='4b. Variables'!$A$2,'4b. Variables'!$B112)+IF(J$2='4b. Variables'!$A$3,'4b. Variables'!$C112)+IF(J$2='4b. Variables'!$A$4,'4b. Variables'!$D112)+IF(J$2='4b. Variables'!$A$5,'4b. Variables'!$E112)+IF(J$2='4b. Variables'!$A$6,'4b. Variables'!$F112)+IF(J$2='4b. Variables'!$A$7,'4b. Variables'!$G112)+IF(J$2='4b. Variables'!$A$8,'4b. Variables'!$H112)+IF(J$2='4b. Variables'!$A$9,'4b. Variables'!$I112)+IF(J$2='4b. Variables'!$A$10,'4b. Variables'!$J112)+IF(J$2='4b. Variables'!$A$11,'4b. Variables'!$K112)+IF(J$2='4b. Variables'!$A$12,'4b. Variables'!$L112)</f>
        <v>682.6</v>
      </c>
      <c r="K100" s="316">
        <f>IF(K$2='4b. Variables'!$A$2,'4b. Variables'!$B112)+IF(K$2='4b. Variables'!$A$3,'4b. Variables'!$C112)+IF(K$2='4b. Variables'!$A$4,'4b. Variables'!$D112)+IF(K$2='4b. Variables'!$A$5,'4b. Variables'!$E112)+IF(K$2='4b. Variables'!$A$6,'4b. Variables'!$F112)+IF(K$2='4b. Variables'!$A$7,'4b. Variables'!$G112)+IF(K$2='4b. Variables'!$A$8,'4b. Variables'!$H112)+IF(K$2='4b. Variables'!$A$9,'4b. Variables'!$I112)+IF(K$2='4b. Variables'!$A$10,'4b. Variables'!$J112)+IF(K$2='4b. Variables'!$A$11,'4b. Variables'!$K112)+IF(K$2='4b. Variables'!$A$12,'4b. Variables'!$L112)</f>
        <v>2593943.3574000001</v>
      </c>
      <c r="L100" s="316"/>
      <c r="M100" s="316"/>
      <c r="N100" s="44"/>
      <c r="O100" s="301">
        <f t="shared" si="17"/>
        <v>9126246.4292386882</v>
      </c>
      <c r="P100" s="303">
        <f t="shared" si="18"/>
        <v>-260082.35076131113</v>
      </c>
      <c r="Q100" s="307">
        <f t="shared" si="19"/>
        <v>-2.7708634212290095E-2</v>
      </c>
      <c r="R100" s="305">
        <f t="shared" si="9"/>
        <v>2.7708634212290095E-2</v>
      </c>
    </row>
    <row r="101" spans="1:20" x14ac:dyDescent="0.2">
      <c r="A101" s="103">
        <f t="shared" si="15"/>
        <v>41364</v>
      </c>
      <c r="B101" s="6">
        <f>'1. Data Sheet'!B106</f>
        <v>9829034.3499999996</v>
      </c>
      <c r="C101" s="6">
        <f>'4b. Variables'!N113</f>
        <v>15409.699999999999</v>
      </c>
      <c r="D101" s="6"/>
      <c r="E101" s="294">
        <f t="shared" si="16"/>
        <v>9844444.0499999989</v>
      </c>
      <c r="F101" s="316">
        <f>IF(F$2='4b. Variables'!$A$2,'4b. Variables'!$B113)+IF(F$2='4b. Variables'!$A$3,'4b. Variables'!$C113)+IF(F$2='4b. Variables'!$A$4,'4b. Variables'!$D113)+IF(F$2='4b. Variables'!$A$5,'4b. Variables'!$E113)+IF(F$2='4b. Variables'!$A$6,'4b. Variables'!$F113)+IF(F$2='4b. Variables'!$A$7,'4b. Variables'!$G113)+IF(F$2='4b. Variables'!$A$8,'4b. Variables'!$H113)+IF(F$2='4b. Variables'!$A$9,'4b. Variables'!$I113)+IF(F$2='4b. Variables'!$A$10,'4b. Variables'!$J113)+IF(F$2='4b. Variables'!$A$11,'4b. Variables'!$K113)+IF(F$2='4b. Variables'!$A$12,'4b. Variables'!$K113)</f>
        <v>649</v>
      </c>
      <c r="G101" s="316">
        <f>IF(G$2='4b. Variables'!$A$2,'4b. Variables'!$B113)+IF(G$2='4b. Variables'!$A$3,'4b. Variables'!$C113)+IF(G$2='4b. Variables'!$A$4,'4b. Variables'!$D113)+IF(G$2='4b. Variables'!$A$5,'4b. Variables'!$E113)+IF(G$2='4b. Variables'!$A$6,'4b. Variables'!$F113)+IF(G$2='4b. Variables'!$A$7,'4b. Variables'!$G113)+IF(G$2='4b. Variables'!$A$8,'4b. Variables'!$H113)+IF(G$2='4b. Variables'!$A$9,'4b. Variables'!$I113)+IF(G$2='4b. Variables'!$A$10,'4b. Variables'!$J113)+IF(G$2='4b. Variables'!$A$11,'4b. Variables'!$K113)+IF(G$2='4b. Variables'!$A$12,'4b. Variables'!$L113)</f>
        <v>0</v>
      </c>
      <c r="H101" s="715">
        <f>IF(H$2='4b. Variables'!$A$2,'4b. Variables'!$B113)+IF(H$2='4b. Variables'!$A$3,'4b. Variables'!$C113)+IF(H$2='4b. Variables'!$A$4,'4b. Variables'!$D113)+IF(H$2='4b. Variables'!$A$5,'4b. Variables'!$E113)+IF(H$2='4b. Variables'!$A$6,'4b. Variables'!$F113)+IF(H$2='4b. Variables'!$A$7,'4b. Variables'!$G113)+IF(H$2='4b. Variables'!$A$8,'4b. Variables'!$H113)+IF(H$2='4b. Variables'!$A$9,'4b. Variables'!$I113)+IF(H$2='4b. Variables'!$A$10,'4b. Variables'!$J113)+IF(H$2='4b. Variables'!$A$11,'4b. Variables'!$K113)+IF(H$2='4b. Variables'!$A$12,'4b. Variables'!$L113)</f>
        <v>31</v>
      </c>
      <c r="I101" s="715">
        <f>IF(I$2='4b. Variables'!$A$2,'4b. Variables'!$B113)+IF(I$2='4b. Variables'!$A$3,'4b. Variables'!$C113)+IF(I$2='4b. Variables'!$A$4,'4b. Variables'!$D113)+IF(I$2='4b. Variables'!$A$5,'4b. Variables'!$E113)+IF(I$2='4b. Variables'!$A$6,'4b. Variables'!$F113)+IF(I$2='4b. Variables'!$A$7,'4b. Variables'!$G113)+IF(I$2='4b. Variables'!$A$8,'4b. Variables'!$H113)+IF(I$2='4b. Variables'!$A$9,'4b. Variables'!$I113)+IF(I$2='4b. Variables'!$A$10,'4b. Variables'!$J113)+IF(I$2='4b. Variables'!$A$11,'4b. Variables'!$K113)+IF(I$2='4b. Variables'!$A$12,'4b. Variables'!$L113)</f>
        <v>320</v>
      </c>
      <c r="J101" s="316">
        <f>IF(J$2='4b. Variables'!$A$2,'4b. Variables'!$B113)+IF(J$2='4b. Variables'!$A$3,'4b. Variables'!$C113)+IF(J$2='4b. Variables'!$A$4,'4b. Variables'!$D113)+IF(J$2='4b. Variables'!$A$5,'4b. Variables'!$E113)+IF(J$2='4b. Variables'!$A$6,'4b. Variables'!$F113)+IF(J$2='4b. Variables'!$A$7,'4b. Variables'!$G113)+IF(J$2='4b. Variables'!$A$8,'4b. Variables'!$H113)+IF(J$2='4b. Variables'!$A$9,'4b. Variables'!$I113)+IF(J$2='4b. Variables'!$A$10,'4b. Variables'!$J113)+IF(J$2='4b. Variables'!$A$11,'4b. Variables'!$K113)+IF(J$2='4b. Variables'!$A$12,'4b. Variables'!$L113)</f>
        <v>683.6</v>
      </c>
      <c r="K101" s="316">
        <f>IF(K$2='4b. Variables'!$A$2,'4b. Variables'!$B113)+IF(K$2='4b. Variables'!$A$3,'4b. Variables'!$C113)+IF(K$2='4b. Variables'!$A$4,'4b. Variables'!$D113)+IF(K$2='4b. Variables'!$A$5,'4b. Variables'!$E113)+IF(K$2='4b. Variables'!$A$6,'4b. Variables'!$F113)+IF(K$2='4b. Variables'!$A$7,'4b. Variables'!$G113)+IF(K$2='4b. Variables'!$A$8,'4b. Variables'!$H113)+IF(K$2='4b. Variables'!$A$9,'4b. Variables'!$I113)+IF(K$2='4b. Variables'!$A$10,'4b. Variables'!$J113)+IF(K$2='4b. Variables'!$A$11,'4b. Variables'!$K113)+IF(K$2='4b. Variables'!$A$12,'4b. Variables'!$L113)</f>
        <v>3306865.0994880004</v>
      </c>
      <c r="L101" s="316"/>
      <c r="M101" s="316"/>
      <c r="N101" s="44"/>
      <c r="O101" s="301">
        <f t="shared" si="17"/>
        <v>9918768.9751569834</v>
      </c>
      <c r="P101" s="303">
        <f t="shared" si="18"/>
        <v>74324.925156984478</v>
      </c>
      <c r="Q101" s="307">
        <f t="shared" si="19"/>
        <v>7.5499362665365022E-3</v>
      </c>
      <c r="R101" s="305">
        <f t="shared" si="9"/>
        <v>7.5499362665365022E-3</v>
      </c>
    </row>
    <row r="102" spans="1:20" x14ac:dyDescent="0.2">
      <c r="A102" s="103">
        <f t="shared" si="15"/>
        <v>41394</v>
      </c>
      <c r="B102" s="6">
        <f>'1. Data Sheet'!B107</f>
        <v>8360602.2699999996</v>
      </c>
      <c r="C102" s="6">
        <f>'4b. Variables'!N114</f>
        <v>23775.4</v>
      </c>
      <c r="D102" s="6"/>
      <c r="E102" s="294">
        <f t="shared" si="16"/>
        <v>8384377.6699999999</v>
      </c>
      <c r="F102" s="316">
        <f>IF(F$2='4b. Variables'!$A$2,'4b. Variables'!$B114)+IF(F$2='4b. Variables'!$A$3,'4b. Variables'!$C114)+IF(F$2='4b. Variables'!$A$4,'4b. Variables'!$D114)+IF(F$2='4b. Variables'!$A$5,'4b. Variables'!$E114)+IF(F$2='4b. Variables'!$A$6,'4b. Variables'!$F114)+IF(F$2='4b. Variables'!$A$7,'4b. Variables'!$G114)+IF(F$2='4b. Variables'!$A$8,'4b. Variables'!$H114)+IF(F$2='4b. Variables'!$A$9,'4b. Variables'!$I114)+IF(F$2='4b. Variables'!$A$10,'4b. Variables'!$J114)+IF(F$2='4b. Variables'!$A$11,'4b. Variables'!$K114)+IF(F$2='4b. Variables'!$A$12,'4b. Variables'!$K114)</f>
        <v>414.2</v>
      </c>
      <c r="G102" s="316">
        <f>IF(G$2='4b. Variables'!$A$2,'4b. Variables'!$B114)+IF(G$2='4b. Variables'!$A$3,'4b. Variables'!$C114)+IF(G$2='4b. Variables'!$A$4,'4b. Variables'!$D114)+IF(G$2='4b. Variables'!$A$5,'4b. Variables'!$E114)+IF(G$2='4b. Variables'!$A$6,'4b. Variables'!$F114)+IF(G$2='4b. Variables'!$A$7,'4b. Variables'!$G114)+IF(G$2='4b. Variables'!$A$8,'4b. Variables'!$H114)+IF(G$2='4b. Variables'!$A$9,'4b. Variables'!$I114)+IF(G$2='4b. Variables'!$A$10,'4b. Variables'!$J114)+IF(G$2='4b. Variables'!$A$11,'4b. Variables'!$K114)+IF(G$2='4b. Variables'!$A$12,'4b. Variables'!$L114)</f>
        <v>0</v>
      </c>
      <c r="H102" s="715">
        <f>IF(H$2='4b. Variables'!$A$2,'4b. Variables'!$B114)+IF(H$2='4b. Variables'!$A$3,'4b. Variables'!$C114)+IF(H$2='4b. Variables'!$A$4,'4b. Variables'!$D114)+IF(H$2='4b. Variables'!$A$5,'4b. Variables'!$E114)+IF(H$2='4b. Variables'!$A$6,'4b. Variables'!$F114)+IF(H$2='4b. Variables'!$A$7,'4b. Variables'!$G114)+IF(H$2='4b. Variables'!$A$8,'4b. Variables'!$H114)+IF(H$2='4b. Variables'!$A$9,'4b. Variables'!$I114)+IF(H$2='4b. Variables'!$A$10,'4b. Variables'!$J114)+IF(H$2='4b. Variables'!$A$11,'4b. Variables'!$K114)+IF(H$2='4b. Variables'!$A$12,'4b. Variables'!$L114)</f>
        <v>30</v>
      </c>
      <c r="I102" s="715">
        <f>IF(I$2='4b. Variables'!$A$2,'4b. Variables'!$B114)+IF(I$2='4b. Variables'!$A$3,'4b. Variables'!$C114)+IF(I$2='4b. Variables'!$A$4,'4b. Variables'!$D114)+IF(I$2='4b. Variables'!$A$5,'4b. Variables'!$E114)+IF(I$2='4b. Variables'!$A$6,'4b. Variables'!$F114)+IF(I$2='4b. Variables'!$A$7,'4b. Variables'!$G114)+IF(I$2='4b. Variables'!$A$8,'4b. Variables'!$H114)+IF(I$2='4b. Variables'!$A$9,'4b. Variables'!$I114)+IF(I$2='4b. Variables'!$A$10,'4b. Variables'!$J114)+IF(I$2='4b. Variables'!$A$11,'4b. Variables'!$K114)+IF(I$2='4b. Variables'!$A$12,'4b. Variables'!$L114)</f>
        <v>336</v>
      </c>
      <c r="J102" s="316">
        <f>IF(J$2='4b. Variables'!$A$2,'4b. Variables'!$B114)+IF(J$2='4b. Variables'!$A$3,'4b. Variables'!$C114)+IF(J$2='4b. Variables'!$A$4,'4b. Variables'!$D114)+IF(J$2='4b. Variables'!$A$5,'4b. Variables'!$E114)+IF(J$2='4b. Variables'!$A$6,'4b. Variables'!$F114)+IF(J$2='4b. Variables'!$A$7,'4b. Variables'!$G114)+IF(J$2='4b. Variables'!$A$8,'4b. Variables'!$H114)+IF(J$2='4b. Variables'!$A$9,'4b. Variables'!$I114)+IF(J$2='4b. Variables'!$A$10,'4b. Variables'!$J114)+IF(J$2='4b. Variables'!$A$11,'4b. Variables'!$K114)+IF(J$2='4b. Variables'!$A$12,'4b. Variables'!$L114)</f>
        <v>685.4</v>
      </c>
      <c r="K102" s="316">
        <f>IF(K$2='4b. Variables'!$A$2,'4b. Variables'!$B114)+IF(K$2='4b. Variables'!$A$3,'4b. Variables'!$C114)+IF(K$2='4b. Variables'!$A$4,'4b. Variables'!$D114)+IF(K$2='4b. Variables'!$A$5,'4b. Variables'!$E114)+IF(K$2='4b. Variables'!$A$6,'4b. Variables'!$F114)+IF(K$2='4b. Variables'!$A$7,'4b. Variables'!$G114)+IF(K$2='4b. Variables'!$A$8,'4b. Variables'!$H114)+IF(K$2='4b. Variables'!$A$9,'4b. Variables'!$I114)+IF(K$2='4b. Variables'!$A$10,'4b. Variables'!$J114)+IF(K$2='4b. Variables'!$A$11,'4b. Variables'!$K114)+IF(K$2='4b. Variables'!$A$12,'4b. Variables'!$L114)</f>
        <v>3534194.5913880002</v>
      </c>
      <c r="L102" s="316"/>
      <c r="M102" s="316"/>
      <c r="N102" s="44"/>
      <c r="O102" s="301">
        <f t="shared" si="17"/>
        <v>9408286.1623280887</v>
      </c>
      <c r="P102" s="303">
        <f t="shared" si="18"/>
        <v>1023908.4923280887</v>
      </c>
      <c r="Q102" s="307">
        <f t="shared" si="19"/>
        <v>0.12212098889482501</v>
      </c>
      <c r="R102" s="305">
        <f t="shared" si="9"/>
        <v>0.12212098889482501</v>
      </c>
    </row>
    <row r="103" spans="1:20" x14ac:dyDescent="0.2">
      <c r="A103" s="103">
        <f t="shared" si="15"/>
        <v>41425</v>
      </c>
      <c r="B103" s="6">
        <f>'1. Data Sheet'!B108</f>
        <v>8890829.3300000001</v>
      </c>
      <c r="C103" s="6">
        <f>'4b. Variables'!N115</f>
        <v>33326.639999999999</v>
      </c>
      <c r="D103" s="6"/>
      <c r="E103" s="294">
        <f t="shared" si="16"/>
        <v>8924155.9700000007</v>
      </c>
      <c r="F103" s="316">
        <f>IF(F$2='4b. Variables'!$A$2,'4b. Variables'!$B115)+IF(F$2='4b. Variables'!$A$3,'4b. Variables'!$C115)+IF(F$2='4b. Variables'!$A$4,'4b. Variables'!$D115)+IF(F$2='4b. Variables'!$A$5,'4b. Variables'!$E115)+IF(F$2='4b. Variables'!$A$6,'4b. Variables'!$F115)+IF(F$2='4b. Variables'!$A$7,'4b. Variables'!$G115)+IF(F$2='4b. Variables'!$A$8,'4b. Variables'!$H115)+IF(F$2='4b. Variables'!$A$9,'4b. Variables'!$I115)+IF(F$2='4b. Variables'!$A$10,'4b. Variables'!$J115)+IF(F$2='4b. Variables'!$A$11,'4b. Variables'!$K115)+IF(F$2='4b. Variables'!$A$12,'4b. Variables'!$K115)</f>
        <v>160.66666666666669</v>
      </c>
      <c r="G103" s="316">
        <f>IF(G$2='4b. Variables'!$A$2,'4b. Variables'!$B115)+IF(G$2='4b. Variables'!$A$3,'4b. Variables'!$C115)+IF(G$2='4b. Variables'!$A$4,'4b. Variables'!$D115)+IF(G$2='4b. Variables'!$A$5,'4b. Variables'!$E115)+IF(G$2='4b. Variables'!$A$6,'4b. Variables'!$F115)+IF(G$2='4b. Variables'!$A$7,'4b. Variables'!$G115)+IF(G$2='4b. Variables'!$A$8,'4b. Variables'!$H115)+IF(G$2='4b. Variables'!$A$9,'4b. Variables'!$I115)+IF(G$2='4b. Variables'!$A$10,'4b. Variables'!$J115)+IF(G$2='4b. Variables'!$A$11,'4b. Variables'!$K115)+IF(G$2='4b. Variables'!$A$12,'4b. Variables'!$L115)</f>
        <v>18.7</v>
      </c>
      <c r="H103" s="715">
        <f>IF(H$2='4b. Variables'!$A$2,'4b. Variables'!$B115)+IF(H$2='4b. Variables'!$A$3,'4b. Variables'!$C115)+IF(H$2='4b. Variables'!$A$4,'4b. Variables'!$D115)+IF(H$2='4b. Variables'!$A$5,'4b. Variables'!$E115)+IF(H$2='4b. Variables'!$A$6,'4b. Variables'!$F115)+IF(H$2='4b. Variables'!$A$7,'4b. Variables'!$G115)+IF(H$2='4b. Variables'!$A$8,'4b. Variables'!$H115)+IF(H$2='4b. Variables'!$A$9,'4b. Variables'!$I115)+IF(H$2='4b. Variables'!$A$10,'4b. Variables'!$J115)+IF(H$2='4b. Variables'!$A$11,'4b. Variables'!$K115)+IF(H$2='4b. Variables'!$A$12,'4b. Variables'!$L115)</f>
        <v>31</v>
      </c>
      <c r="I103" s="715">
        <f>IF(I$2='4b. Variables'!$A$2,'4b. Variables'!$B115)+IF(I$2='4b. Variables'!$A$3,'4b. Variables'!$C115)+IF(I$2='4b. Variables'!$A$4,'4b. Variables'!$D115)+IF(I$2='4b. Variables'!$A$5,'4b. Variables'!$E115)+IF(I$2='4b. Variables'!$A$6,'4b. Variables'!$F115)+IF(I$2='4b. Variables'!$A$7,'4b. Variables'!$G115)+IF(I$2='4b. Variables'!$A$8,'4b. Variables'!$H115)+IF(I$2='4b. Variables'!$A$9,'4b. Variables'!$I115)+IF(I$2='4b. Variables'!$A$10,'4b. Variables'!$J115)+IF(I$2='4b. Variables'!$A$11,'4b. Variables'!$K115)+IF(I$2='4b. Variables'!$A$12,'4b. Variables'!$L115)</f>
        <v>352</v>
      </c>
      <c r="J103" s="316">
        <f>IF(J$2='4b. Variables'!$A$2,'4b. Variables'!$B115)+IF(J$2='4b. Variables'!$A$3,'4b. Variables'!$C115)+IF(J$2='4b. Variables'!$A$4,'4b. Variables'!$D115)+IF(J$2='4b. Variables'!$A$5,'4b. Variables'!$E115)+IF(J$2='4b. Variables'!$A$6,'4b. Variables'!$F115)+IF(J$2='4b. Variables'!$A$7,'4b. Variables'!$G115)+IF(J$2='4b. Variables'!$A$8,'4b. Variables'!$H115)+IF(J$2='4b. Variables'!$A$9,'4b. Variables'!$I115)+IF(J$2='4b. Variables'!$A$10,'4b. Variables'!$J115)+IF(J$2='4b. Variables'!$A$11,'4b. Variables'!$K115)+IF(J$2='4b. Variables'!$A$12,'4b. Variables'!$L115)</f>
        <v>690.3</v>
      </c>
      <c r="K103" s="316">
        <f>IF(K$2='4b. Variables'!$A$2,'4b. Variables'!$B115)+IF(K$2='4b. Variables'!$A$3,'4b. Variables'!$C115)+IF(K$2='4b. Variables'!$A$4,'4b. Variables'!$D115)+IF(K$2='4b. Variables'!$A$5,'4b. Variables'!$E115)+IF(K$2='4b. Variables'!$A$6,'4b. Variables'!$F115)+IF(K$2='4b. Variables'!$A$7,'4b. Variables'!$G115)+IF(K$2='4b. Variables'!$A$8,'4b. Variables'!$H115)+IF(K$2='4b. Variables'!$A$9,'4b. Variables'!$I115)+IF(K$2='4b. Variables'!$A$10,'4b. Variables'!$J115)+IF(K$2='4b. Variables'!$A$11,'4b. Variables'!$K115)+IF(K$2='4b. Variables'!$A$12,'4b. Variables'!$L115)</f>
        <v>3535885.3297200003</v>
      </c>
      <c r="L103" s="316"/>
      <c r="M103" s="316"/>
      <c r="N103" s="44"/>
      <c r="O103" s="301">
        <f t="shared" si="17"/>
        <v>9127100.3004293721</v>
      </c>
      <c r="P103" s="303">
        <f t="shared" si="18"/>
        <v>202944.33042937145</v>
      </c>
      <c r="Q103" s="307">
        <f t="shared" si="19"/>
        <v>2.2741011151262008E-2</v>
      </c>
      <c r="R103" s="305">
        <f t="shared" si="9"/>
        <v>2.2741011151262008E-2</v>
      </c>
    </row>
    <row r="104" spans="1:20" x14ac:dyDescent="0.2">
      <c r="A104" s="103">
        <f t="shared" si="15"/>
        <v>41455</v>
      </c>
      <c r="B104" s="6">
        <f>'1. Data Sheet'!B109</f>
        <v>8539244.3100000005</v>
      </c>
      <c r="C104" s="6">
        <f>'4b. Variables'!N116</f>
        <v>31145.950000000008</v>
      </c>
      <c r="D104" s="6"/>
      <c r="E104" s="294">
        <f t="shared" si="16"/>
        <v>8570390.2599999998</v>
      </c>
      <c r="F104" s="316">
        <f>IF(F$2='4b. Variables'!$A$2,'4b. Variables'!$B116)+IF(F$2='4b. Variables'!$A$3,'4b. Variables'!$C116)+IF(F$2='4b. Variables'!$A$4,'4b. Variables'!$D116)+IF(F$2='4b. Variables'!$A$5,'4b. Variables'!$E116)+IF(F$2='4b. Variables'!$A$6,'4b. Variables'!$F116)+IF(F$2='4b. Variables'!$A$7,'4b. Variables'!$G116)+IF(F$2='4b. Variables'!$A$8,'4b. Variables'!$H116)+IF(F$2='4b. Variables'!$A$9,'4b. Variables'!$I116)+IF(F$2='4b. Variables'!$A$10,'4b. Variables'!$J116)+IF(F$2='4b. Variables'!$A$11,'4b. Variables'!$K116)+IF(F$2='4b. Variables'!$A$12,'4b. Variables'!$K116)</f>
        <v>67.399999999999991</v>
      </c>
      <c r="G104" s="316">
        <f>IF(G$2='4b. Variables'!$A$2,'4b. Variables'!$B116)+IF(G$2='4b. Variables'!$A$3,'4b. Variables'!$C116)+IF(G$2='4b. Variables'!$A$4,'4b. Variables'!$D116)+IF(G$2='4b. Variables'!$A$5,'4b. Variables'!$E116)+IF(G$2='4b. Variables'!$A$6,'4b. Variables'!$F116)+IF(G$2='4b. Variables'!$A$7,'4b. Variables'!$G116)+IF(G$2='4b. Variables'!$A$8,'4b. Variables'!$H116)+IF(G$2='4b. Variables'!$A$9,'4b. Variables'!$I116)+IF(G$2='4b. Variables'!$A$10,'4b. Variables'!$J116)+IF(G$2='4b. Variables'!$A$11,'4b. Variables'!$K116)+IF(G$2='4b. Variables'!$A$12,'4b. Variables'!$L116)</f>
        <v>35.000000000000007</v>
      </c>
      <c r="H104" s="715">
        <f>IF(H$2='4b. Variables'!$A$2,'4b. Variables'!$B116)+IF(H$2='4b. Variables'!$A$3,'4b. Variables'!$C116)+IF(H$2='4b. Variables'!$A$4,'4b. Variables'!$D116)+IF(H$2='4b. Variables'!$A$5,'4b. Variables'!$E116)+IF(H$2='4b. Variables'!$A$6,'4b. Variables'!$F116)+IF(H$2='4b. Variables'!$A$7,'4b. Variables'!$G116)+IF(H$2='4b. Variables'!$A$8,'4b. Variables'!$H116)+IF(H$2='4b. Variables'!$A$9,'4b. Variables'!$I116)+IF(H$2='4b. Variables'!$A$10,'4b. Variables'!$J116)+IF(H$2='4b. Variables'!$A$11,'4b. Variables'!$K116)+IF(H$2='4b. Variables'!$A$12,'4b. Variables'!$L116)</f>
        <v>30</v>
      </c>
      <c r="I104" s="715">
        <f>IF(I$2='4b. Variables'!$A$2,'4b. Variables'!$B116)+IF(I$2='4b. Variables'!$A$3,'4b. Variables'!$C116)+IF(I$2='4b. Variables'!$A$4,'4b. Variables'!$D116)+IF(I$2='4b. Variables'!$A$5,'4b. Variables'!$E116)+IF(I$2='4b. Variables'!$A$6,'4b. Variables'!$F116)+IF(I$2='4b. Variables'!$A$7,'4b. Variables'!$G116)+IF(I$2='4b. Variables'!$A$8,'4b. Variables'!$H116)+IF(I$2='4b. Variables'!$A$9,'4b. Variables'!$I116)+IF(I$2='4b. Variables'!$A$10,'4b. Variables'!$J116)+IF(I$2='4b. Variables'!$A$11,'4b. Variables'!$K116)+IF(I$2='4b. Variables'!$A$12,'4b. Variables'!$L116)</f>
        <v>320</v>
      </c>
      <c r="J104" s="316">
        <f>IF(J$2='4b. Variables'!$A$2,'4b. Variables'!$B116)+IF(J$2='4b. Variables'!$A$3,'4b. Variables'!$C116)+IF(J$2='4b. Variables'!$A$4,'4b. Variables'!$D116)+IF(J$2='4b. Variables'!$A$5,'4b. Variables'!$E116)+IF(J$2='4b. Variables'!$A$6,'4b. Variables'!$F116)+IF(J$2='4b. Variables'!$A$7,'4b. Variables'!$G116)+IF(J$2='4b. Variables'!$A$8,'4b. Variables'!$H116)+IF(J$2='4b. Variables'!$A$9,'4b. Variables'!$I116)+IF(J$2='4b. Variables'!$A$10,'4b. Variables'!$J116)+IF(J$2='4b. Variables'!$A$11,'4b. Variables'!$K116)+IF(J$2='4b. Variables'!$A$12,'4b. Variables'!$L116)</f>
        <v>696.7</v>
      </c>
      <c r="K104" s="316">
        <f>IF(K$2='4b. Variables'!$A$2,'4b. Variables'!$B116)+IF(K$2='4b. Variables'!$A$3,'4b. Variables'!$C116)+IF(K$2='4b. Variables'!$A$4,'4b. Variables'!$D116)+IF(K$2='4b. Variables'!$A$5,'4b. Variables'!$E116)+IF(K$2='4b. Variables'!$A$6,'4b. Variables'!$F116)+IF(K$2='4b. Variables'!$A$7,'4b. Variables'!$G116)+IF(K$2='4b. Variables'!$A$8,'4b. Variables'!$H116)+IF(K$2='4b. Variables'!$A$9,'4b. Variables'!$I116)+IF(K$2='4b. Variables'!$A$10,'4b. Variables'!$J116)+IF(K$2='4b. Variables'!$A$11,'4b. Variables'!$K116)+IF(K$2='4b. Variables'!$A$12,'4b. Variables'!$L116)</f>
        <v>3252316.2123480006</v>
      </c>
      <c r="L104" s="316"/>
      <c r="M104" s="316"/>
      <c r="N104" s="44"/>
      <c r="O104" s="301">
        <f t="shared" si="17"/>
        <v>8592151.1604199018</v>
      </c>
      <c r="P104" s="303">
        <f t="shared" si="18"/>
        <v>21760.900419902056</v>
      </c>
      <c r="Q104" s="307">
        <f t="shared" si="19"/>
        <v>2.539079290410523E-3</v>
      </c>
      <c r="R104" s="305">
        <f t="shared" si="9"/>
        <v>2.539079290410523E-3</v>
      </c>
    </row>
    <row r="105" spans="1:20" x14ac:dyDescent="0.2">
      <c r="A105" s="103">
        <f t="shared" si="15"/>
        <v>41486</v>
      </c>
      <c r="B105" s="6">
        <f>'1. Data Sheet'!B110</f>
        <v>8808584.5500000007</v>
      </c>
      <c r="C105" s="6">
        <f>'4b. Variables'!N117</f>
        <v>24907.69</v>
      </c>
      <c r="D105" s="6"/>
      <c r="E105" s="294">
        <f t="shared" si="16"/>
        <v>8833492.2400000002</v>
      </c>
      <c r="F105" s="316">
        <f>IF(F$2='4b. Variables'!$A$2,'4b. Variables'!$B117)+IF(F$2='4b. Variables'!$A$3,'4b. Variables'!$C117)+IF(F$2='4b. Variables'!$A$4,'4b. Variables'!$D117)+IF(F$2='4b. Variables'!$A$5,'4b. Variables'!$E117)+IF(F$2='4b. Variables'!$A$6,'4b. Variables'!$F117)+IF(F$2='4b. Variables'!$A$7,'4b. Variables'!$G117)+IF(F$2='4b. Variables'!$A$8,'4b. Variables'!$H117)+IF(F$2='4b. Variables'!$A$9,'4b. Variables'!$I117)+IF(F$2='4b. Variables'!$A$10,'4b. Variables'!$J117)+IF(F$2='4b. Variables'!$A$11,'4b. Variables'!$K117)+IF(F$2='4b. Variables'!$A$12,'4b. Variables'!$K117)</f>
        <v>19.599999999999998</v>
      </c>
      <c r="G105" s="316">
        <f>IF(G$2='4b. Variables'!$A$2,'4b. Variables'!$B117)+IF(G$2='4b. Variables'!$A$3,'4b. Variables'!$C117)+IF(G$2='4b. Variables'!$A$4,'4b. Variables'!$D117)+IF(G$2='4b. Variables'!$A$5,'4b. Variables'!$E117)+IF(G$2='4b. Variables'!$A$6,'4b. Variables'!$F117)+IF(G$2='4b. Variables'!$A$7,'4b. Variables'!$G117)+IF(G$2='4b. Variables'!$A$8,'4b. Variables'!$H117)+IF(G$2='4b. Variables'!$A$9,'4b. Variables'!$I117)+IF(G$2='4b. Variables'!$A$10,'4b. Variables'!$J117)+IF(G$2='4b. Variables'!$A$11,'4b. Variables'!$K117)+IF(G$2='4b. Variables'!$A$12,'4b. Variables'!$L117)</f>
        <v>75.899999999999991</v>
      </c>
      <c r="H105" s="715">
        <f>IF(H$2='4b. Variables'!$A$2,'4b. Variables'!$B117)+IF(H$2='4b. Variables'!$A$3,'4b. Variables'!$C117)+IF(H$2='4b. Variables'!$A$4,'4b. Variables'!$D117)+IF(H$2='4b. Variables'!$A$5,'4b. Variables'!$E117)+IF(H$2='4b. Variables'!$A$6,'4b. Variables'!$F117)+IF(H$2='4b. Variables'!$A$7,'4b. Variables'!$G117)+IF(H$2='4b. Variables'!$A$8,'4b. Variables'!$H117)+IF(H$2='4b. Variables'!$A$9,'4b. Variables'!$I117)+IF(H$2='4b. Variables'!$A$10,'4b. Variables'!$J117)+IF(H$2='4b. Variables'!$A$11,'4b. Variables'!$K117)+IF(H$2='4b. Variables'!$A$12,'4b. Variables'!$L117)</f>
        <v>31</v>
      </c>
      <c r="I105" s="715">
        <f>IF(I$2='4b. Variables'!$A$2,'4b. Variables'!$B117)+IF(I$2='4b. Variables'!$A$3,'4b. Variables'!$C117)+IF(I$2='4b. Variables'!$A$4,'4b. Variables'!$D117)+IF(I$2='4b. Variables'!$A$5,'4b. Variables'!$E117)+IF(I$2='4b. Variables'!$A$6,'4b. Variables'!$F117)+IF(I$2='4b. Variables'!$A$7,'4b. Variables'!$G117)+IF(I$2='4b. Variables'!$A$8,'4b. Variables'!$H117)+IF(I$2='4b. Variables'!$A$9,'4b. Variables'!$I117)+IF(I$2='4b. Variables'!$A$10,'4b. Variables'!$J117)+IF(I$2='4b. Variables'!$A$11,'4b. Variables'!$K117)+IF(I$2='4b. Variables'!$A$12,'4b. Variables'!$L117)</f>
        <v>352</v>
      </c>
      <c r="J105" s="316">
        <f>IF(J$2='4b. Variables'!$A$2,'4b. Variables'!$B117)+IF(J$2='4b. Variables'!$A$3,'4b. Variables'!$C117)+IF(J$2='4b. Variables'!$A$4,'4b. Variables'!$D117)+IF(J$2='4b. Variables'!$A$5,'4b. Variables'!$E117)+IF(J$2='4b. Variables'!$A$6,'4b. Variables'!$F117)+IF(J$2='4b. Variables'!$A$7,'4b. Variables'!$G117)+IF(J$2='4b. Variables'!$A$8,'4b. Variables'!$H117)+IF(J$2='4b. Variables'!$A$9,'4b. Variables'!$I117)+IF(J$2='4b. Variables'!$A$10,'4b. Variables'!$J117)+IF(J$2='4b. Variables'!$A$11,'4b. Variables'!$K117)+IF(J$2='4b. Variables'!$A$12,'4b. Variables'!$L117)</f>
        <v>702.8</v>
      </c>
      <c r="K105" s="316">
        <f>IF(K$2='4b. Variables'!$A$2,'4b. Variables'!$B117)+IF(K$2='4b. Variables'!$A$3,'4b. Variables'!$C117)+IF(K$2='4b. Variables'!$A$4,'4b. Variables'!$D117)+IF(K$2='4b. Variables'!$A$5,'4b. Variables'!$E117)+IF(K$2='4b. Variables'!$A$6,'4b. Variables'!$F117)+IF(K$2='4b. Variables'!$A$7,'4b. Variables'!$G117)+IF(K$2='4b. Variables'!$A$8,'4b. Variables'!$H117)+IF(K$2='4b. Variables'!$A$9,'4b. Variables'!$I117)+IF(K$2='4b. Variables'!$A$10,'4b. Variables'!$J117)+IF(K$2='4b. Variables'!$A$11,'4b. Variables'!$K117)+IF(K$2='4b. Variables'!$A$12,'4b. Variables'!$L117)</f>
        <v>3233445.7757040006</v>
      </c>
      <c r="L105" s="316"/>
      <c r="M105" s="316"/>
      <c r="N105" s="44"/>
      <c r="O105" s="301">
        <f t="shared" si="17"/>
        <v>9100021.9579327479</v>
      </c>
      <c r="P105" s="303">
        <f t="shared" si="18"/>
        <v>266529.71793274768</v>
      </c>
      <c r="Q105" s="307">
        <f t="shared" si="19"/>
        <v>3.0172632826442339E-2</v>
      </c>
      <c r="R105" s="305">
        <f t="shared" si="9"/>
        <v>3.0172632826442339E-2</v>
      </c>
    </row>
    <row r="106" spans="1:20" x14ac:dyDescent="0.2">
      <c r="A106" s="103">
        <f t="shared" si="15"/>
        <v>41517</v>
      </c>
      <c r="B106" s="6">
        <f>'1. Data Sheet'!B111</f>
        <v>8890440.5999999996</v>
      </c>
      <c r="C106" s="6">
        <f>'4b. Variables'!N118</f>
        <v>30729.31</v>
      </c>
      <c r="D106" s="6"/>
      <c r="E106" s="294">
        <f t="shared" si="16"/>
        <v>8921169.9100000001</v>
      </c>
      <c r="F106" s="316">
        <f>IF(F$2='4b. Variables'!$A$2,'4b. Variables'!$B118)+IF(F$2='4b. Variables'!$A$3,'4b. Variables'!$C118)+IF(F$2='4b. Variables'!$A$4,'4b. Variables'!$D118)+IF(F$2='4b. Variables'!$A$5,'4b. Variables'!$E118)+IF(F$2='4b. Variables'!$A$6,'4b. Variables'!$F118)+IF(F$2='4b. Variables'!$A$7,'4b. Variables'!$G118)+IF(F$2='4b. Variables'!$A$8,'4b. Variables'!$H118)+IF(F$2='4b. Variables'!$A$9,'4b. Variables'!$I118)+IF(F$2='4b. Variables'!$A$10,'4b. Variables'!$J118)+IF(F$2='4b. Variables'!$A$11,'4b. Variables'!$K118)+IF(F$2='4b. Variables'!$A$12,'4b. Variables'!$K118)</f>
        <v>33.9</v>
      </c>
      <c r="G106" s="316">
        <f>IF(G$2='4b. Variables'!$A$2,'4b. Variables'!$B118)+IF(G$2='4b. Variables'!$A$3,'4b. Variables'!$C118)+IF(G$2='4b. Variables'!$A$4,'4b. Variables'!$D118)+IF(G$2='4b. Variables'!$A$5,'4b. Variables'!$E118)+IF(G$2='4b. Variables'!$A$6,'4b. Variables'!$F118)+IF(G$2='4b. Variables'!$A$7,'4b. Variables'!$G118)+IF(G$2='4b. Variables'!$A$8,'4b. Variables'!$H118)+IF(G$2='4b. Variables'!$A$9,'4b. Variables'!$I118)+IF(G$2='4b. Variables'!$A$10,'4b. Variables'!$J118)+IF(G$2='4b. Variables'!$A$11,'4b. Variables'!$K118)+IF(G$2='4b. Variables'!$A$12,'4b. Variables'!$L118)</f>
        <v>34.5</v>
      </c>
      <c r="H106" s="715">
        <f>IF(H$2='4b. Variables'!$A$2,'4b. Variables'!$B118)+IF(H$2='4b. Variables'!$A$3,'4b. Variables'!$C118)+IF(H$2='4b. Variables'!$A$4,'4b. Variables'!$D118)+IF(H$2='4b. Variables'!$A$5,'4b. Variables'!$E118)+IF(H$2='4b. Variables'!$A$6,'4b. Variables'!$F118)+IF(H$2='4b. Variables'!$A$7,'4b. Variables'!$G118)+IF(H$2='4b. Variables'!$A$8,'4b. Variables'!$H118)+IF(H$2='4b. Variables'!$A$9,'4b. Variables'!$I118)+IF(H$2='4b. Variables'!$A$10,'4b. Variables'!$J118)+IF(H$2='4b. Variables'!$A$11,'4b. Variables'!$K118)+IF(H$2='4b. Variables'!$A$12,'4b. Variables'!$L118)</f>
        <v>31</v>
      </c>
      <c r="I106" s="715">
        <f>IF(I$2='4b. Variables'!$A$2,'4b. Variables'!$B118)+IF(I$2='4b. Variables'!$A$3,'4b. Variables'!$C118)+IF(I$2='4b. Variables'!$A$4,'4b. Variables'!$D118)+IF(I$2='4b. Variables'!$A$5,'4b. Variables'!$E118)+IF(I$2='4b. Variables'!$A$6,'4b. Variables'!$F118)+IF(I$2='4b. Variables'!$A$7,'4b. Variables'!$G118)+IF(I$2='4b. Variables'!$A$8,'4b. Variables'!$H118)+IF(I$2='4b. Variables'!$A$9,'4b. Variables'!$I118)+IF(I$2='4b. Variables'!$A$10,'4b. Variables'!$J118)+IF(I$2='4b. Variables'!$A$11,'4b. Variables'!$K118)+IF(I$2='4b. Variables'!$A$12,'4b. Variables'!$L118)</f>
        <v>336</v>
      </c>
      <c r="J106" s="316">
        <f>IF(J$2='4b. Variables'!$A$2,'4b. Variables'!$B118)+IF(J$2='4b. Variables'!$A$3,'4b. Variables'!$C118)+IF(J$2='4b. Variables'!$A$4,'4b. Variables'!$D118)+IF(J$2='4b. Variables'!$A$5,'4b. Variables'!$E118)+IF(J$2='4b. Variables'!$A$6,'4b. Variables'!$F118)+IF(J$2='4b. Variables'!$A$7,'4b. Variables'!$G118)+IF(J$2='4b. Variables'!$A$8,'4b. Variables'!$H118)+IF(J$2='4b. Variables'!$A$9,'4b. Variables'!$I118)+IF(J$2='4b. Variables'!$A$10,'4b. Variables'!$J118)+IF(J$2='4b. Variables'!$A$11,'4b. Variables'!$K118)+IF(J$2='4b. Variables'!$A$12,'4b. Variables'!$L118)</f>
        <v>701.4</v>
      </c>
      <c r="K106" s="316">
        <f>IF(K$2='4b. Variables'!$A$2,'4b. Variables'!$B118)+IF(K$2='4b. Variables'!$A$3,'4b. Variables'!$C118)+IF(K$2='4b. Variables'!$A$4,'4b. Variables'!$D118)+IF(K$2='4b. Variables'!$A$5,'4b. Variables'!$E118)+IF(K$2='4b. Variables'!$A$6,'4b. Variables'!$F118)+IF(K$2='4b. Variables'!$A$7,'4b. Variables'!$G118)+IF(K$2='4b. Variables'!$A$8,'4b. Variables'!$H118)+IF(K$2='4b. Variables'!$A$9,'4b. Variables'!$I118)+IF(K$2='4b. Variables'!$A$10,'4b. Variables'!$J118)+IF(K$2='4b. Variables'!$A$11,'4b. Variables'!$K118)+IF(K$2='4b. Variables'!$A$12,'4b. Variables'!$L118)</f>
        <v>3561254.6667360002</v>
      </c>
      <c r="L106" s="316"/>
      <c r="M106" s="316"/>
      <c r="N106" s="44"/>
      <c r="O106" s="301">
        <f t="shared" si="17"/>
        <v>8931749.8557496555</v>
      </c>
      <c r="P106" s="303">
        <f t="shared" si="18"/>
        <v>10579.945749655366</v>
      </c>
      <c r="Q106" s="307">
        <f t="shared" si="19"/>
        <v>1.1859370302762641E-3</v>
      </c>
      <c r="R106" s="305">
        <f t="shared" si="9"/>
        <v>1.1859370302762641E-3</v>
      </c>
    </row>
    <row r="107" spans="1:20" x14ac:dyDescent="0.2">
      <c r="A107" s="103">
        <f t="shared" si="15"/>
        <v>41547</v>
      </c>
      <c r="B107" s="6">
        <f>'1. Data Sheet'!B112</f>
        <v>8502958.4299999997</v>
      </c>
      <c r="C107" s="6">
        <f>'4b. Variables'!N119</f>
        <v>25518.55</v>
      </c>
      <c r="D107" s="6"/>
      <c r="E107" s="294">
        <f t="shared" si="16"/>
        <v>8528476.9800000004</v>
      </c>
      <c r="F107" s="316">
        <f>IF(F$2='4b. Variables'!$A$2,'4b. Variables'!$B119)+IF(F$2='4b. Variables'!$A$3,'4b. Variables'!$C119)+IF(F$2='4b. Variables'!$A$4,'4b. Variables'!$D119)+IF(F$2='4b. Variables'!$A$5,'4b. Variables'!$E119)+IF(F$2='4b. Variables'!$A$6,'4b. Variables'!$F119)+IF(F$2='4b. Variables'!$A$7,'4b. Variables'!$G119)+IF(F$2='4b. Variables'!$A$8,'4b. Variables'!$H119)+IF(F$2='4b. Variables'!$A$9,'4b. Variables'!$I119)+IF(F$2='4b. Variables'!$A$10,'4b. Variables'!$J119)+IF(F$2='4b. Variables'!$A$11,'4b. Variables'!$K119)+IF(F$2='4b. Variables'!$A$12,'4b. Variables'!$K119)</f>
        <v>133.1</v>
      </c>
      <c r="G107" s="316">
        <f>IF(G$2='4b. Variables'!$A$2,'4b. Variables'!$B119)+IF(G$2='4b. Variables'!$A$3,'4b. Variables'!$C119)+IF(G$2='4b. Variables'!$A$4,'4b. Variables'!$D119)+IF(G$2='4b. Variables'!$A$5,'4b. Variables'!$E119)+IF(G$2='4b. Variables'!$A$6,'4b. Variables'!$F119)+IF(G$2='4b. Variables'!$A$7,'4b. Variables'!$G119)+IF(G$2='4b. Variables'!$A$8,'4b. Variables'!$H119)+IF(G$2='4b. Variables'!$A$9,'4b. Variables'!$I119)+IF(G$2='4b. Variables'!$A$10,'4b. Variables'!$J119)+IF(G$2='4b. Variables'!$A$11,'4b. Variables'!$K119)+IF(G$2='4b. Variables'!$A$12,'4b. Variables'!$L119)</f>
        <v>17.2</v>
      </c>
      <c r="H107" s="715">
        <f>IF(H$2='4b. Variables'!$A$2,'4b. Variables'!$B119)+IF(H$2='4b. Variables'!$A$3,'4b. Variables'!$C119)+IF(H$2='4b. Variables'!$A$4,'4b. Variables'!$D119)+IF(H$2='4b. Variables'!$A$5,'4b. Variables'!$E119)+IF(H$2='4b. Variables'!$A$6,'4b. Variables'!$F119)+IF(H$2='4b. Variables'!$A$7,'4b. Variables'!$G119)+IF(H$2='4b. Variables'!$A$8,'4b. Variables'!$H119)+IF(H$2='4b. Variables'!$A$9,'4b. Variables'!$I119)+IF(H$2='4b. Variables'!$A$10,'4b. Variables'!$J119)+IF(H$2='4b. Variables'!$A$11,'4b. Variables'!$K119)+IF(H$2='4b. Variables'!$A$12,'4b. Variables'!$L119)</f>
        <v>30</v>
      </c>
      <c r="I107" s="715">
        <f>IF(I$2='4b. Variables'!$A$2,'4b. Variables'!$B119)+IF(I$2='4b. Variables'!$A$3,'4b. Variables'!$C119)+IF(I$2='4b. Variables'!$A$4,'4b. Variables'!$D119)+IF(I$2='4b. Variables'!$A$5,'4b. Variables'!$E119)+IF(I$2='4b. Variables'!$A$6,'4b. Variables'!$F119)+IF(I$2='4b. Variables'!$A$7,'4b. Variables'!$G119)+IF(I$2='4b. Variables'!$A$8,'4b. Variables'!$H119)+IF(I$2='4b. Variables'!$A$9,'4b. Variables'!$I119)+IF(I$2='4b. Variables'!$A$10,'4b. Variables'!$J119)+IF(I$2='4b. Variables'!$A$11,'4b. Variables'!$K119)+IF(I$2='4b. Variables'!$A$12,'4b. Variables'!$L119)</f>
        <v>320</v>
      </c>
      <c r="J107" s="316">
        <f>IF(J$2='4b. Variables'!$A$2,'4b. Variables'!$B119)+IF(J$2='4b. Variables'!$A$3,'4b. Variables'!$C119)+IF(J$2='4b. Variables'!$A$4,'4b. Variables'!$D119)+IF(J$2='4b. Variables'!$A$5,'4b. Variables'!$E119)+IF(J$2='4b. Variables'!$A$6,'4b. Variables'!$F119)+IF(J$2='4b. Variables'!$A$7,'4b. Variables'!$G119)+IF(J$2='4b. Variables'!$A$8,'4b. Variables'!$H119)+IF(J$2='4b. Variables'!$A$9,'4b. Variables'!$I119)+IF(J$2='4b. Variables'!$A$10,'4b. Variables'!$J119)+IF(J$2='4b. Variables'!$A$11,'4b. Variables'!$K119)+IF(J$2='4b. Variables'!$A$12,'4b. Variables'!$L119)</f>
        <v>698.4</v>
      </c>
      <c r="K107" s="316">
        <f>IF(K$2='4b. Variables'!$A$2,'4b. Variables'!$B119)+IF(K$2='4b. Variables'!$A$3,'4b. Variables'!$C119)+IF(K$2='4b. Variables'!$A$4,'4b. Variables'!$D119)+IF(K$2='4b. Variables'!$A$5,'4b. Variables'!$E119)+IF(K$2='4b. Variables'!$A$6,'4b. Variables'!$F119)+IF(K$2='4b. Variables'!$A$7,'4b. Variables'!$G119)+IF(K$2='4b. Variables'!$A$8,'4b. Variables'!$H119)+IF(K$2='4b. Variables'!$A$9,'4b. Variables'!$I119)+IF(K$2='4b. Variables'!$A$10,'4b. Variables'!$J119)+IF(K$2='4b. Variables'!$A$11,'4b. Variables'!$K119)+IF(K$2='4b. Variables'!$A$12,'4b. Variables'!$L119)</f>
        <v>3380656.6649640002</v>
      </c>
      <c r="L107" s="316"/>
      <c r="M107" s="316"/>
      <c r="N107" s="44"/>
      <c r="O107" s="301">
        <f t="shared" si="17"/>
        <v>8714494.2312674522</v>
      </c>
      <c r="P107" s="303">
        <f t="shared" si="18"/>
        <v>186017.25126745179</v>
      </c>
      <c r="Q107" s="307">
        <f t="shared" si="19"/>
        <v>2.1811309534360938E-2</v>
      </c>
      <c r="R107" s="305">
        <f t="shared" si="9"/>
        <v>2.1811309534360938E-2</v>
      </c>
    </row>
    <row r="108" spans="1:20" x14ac:dyDescent="0.2">
      <c r="A108" s="103">
        <f t="shared" si="15"/>
        <v>41578</v>
      </c>
      <c r="B108" s="6">
        <f>'1. Data Sheet'!B113</f>
        <v>9300422.8599999994</v>
      </c>
      <c r="C108" s="6">
        <f>'4b. Variables'!N120</f>
        <v>17140.919999999998</v>
      </c>
      <c r="D108" s="6"/>
      <c r="E108" s="294">
        <f t="shared" si="16"/>
        <v>9317563.7799999993</v>
      </c>
      <c r="F108" s="316">
        <f>IF(F$2='4b. Variables'!$A$2,'4b. Variables'!$B120)+IF(F$2='4b. Variables'!$A$3,'4b. Variables'!$C120)+IF(F$2='4b. Variables'!$A$4,'4b. Variables'!$D120)+IF(F$2='4b. Variables'!$A$5,'4b. Variables'!$E120)+IF(F$2='4b. Variables'!$A$6,'4b. Variables'!$F120)+IF(F$2='4b. Variables'!$A$7,'4b. Variables'!$G120)+IF(F$2='4b. Variables'!$A$8,'4b. Variables'!$H120)+IF(F$2='4b. Variables'!$A$9,'4b. Variables'!$I120)+IF(F$2='4b. Variables'!$A$10,'4b. Variables'!$J120)+IF(F$2='4b. Variables'!$A$11,'4b. Variables'!$K120)+IF(F$2='4b. Variables'!$A$12,'4b. Variables'!$K120)</f>
        <v>270.68888888888893</v>
      </c>
      <c r="G108" s="316">
        <f>IF(G$2='4b. Variables'!$A$2,'4b. Variables'!$B120)+IF(G$2='4b. Variables'!$A$3,'4b. Variables'!$C120)+IF(G$2='4b. Variables'!$A$4,'4b. Variables'!$D120)+IF(G$2='4b. Variables'!$A$5,'4b. Variables'!$E120)+IF(G$2='4b. Variables'!$A$6,'4b. Variables'!$F120)+IF(G$2='4b. Variables'!$A$7,'4b. Variables'!$G120)+IF(G$2='4b. Variables'!$A$8,'4b. Variables'!$H120)+IF(G$2='4b. Variables'!$A$9,'4b. Variables'!$I120)+IF(G$2='4b. Variables'!$A$10,'4b. Variables'!$J120)+IF(G$2='4b. Variables'!$A$11,'4b. Variables'!$K120)+IF(G$2='4b. Variables'!$A$12,'4b. Variables'!$L120)</f>
        <v>0</v>
      </c>
      <c r="H108" s="715">
        <f>IF(H$2='4b. Variables'!$A$2,'4b. Variables'!$B120)+IF(H$2='4b. Variables'!$A$3,'4b. Variables'!$C120)+IF(H$2='4b. Variables'!$A$4,'4b. Variables'!$D120)+IF(H$2='4b. Variables'!$A$5,'4b. Variables'!$E120)+IF(H$2='4b. Variables'!$A$6,'4b. Variables'!$F120)+IF(H$2='4b. Variables'!$A$7,'4b. Variables'!$G120)+IF(H$2='4b. Variables'!$A$8,'4b. Variables'!$H120)+IF(H$2='4b. Variables'!$A$9,'4b. Variables'!$I120)+IF(H$2='4b. Variables'!$A$10,'4b. Variables'!$J120)+IF(H$2='4b. Variables'!$A$11,'4b. Variables'!$K120)+IF(H$2='4b. Variables'!$A$12,'4b. Variables'!$L120)</f>
        <v>31</v>
      </c>
      <c r="I108" s="715">
        <f>IF(I$2='4b. Variables'!$A$2,'4b. Variables'!$B120)+IF(I$2='4b. Variables'!$A$3,'4b. Variables'!$C120)+IF(I$2='4b. Variables'!$A$4,'4b. Variables'!$D120)+IF(I$2='4b. Variables'!$A$5,'4b. Variables'!$E120)+IF(I$2='4b. Variables'!$A$6,'4b. Variables'!$F120)+IF(I$2='4b. Variables'!$A$7,'4b. Variables'!$G120)+IF(I$2='4b. Variables'!$A$8,'4b. Variables'!$H120)+IF(I$2='4b. Variables'!$A$9,'4b. Variables'!$I120)+IF(I$2='4b. Variables'!$A$10,'4b. Variables'!$J120)+IF(I$2='4b. Variables'!$A$11,'4b. Variables'!$K120)+IF(I$2='4b. Variables'!$A$12,'4b. Variables'!$L120)</f>
        <v>352</v>
      </c>
      <c r="J108" s="316">
        <f>IF(J$2='4b. Variables'!$A$2,'4b. Variables'!$B120)+IF(J$2='4b. Variables'!$A$3,'4b. Variables'!$C120)+IF(J$2='4b. Variables'!$A$4,'4b. Variables'!$D120)+IF(J$2='4b. Variables'!$A$5,'4b. Variables'!$E120)+IF(J$2='4b. Variables'!$A$6,'4b. Variables'!$F120)+IF(J$2='4b. Variables'!$A$7,'4b. Variables'!$G120)+IF(J$2='4b. Variables'!$A$8,'4b. Variables'!$H120)+IF(J$2='4b. Variables'!$A$9,'4b. Variables'!$I120)+IF(J$2='4b. Variables'!$A$10,'4b. Variables'!$J120)+IF(J$2='4b. Variables'!$A$11,'4b. Variables'!$K120)+IF(J$2='4b. Variables'!$A$12,'4b. Variables'!$L120)</f>
        <v>698.4</v>
      </c>
      <c r="K108" s="316">
        <f>IF(K$2='4b. Variables'!$A$2,'4b. Variables'!$B120)+IF(K$2='4b. Variables'!$A$3,'4b. Variables'!$C120)+IF(K$2='4b. Variables'!$A$4,'4b. Variables'!$D120)+IF(K$2='4b. Variables'!$A$5,'4b. Variables'!$E120)+IF(K$2='4b. Variables'!$A$6,'4b. Variables'!$F120)+IF(K$2='4b. Variables'!$A$7,'4b. Variables'!$G120)+IF(K$2='4b. Variables'!$A$8,'4b. Variables'!$H120)+IF(K$2='4b. Variables'!$A$9,'4b. Variables'!$I120)+IF(K$2='4b. Variables'!$A$10,'4b. Variables'!$J120)+IF(K$2='4b. Variables'!$A$11,'4b. Variables'!$K120)+IF(K$2='4b. Variables'!$A$12,'4b. Variables'!$L120)</f>
        <v>3717267.3247680007</v>
      </c>
      <c r="L108" s="316"/>
      <c r="M108" s="316"/>
      <c r="N108" s="44"/>
      <c r="O108" s="301">
        <f t="shared" si="17"/>
        <v>9432437.8210524283</v>
      </c>
      <c r="P108" s="303">
        <f t="shared" si="18"/>
        <v>114874.04105242901</v>
      </c>
      <c r="Q108" s="307">
        <f t="shared" si="19"/>
        <v>1.2328763587216251E-2</v>
      </c>
      <c r="R108" s="305">
        <f t="shared" si="9"/>
        <v>1.2328763587216251E-2</v>
      </c>
    </row>
    <row r="109" spans="1:20" x14ac:dyDescent="0.2">
      <c r="A109" s="103">
        <f t="shared" ref="A109:A138" si="20">EOMONTH(A108,1)</f>
        <v>41608</v>
      </c>
      <c r="B109" s="6">
        <f>'1. Data Sheet'!B114</f>
        <v>9558855.8699999992</v>
      </c>
      <c r="C109" s="6">
        <f>'4b. Variables'!N121</f>
        <v>8803.9</v>
      </c>
      <c r="D109" s="6"/>
      <c r="E109" s="294">
        <f t="shared" si="16"/>
        <v>9567659.7699999996</v>
      </c>
      <c r="F109" s="316">
        <f>IF(F$2='4b. Variables'!$A$2,'4b. Variables'!$B121)+IF(F$2='4b. Variables'!$A$3,'4b. Variables'!$C121)+IF(F$2='4b. Variables'!$A$4,'4b. Variables'!$D121)+IF(F$2='4b. Variables'!$A$5,'4b. Variables'!$E121)+IF(F$2='4b. Variables'!$A$6,'4b. Variables'!$F121)+IF(F$2='4b. Variables'!$A$7,'4b. Variables'!$G121)+IF(F$2='4b. Variables'!$A$8,'4b. Variables'!$H121)+IF(F$2='4b. Variables'!$A$9,'4b. Variables'!$I121)+IF(F$2='4b. Variables'!$A$10,'4b. Variables'!$J121)+IF(F$2='4b. Variables'!$A$11,'4b. Variables'!$K121)+IF(F$2='4b. Variables'!$A$12,'4b. Variables'!$K121)</f>
        <v>557.36666666666667</v>
      </c>
      <c r="G109" s="316">
        <f>IF(G$2='4b. Variables'!$A$2,'4b. Variables'!$B121)+IF(G$2='4b. Variables'!$A$3,'4b. Variables'!$C121)+IF(G$2='4b. Variables'!$A$4,'4b. Variables'!$D121)+IF(G$2='4b. Variables'!$A$5,'4b. Variables'!$E121)+IF(G$2='4b. Variables'!$A$6,'4b. Variables'!$F121)+IF(G$2='4b. Variables'!$A$7,'4b. Variables'!$G121)+IF(G$2='4b. Variables'!$A$8,'4b. Variables'!$H121)+IF(G$2='4b. Variables'!$A$9,'4b. Variables'!$I121)+IF(G$2='4b. Variables'!$A$10,'4b. Variables'!$J121)+IF(G$2='4b. Variables'!$A$11,'4b. Variables'!$K121)+IF(G$2='4b. Variables'!$A$12,'4b. Variables'!$L121)</f>
        <v>0</v>
      </c>
      <c r="H109" s="715">
        <f>IF(H$2='4b. Variables'!$A$2,'4b. Variables'!$B121)+IF(H$2='4b. Variables'!$A$3,'4b. Variables'!$C121)+IF(H$2='4b. Variables'!$A$4,'4b. Variables'!$D121)+IF(H$2='4b. Variables'!$A$5,'4b. Variables'!$E121)+IF(H$2='4b. Variables'!$A$6,'4b. Variables'!$F121)+IF(H$2='4b. Variables'!$A$7,'4b. Variables'!$G121)+IF(H$2='4b. Variables'!$A$8,'4b. Variables'!$H121)+IF(H$2='4b. Variables'!$A$9,'4b. Variables'!$I121)+IF(H$2='4b. Variables'!$A$10,'4b. Variables'!$J121)+IF(H$2='4b. Variables'!$A$11,'4b. Variables'!$K121)+IF(H$2='4b. Variables'!$A$12,'4b. Variables'!$L121)</f>
        <v>30</v>
      </c>
      <c r="I109" s="715">
        <f>IF(I$2='4b. Variables'!$A$2,'4b. Variables'!$B121)+IF(I$2='4b. Variables'!$A$3,'4b. Variables'!$C121)+IF(I$2='4b. Variables'!$A$4,'4b. Variables'!$D121)+IF(I$2='4b. Variables'!$A$5,'4b. Variables'!$E121)+IF(I$2='4b. Variables'!$A$6,'4b. Variables'!$F121)+IF(I$2='4b. Variables'!$A$7,'4b. Variables'!$G121)+IF(I$2='4b. Variables'!$A$8,'4b. Variables'!$H121)+IF(I$2='4b. Variables'!$A$9,'4b. Variables'!$I121)+IF(I$2='4b. Variables'!$A$10,'4b. Variables'!$J121)+IF(I$2='4b. Variables'!$A$11,'4b. Variables'!$K121)+IF(I$2='4b. Variables'!$A$12,'4b. Variables'!$L121)</f>
        <v>272</v>
      </c>
      <c r="J109" s="316">
        <f>IF(J$2='4b. Variables'!$A$2,'4b. Variables'!$B121)+IF(J$2='4b. Variables'!$A$3,'4b. Variables'!$C121)+IF(J$2='4b. Variables'!$A$4,'4b. Variables'!$D121)+IF(J$2='4b. Variables'!$A$5,'4b. Variables'!$E121)+IF(J$2='4b. Variables'!$A$6,'4b. Variables'!$F121)+IF(J$2='4b. Variables'!$A$7,'4b. Variables'!$G121)+IF(J$2='4b. Variables'!$A$8,'4b. Variables'!$H121)+IF(J$2='4b. Variables'!$A$9,'4b. Variables'!$I121)+IF(J$2='4b. Variables'!$A$10,'4b. Variables'!$J121)+IF(J$2='4b. Variables'!$A$11,'4b. Variables'!$K121)+IF(J$2='4b. Variables'!$A$12,'4b. Variables'!$L121)</f>
        <v>700</v>
      </c>
      <c r="K109" s="316">
        <f>IF(K$2='4b. Variables'!$A$2,'4b. Variables'!$B121)+IF(K$2='4b. Variables'!$A$3,'4b. Variables'!$C121)+IF(K$2='4b. Variables'!$A$4,'4b. Variables'!$D121)+IF(K$2='4b. Variables'!$A$5,'4b. Variables'!$E121)+IF(K$2='4b. Variables'!$A$6,'4b. Variables'!$F121)+IF(K$2='4b. Variables'!$A$7,'4b. Variables'!$G121)+IF(K$2='4b. Variables'!$A$8,'4b. Variables'!$H121)+IF(K$2='4b. Variables'!$A$9,'4b. Variables'!$I121)+IF(K$2='4b. Variables'!$A$10,'4b. Variables'!$J121)+IF(K$2='4b. Variables'!$A$11,'4b. Variables'!$K121)+IF(K$2='4b. Variables'!$A$12,'4b. Variables'!$L121)</f>
        <v>3481016.5271160002</v>
      </c>
      <c r="L109" s="316"/>
      <c r="M109" s="316"/>
      <c r="N109" s="44"/>
      <c r="O109" s="301">
        <f t="shared" si="17"/>
        <v>9539816.0503478441</v>
      </c>
      <c r="P109" s="303">
        <f t="shared" si="18"/>
        <v>-27843.719652155414</v>
      </c>
      <c r="Q109" s="307">
        <f t="shared" si="19"/>
        <v>-2.9101912402300458E-3</v>
      </c>
      <c r="R109" s="305">
        <f t="shared" si="9"/>
        <v>2.9101912402300458E-3</v>
      </c>
    </row>
    <row r="110" spans="1:20" x14ac:dyDescent="0.2">
      <c r="A110" s="195">
        <f t="shared" si="20"/>
        <v>41639</v>
      </c>
      <c r="B110" s="179">
        <f>'1. Data Sheet'!B115</f>
        <v>9800086.2799999993</v>
      </c>
      <c r="C110" s="179">
        <f>'4b. Variables'!N122</f>
        <v>2246.8199999999997</v>
      </c>
      <c r="D110" s="179"/>
      <c r="E110" s="292">
        <f t="shared" si="16"/>
        <v>9802333.0999999996</v>
      </c>
      <c r="F110" s="316">
        <f>IF(F$2='4b. Variables'!$A$2,'4b. Variables'!$B122)+IF(F$2='4b. Variables'!$A$3,'4b. Variables'!$C122)+IF(F$2='4b. Variables'!$A$4,'4b. Variables'!$D122)+IF(F$2='4b. Variables'!$A$5,'4b. Variables'!$E122)+IF(F$2='4b. Variables'!$A$6,'4b. Variables'!$F122)+IF(F$2='4b. Variables'!$A$7,'4b. Variables'!$G122)+IF(F$2='4b. Variables'!$A$8,'4b. Variables'!$H122)+IF(F$2='4b. Variables'!$A$9,'4b. Variables'!$I122)+IF(F$2='4b. Variables'!$A$10,'4b. Variables'!$J122)+IF(F$2='4b. Variables'!$A$11,'4b. Variables'!$K122)+IF(F$2='4b. Variables'!$A$12,'4b. Variables'!$K122)</f>
        <v>767.19999999999993</v>
      </c>
      <c r="G110" s="316">
        <f>IF(G$2='4b. Variables'!$A$2,'4b. Variables'!$B122)+IF(G$2='4b. Variables'!$A$3,'4b. Variables'!$C122)+IF(G$2='4b. Variables'!$A$4,'4b. Variables'!$D122)+IF(G$2='4b. Variables'!$A$5,'4b. Variables'!$E122)+IF(G$2='4b. Variables'!$A$6,'4b. Variables'!$F122)+IF(G$2='4b. Variables'!$A$7,'4b. Variables'!$G122)+IF(G$2='4b. Variables'!$A$8,'4b. Variables'!$H122)+IF(G$2='4b. Variables'!$A$9,'4b. Variables'!$I122)+IF(G$2='4b. Variables'!$A$10,'4b. Variables'!$J122)+IF(G$2='4b. Variables'!$A$11,'4b. Variables'!$K122)+IF(G$2='4b. Variables'!$A$12,'4b. Variables'!$L122)</f>
        <v>0</v>
      </c>
      <c r="H110" s="715">
        <f>IF(H$2='4b. Variables'!$A$2,'4b. Variables'!$B122)+IF(H$2='4b. Variables'!$A$3,'4b. Variables'!$C122)+IF(H$2='4b. Variables'!$A$4,'4b. Variables'!$D122)+IF(H$2='4b. Variables'!$A$5,'4b. Variables'!$E122)+IF(H$2='4b. Variables'!$A$6,'4b. Variables'!$F122)+IF(H$2='4b. Variables'!$A$7,'4b. Variables'!$G122)+IF(H$2='4b. Variables'!$A$8,'4b. Variables'!$H122)+IF(H$2='4b. Variables'!$A$9,'4b. Variables'!$I122)+IF(H$2='4b. Variables'!$A$10,'4b. Variables'!$J122)+IF(H$2='4b. Variables'!$A$11,'4b. Variables'!$K122)+IF(H$2='4b. Variables'!$A$12,'4b. Variables'!$L122)</f>
        <v>31</v>
      </c>
      <c r="I110" s="715">
        <f>IF(I$2='4b. Variables'!$A$2,'4b. Variables'!$B122)+IF(I$2='4b. Variables'!$A$3,'4b. Variables'!$C122)+IF(I$2='4b. Variables'!$A$4,'4b. Variables'!$D122)+IF(I$2='4b. Variables'!$A$5,'4b. Variables'!$E122)+IF(I$2='4b. Variables'!$A$6,'4b. Variables'!$F122)+IF(I$2='4b. Variables'!$A$7,'4b. Variables'!$G122)+IF(I$2='4b. Variables'!$A$8,'4b. Variables'!$H122)+IF(I$2='4b. Variables'!$A$9,'4b. Variables'!$I122)+IF(I$2='4b. Variables'!$A$10,'4b. Variables'!$J122)+IF(I$2='4b. Variables'!$A$11,'4b. Variables'!$K122)+IF(I$2='4b. Variables'!$A$12,'4b. Variables'!$L122)</f>
        <v>320</v>
      </c>
      <c r="J110" s="316">
        <f>IF(J$2='4b. Variables'!$A$2,'4b. Variables'!$B122)+IF(J$2='4b. Variables'!$A$3,'4b. Variables'!$C122)+IF(J$2='4b. Variables'!$A$4,'4b. Variables'!$D122)+IF(J$2='4b. Variables'!$A$5,'4b. Variables'!$E122)+IF(J$2='4b. Variables'!$A$6,'4b. Variables'!$F122)+IF(J$2='4b. Variables'!$A$7,'4b. Variables'!$G122)+IF(J$2='4b. Variables'!$A$8,'4b. Variables'!$H122)+IF(J$2='4b. Variables'!$A$9,'4b. Variables'!$I122)+IF(J$2='4b. Variables'!$A$10,'4b. Variables'!$J122)+IF(J$2='4b. Variables'!$A$11,'4b. Variables'!$K122)+IF(J$2='4b. Variables'!$A$12,'4b. Variables'!$L122)</f>
        <v>695.4</v>
      </c>
      <c r="K110" s="316">
        <f>IF(K$2='4b. Variables'!$A$2,'4b. Variables'!$B122)+IF(K$2='4b. Variables'!$A$3,'4b. Variables'!$C122)+IF(K$2='4b. Variables'!$A$4,'4b. Variables'!$D122)+IF(K$2='4b. Variables'!$A$5,'4b. Variables'!$E122)+IF(K$2='4b. Variables'!$A$6,'4b. Variables'!$F122)+IF(K$2='4b. Variables'!$A$7,'4b. Variables'!$G122)+IF(K$2='4b. Variables'!$A$8,'4b. Variables'!$H122)+IF(K$2='4b. Variables'!$A$9,'4b. Variables'!$I122)+IF(K$2='4b. Variables'!$A$10,'4b. Variables'!$J122)+IF(K$2='4b. Variables'!$A$11,'4b. Variables'!$K122)+IF(K$2='4b. Variables'!$A$12,'4b. Variables'!$L122)</f>
        <v>3058379.4052800001</v>
      </c>
      <c r="L110" s="316"/>
      <c r="M110" s="316"/>
      <c r="N110" s="44"/>
      <c r="O110" s="301">
        <f t="shared" si="17"/>
        <v>10140778.389349829</v>
      </c>
      <c r="P110" s="303">
        <f t="shared" si="18"/>
        <v>338445.28934982978</v>
      </c>
      <c r="Q110" s="307">
        <f t="shared" si="19"/>
        <v>3.4527013711646855E-2</v>
      </c>
      <c r="R110" s="305">
        <f t="shared" si="9"/>
        <v>3.4527013711646855E-2</v>
      </c>
      <c r="S110" s="7"/>
      <c r="T110"/>
    </row>
    <row r="111" spans="1:20" x14ac:dyDescent="0.2">
      <c r="A111" s="103">
        <f t="shared" si="20"/>
        <v>41670</v>
      </c>
      <c r="B111" s="6">
        <f>'1. Data Sheet'!B116</f>
        <v>10799725.27</v>
      </c>
      <c r="C111" s="6">
        <f>'4b. Variables'!N123</f>
        <v>2439.25</v>
      </c>
      <c r="D111" s="6"/>
      <c r="E111" s="294">
        <f t="shared" si="16"/>
        <v>10802164.52</v>
      </c>
      <c r="F111" s="316">
        <f>IF(F$2='4b. Variables'!$A$2,'4b. Variables'!$B123)+IF(F$2='4b. Variables'!$A$3,'4b. Variables'!$C123)+IF(F$2='4b. Variables'!$A$4,'4b. Variables'!$D123)+IF(F$2='4b. Variables'!$A$5,'4b. Variables'!$E123)+IF(F$2='4b. Variables'!$A$6,'4b. Variables'!$F123)+IF(F$2='4b. Variables'!$A$7,'4b. Variables'!$G123)+IF(F$2='4b. Variables'!$A$8,'4b. Variables'!$H123)+IF(F$2='4b. Variables'!$A$9,'4b. Variables'!$I123)+IF(F$2='4b. Variables'!$A$10,'4b. Variables'!$J123)+IF(F$2='4b. Variables'!$A$11,'4b. Variables'!$K123)+IF(F$2='4b. Variables'!$A$12,'4b. Variables'!$K123)</f>
        <v>899.69999999999982</v>
      </c>
      <c r="G111" s="316">
        <f>IF(G$2='4b. Variables'!$A$2,'4b. Variables'!$B123)+IF(G$2='4b. Variables'!$A$3,'4b. Variables'!$C123)+IF(G$2='4b. Variables'!$A$4,'4b. Variables'!$D123)+IF(G$2='4b. Variables'!$A$5,'4b. Variables'!$E123)+IF(G$2='4b. Variables'!$A$6,'4b. Variables'!$F123)+IF(G$2='4b. Variables'!$A$7,'4b. Variables'!$G123)+IF(G$2='4b. Variables'!$A$8,'4b. Variables'!$H123)+IF(G$2='4b. Variables'!$A$9,'4b. Variables'!$I123)+IF(G$2='4b. Variables'!$A$10,'4b. Variables'!$J123)+IF(G$2='4b. Variables'!$A$11,'4b. Variables'!$K123)+IF(G$2='4b. Variables'!$A$12,'4b. Variables'!$L123)</f>
        <v>0</v>
      </c>
      <c r="H111" s="715">
        <f>IF(H$2='4b. Variables'!$A$2,'4b. Variables'!$B123)+IF(H$2='4b. Variables'!$A$3,'4b. Variables'!$C123)+IF(H$2='4b. Variables'!$A$4,'4b. Variables'!$D123)+IF(H$2='4b. Variables'!$A$5,'4b. Variables'!$E123)+IF(H$2='4b. Variables'!$A$6,'4b. Variables'!$F123)+IF(H$2='4b. Variables'!$A$7,'4b. Variables'!$G123)+IF(H$2='4b. Variables'!$A$8,'4b. Variables'!$H123)+IF(H$2='4b. Variables'!$A$9,'4b. Variables'!$I123)+IF(H$2='4b. Variables'!$A$10,'4b. Variables'!$J123)+IF(H$2='4b. Variables'!$A$11,'4b. Variables'!$K123)+IF(H$2='4b. Variables'!$A$12,'4b. Variables'!$L123)</f>
        <v>31</v>
      </c>
      <c r="I111" s="715">
        <f>IF(I$2='4b. Variables'!$A$2,'4b. Variables'!$B123)+IF(I$2='4b. Variables'!$A$3,'4b. Variables'!$C123)+IF(I$2='4b. Variables'!$A$4,'4b. Variables'!$D123)+IF(I$2='4b. Variables'!$A$5,'4b. Variables'!$E123)+IF(I$2='4b. Variables'!$A$6,'4b. Variables'!$F123)+IF(I$2='4b. Variables'!$A$7,'4b. Variables'!$G123)+IF(I$2='4b. Variables'!$A$8,'4b. Variables'!$H123)+IF(I$2='4b. Variables'!$A$9,'4b. Variables'!$I123)+IF(I$2='4b. Variables'!$A$10,'4b. Variables'!$J123)+IF(I$2='4b. Variables'!$A$11,'4b. Variables'!$K123)+IF(I$2='4b. Variables'!$A$12,'4b. Variables'!$L123)</f>
        <v>352</v>
      </c>
      <c r="J111" s="316">
        <f>IF(J$2='4b. Variables'!$A$2,'4b. Variables'!$B123)+IF(J$2='4b. Variables'!$A$3,'4b. Variables'!$C123)+IF(J$2='4b. Variables'!$A$4,'4b. Variables'!$D123)+IF(J$2='4b. Variables'!$A$5,'4b. Variables'!$E123)+IF(J$2='4b. Variables'!$A$6,'4b. Variables'!$F123)+IF(J$2='4b. Variables'!$A$7,'4b. Variables'!$G123)+IF(J$2='4b. Variables'!$A$8,'4b. Variables'!$H123)+IF(J$2='4b. Variables'!$A$9,'4b. Variables'!$I123)+IF(J$2='4b. Variables'!$A$10,'4b. Variables'!$J123)+IF(J$2='4b. Variables'!$A$11,'4b. Variables'!$K123)+IF(J$2='4b. Variables'!$A$12,'4b. Variables'!$L123)</f>
        <v>689.4</v>
      </c>
      <c r="K111" s="316">
        <f>IF(K$2='4b. Variables'!$A$2,'4b. Variables'!$B123)+IF(K$2='4b. Variables'!$A$3,'4b. Variables'!$C123)+IF(K$2='4b. Variables'!$A$4,'4b. Variables'!$D123)+IF(K$2='4b. Variables'!$A$5,'4b. Variables'!$E123)+IF(K$2='4b. Variables'!$A$6,'4b. Variables'!$F123)+IF(K$2='4b. Variables'!$A$7,'4b. Variables'!$G123)+IF(K$2='4b. Variables'!$A$8,'4b. Variables'!$H123)+IF(K$2='4b. Variables'!$A$9,'4b. Variables'!$I123)+IF(K$2='4b. Variables'!$A$10,'4b. Variables'!$J123)+IF(K$2='4b. Variables'!$A$11,'4b. Variables'!$K123)+IF(K$2='4b. Variables'!$A$12,'4b. Variables'!$L123)</f>
        <v>3591070.4579280005</v>
      </c>
      <c r="L111" s="316"/>
      <c r="M111" s="316"/>
      <c r="N111" s="44"/>
      <c r="O111" s="301">
        <f t="shared" si="17"/>
        <v>10947440.597788533</v>
      </c>
      <c r="P111" s="303">
        <f t="shared" si="18"/>
        <v>145276.07778853364</v>
      </c>
      <c r="Q111" s="307">
        <f t="shared" si="19"/>
        <v>1.3448793296895061E-2</v>
      </c>
      <c r="R111" s="305">
        <f t="shared" si="9"/>
        <v>1.3448793296895061E-2</v>
      </c>
    </row>
    <row r="112" spans="1:20" x14ac:dyDescent="0.2">
      <c r="A112" s="103">
        <f t="shared" si="20"/>
        <v>41698</v>
      </c>
      <c r="B112" s="6">
        <f>'1. Data Sheet'!B117</f>
        <v>9710844.6699999999</v>
      </c>
      <c r="C112" s="6">
        <f>'4b. Variables'!N124</f>
        <v>2991.88</v>
      </c>
      <c r="D112" s="6"/>
      <c r="E112" s="294">
        <f t="shared" si="16"/>
        <v>9713836.5500000007</v>
      </c>
      <c r="F112" s="316">
        <f>IF(F$2='4b. Variables'!$A$2,'4b. Variables'!$B124)+IF(F$2='4b. Variables'!$A$3,'4b. Variables'!$C124)+IF(F$2='4b. Variables'!$A$4,'4b. Variables'!$D124)+IF(F$2='4b. Variables'!$A$5,'4b. Variables'!$E124)+IF(F$2='4b. Variables'!$A$6,'4b. Variables'!$F124)+IF(F$2='4b. Variables'!$A$7,'4b. Variables'!$G124)+IF(F$2='4b. Variables'!$A$8,'4b. Variables'!$H124)+IF(F$2='4b. Variables'!$A$9,'4b. Variables'!$I124)+IF(F$2='4b. Variables'!$A$10,'4b. Variables'!$J124)+IF(F$2='4b. Variables'!$A$11,'4b. Variables'!$K124)+IF(F$2='4b. Variables'!$A$12,'4b. Variables'!$K124)</f>
        <v>820.9666666666667</v>
      </c>
      <c r="G112" s="316">
        <f>IF(G$2='4b. Variables'!$A$2,'4b. Variables'!$B124)+IF(G$2='4b. Variables'!$A$3,'4b. Variables'!$C124)+IF(G$2='4b. Variables'!$A$4,'4b. Variables'!$D124)+IF(G$2='4b. Variables'!$A$5,'4b. Variables'!$E124)+IF(G$2='4b. Variables'!$A$6,'4b. Variables'!$F124)+IF(G$2='4b. Variables'!$A$7,'4b. Variables'!$G124)+IF(G$2='4b. Variables'!$A$8,'4b. Variables'!$H124)+IF(G$2='4b. Variables'!$A$9,'4b. Variables'!$I124)+IF(G$2='4b. Variables'!$A$10,'4b. Variables'!$J124)+IF(G$2='4b. Variables'!$A$11,'4b. Variables'!$K124)+IF(G$2='4b. Variables'!$A$12,'4b. Variables'!$L124)</f>
        <v>0</v>
      </c>
      <c r="H112" s="715">
        <f>IF(H$2='4b. Variables'!$A$2,'4b. Variables'!$B124)+IF(H$2='4b. Variables'!$A$3,'4b. Variables'!$C124)+IF(H$2='4b. Variables'!$A$4,'4b. Variables'!$D124)+IF(H$2='4b. Variables'!$A$5,'4b. Variables'!$E124)+IF(H$2='4b. Variables'!$A$6,'4b. Variables'!$F124)+IF(H$2='4b. Variables'!$A$7,'4b. Variables'!$G124)+IF(H$2='4b. Variables'!$A$8,'4b. Variables'!$H124)+IF(H$2='4b. Variables'!$A$9,'4b. Variables'!$I124)+IF(H$2='4b. Variables'!$A$10,'4b. Variables'!$J124)+IF(H$2='4b. Variables'!$A$11,'4b. Variables'!$K124)+IF(H$2='4b. Variables'!$A$12,'4b. Variables'!$L124)</f>
        <v>28</v>
      </c>
      <c r="I112" s="715">
        <f>IF(I$2='4b. Variables'!$A$2,'4b. Variables'!$B124)+IF(I$2='4b. Variables'!$A$3,'4b. Variables'!$C124)+IF(I$2='4b. Variables'!$A$4,'4b. Variables'!$D124)+IF(I$2='4b. Variables'!$A$5,'4b. Variables'!$E124)+IF(I$2='4b. Variables'!$A$6,'4b. Variables'!$F124)+IF(I$2='4b. Variables'!$A$7,'4b. Variables'!$G124)+IF(I$2='4b. Variables'!$A$8,'4b. Variables'!$H124)+IF(I$2='4b. Variables'!$A$9,'4b. Variables'!$I124)+IF(I$2='4b. Variables'!$A$10,'4b. Variables'!$J124)+IF(I$2='4b. Variables'!$A$11,'4b. Variables'!$K124)+IF(I$2='4b. Variables'!$A$12,'4b. Variables'!$L124)</f>
        <v>304</v>
      </c>
      <c r="J112" s="316">
        <f>IF(J$2='4b. Variables'!$A$2,'4b. Variables'!$B124)+IF(J$2='4b. Variables'!$A$3,'4b. Variables'!$C124)+IF(J$2='4b. Variables'!$A$4,'4b. Variables'!$D124)+IF(J$2='4b. Variables'!$A$5,'4b. Variables'!$E124)+IF(J$2='4b. Variables'!$A$6,'4b. Variables'!$F124)+IF(J$2='4b. Variables'!$A$7,'4b. Variables'!$G124)+IF(J$2='4b. Variables'!$A$8,'4b. Variables'!$H124)+IF(J$2='4b. Variables'!$A$9,'4b. Variables'!$I124)+IF(J$2='4b. Variables'!$A$10,'4b. Variables'!$J124)+IF(J$2='4b. Variables'!$A$11,'4b. Variables'!$K124)+IF(J$2='4b. Variables'!$A$12,'4b. Variables'!$L124)</f>
        <v>682.3</v>
      </c>
      <c r="K112" s="316">
        <f>IF(K$2='4b. Variables'!$A$2,'4b. Variables'!$B124)+IF(K$2='4b. Variables'!$A$3,'4b. Variables'!$C124)+IF(K$2='4b. Variables'!$A$4,'4b. Variables'!$D124)+IF(K$2='4b. Variables'!$A$5,'4b. Variables'!$E124)+IF(K$2='4b. Variables'!$A$6,'4b. Variables'!$F124)+IF(K$2='4b. Variables'!$A$7,'4b. Variables'!$G124)+IF(K$2='4b. Variables'!$A$8,'4b. Variables'!$H124)+IF(K$2='4b. Variables'!$A$9,'4b. Variables'!$I124)+IF(K$2='4b. Variables'!$A$10,'4b. Variables'!$J124)+IF(K$2='4b. Variables'!$A$11,'4b. Variables'!$K124)+IF(K$2='4b. Variables'!$A$12,'4b. Variables'!$L124)</f>
        <v>3355558.6677840007</v>
      </c>
      <c r="L112" s="316"/>
      <c r="M112" s="316"/>
      <c r="N112" s="44"/>
      <c r="O112" s="301">
        <f t="shared" si="17"/>
        <v>9937285.0441687852</v>
      </c>
      <c r="P112" s="303">
        <f t="shared" si="18"/>
        <v>223448.49416878447</v>
      </c>
      <c r="Q112" s="307">
        <f t="shared" si="19"/>
        <v>2.3003114476821667E-2</v>
      </c>
      <c r="R112" s="305">
        <f t="shared" ref="R112:R122" si="21">ABS(Q112)</f>
        <v>2.3003114476821667E-2</v>
      </c>
    </row>
    <row r="113" spans="1:20" x14ac:dyDescent="0.2">
      <c r="A113" s="103">
        <f t="shared" si="20"/>
        <v>41729</v>
      </c>
      <c r="B113" s="6">
        <f>'1. Data Sheet'!B118</f>
        <v>10397444.209999999</v>
      </c>
      <c r="C113" s="6">
        <f>'4b. Variables'!N125</f>
        <v>13924.2</v>
      </c>
      <c r="D113" s="6"/>
      <c r="E113" s="294">
        <f t="shared" si="16"/>
        <v>10411368.409999998</v>
      </c>
      <c r="F113" s="316">
        <f>IF(F$2='4b. Variables'!$A$2,'4b. Variables'!$B125)+IF(F$2='4b. Variables'!$A$3,'4b. Variables'!$C125)+IF(F$2='4b. Variables'!$A$4,'4b. Variables'!$D125)+IF(F$2='4b. Variables'!$A$5,'4b. Variables'!$E125)+IF(F$2='4b. Variables'!$A$6,'4b. Variables'!$F125)+IF(F$2='4b. Variables'!$A$7,'4b. Variables'!$G125)+IF(F$2='4b. Variables'!$A$8,'4b. Variables'!$H125)+IF(F$2='4b. Variables'!$A$9,'4b. Variables'!$I125)+IF(F$2='4b. Variables'!$A$10,'4b. Variables'!$J125)+IF(F$2='4b. Variables'!$A$11,'4b. Variables'!$K125)+IF(F$2='4b. Variables'!$A$12,'4b. Variables'!$K125)</f>
        <v>767.15555555555545</v>
      </c>
      <c r="G113" s="316">
        <f>IF(G$2='4b. Variables'!$A$2,'4b. Variables'!$B125)+IF(G$2='4b. Variables'!$A$3,'4b. Variables'!$C125)+IF(G$2='4b. Variables'!$A$4,'4b. Variables'!$D125)+IF(G$2='4b. Variables'!$A$5,'4b. Variables'!$E125)+IF(G$2='4b. Variables'!$A$6,'4b. Variables'!$F125)+IF(G$2='4b. Variables'!$A$7,'4b. Variables'!$G125)+IF(G$2='4b. Variables'!$A$8,'4b. Variables'!$H125)+IF(G$2='4b. Variables'!$A$9,'4b. Variables'!$I125)+IF(G$2='4b. Variables'!$A$10,'4b. Variables'!$J125)+IF(G$2='4b. Variables'!$A$11,'4b. Variables'!$K125)+IF(G$2='4b. Variables'!$A$12,'4b. Variables'!$L125)</f>
        <v>0</v>
      </c>
      <c r="H113" s="715">
        <f>IF(H$2='4b. Variables'!$A$2,'4b. Variables'!$B125)+IF(H$2='4b. Variables'!$A$3,'4b. Variables'!$C125)+IF(H$2='4b. Variables'!$A$4,'4b. Variables'!$D125)+IF(H$2='4b. Variables'!$A$5,'4b. Variables'!$E125)+IF(H$2='4b. Variables'!$A$6,'4b. Variables'!$F125)+IF(H$2='4b. Variables'!$A$7,'4b. Variables'!$G125)+IF(H$2='4b. Variables'!$A$8,'4b. Variables'!$H125)+IF(H$2='4b. Variables'!$A$9,'4b. Variables'!$I125)+IF(H$2='4b. Variables'!$A$10,'4b. Variables'!$J125)+IF(H$2='4b. Variables'!$A$11,'4b. Variables'!$K125)+IF(H$2='4b. Variables'!$A$12,'4b. Variables'!$L125)</f>
        <v>31</v>
      </c>
      <c r="I113" s="715">
        <f>IF(I$2='4b. Variables'!$A$2,'4b. Variables'!$B125)+IF(I$2='4b. Variables'!$A$3,'4b. Variables'!$C125)+IF(I$2='4b. Variables'!$A$4,'4b. Variables'!$D125)+IF(I$2='4b. Variables'!$A$5,'4b. Variables'!$E125)+IF(I$2='4b. Variables'!$A$6,'4b. Variables'!$F125)+IF(I$2='4b. Variables'!$A$7,'4b. Variables'!$G125)+IF(I$2='4b. Variables'!$A$8,'4b. Variables'!$H125)+IF(I$2='4b. Variables'!$A$9,'4b. Variables'!$I125)+IF(I$2='4b. Variables'!$A$10,'4b. Variables'!$J125)+IF(I$2='4b. Variables'!$A$11,'4b. Variables'!$K125)+IF(I$2='4b. Variables'!$A$12,'4b. Variables'!$L125)</f>
        <v>336</v>
      </c>
      <c r="J113" s="316">
        <f>IF(J$2='4b. Variables'!$A$2,'4b. Variables'!$B125)+IF(J$2='4b. Variables'!$A$3,'4b. Variables'!$C125)+IF(J$2='4b. Variables'!$A$4,'4b. Variables'!$D125)+IF(J$2='4b. Variables'!$A$5,'4b. Variables'!$E125)+IF(J$2='4b. Variables'!$A$6,'4b. Variables'!$F125)+IF(J$2='4b. Variables'!$A$7,'4b. Variables'!$G125)+IF(J$2='4b. Variables'!$A$8,'4b. Variables'!$H125)+IF(J$2='4b. Variables'!$A$9,'4b. Variables'!$I125)+IF(J$2='4b. Variables'!$A$10,'4b. Variables'!$J125)+IF(J$2='4b. Variables'!$A$11,'4b. Variables'!$K125)+IF(J$2='4b. Variables'!$A$12,'4b. Variables'!$L125)</f>
        <v>680.2</v>
      </c>
      <c r="K113" s="316">
        <f>IF(K$2='4b. Variables'!$A$2,'4b. Variables'!$B125)+IF(K$2='4b. Variables'!$A$3,'4b. Variables'!$C125)+IF(K$2='4b. Variables'!$A$4,'4b. Variables'!$D125)+IF(K$2='4b. Variables'!$A$5,'4b. Variables'!$E125)+IF(K$2='4b. Variables'!$A$6,'4b. Variables'!$F125)+IF(K$2='4b. Variables'!$A$7,'4b. Variables'!$G125)+IF(K$2='4b. Variables'!$A$8,'4b. Variables'!$H125)+IF(K$2='4b. Variables'!$A$9,'4b. Variables'!$I125)+IF(K$2='4b. Variables'!$A$10,'4b. Variables'!$J125)+IF(K$2='4b. Variables'!$A$11,'4b. Variables'!$K125)+IF(K$2='4b. Variables'!$A$12,'4b. Variables'!$L125)</f>
        <v>3697221.5036640004</v>
      </c>
      <c r="L113" s="316"/>
      <c r="M113" s="316"/>
      <c r="N113" s="44"/>
      <c r="O113" s="301">
        <f t="shared" si="17"/>
        <v>10536432.202986997</v>
      </c>
      <c r="P113" s="303">
        <f t="shared" si="18"/>
        <v>125063.79298699833</v>
      </c>
      <c r="Q113" s="307">
        <f t="shared" si="19"/>
        <v>1.2012233941013558E-2</v>
      </c>
      <c r="R113" s="305">
        <f t="shared" si="21"/>
        <v>1.2012233941013558E-2</v>
      </c>
    </row>
    <row r="114" spans="1:20" x14ac:dyDescent="0.2">
      <c r="A114" s="103">
        <f t="shared" si="20"/>
        <v>41759</v>
      </c>
      <c r="B114" s="6">
        <f>'1. Data Sheet'!B119</f>
        <v>9186099.6500000004</v>
      </c>
      <c r="C114" s="6">
        <f>'4b. Variables'!N126</f>
        <v>25104.21</v>
      </c>
      <c r="D114" s="6"/>
      <c r="E114" s="294">
        <f t="shared" si="16"/>
        <v>9211203.8600000013</v>
      </c>
      <c r="F114" s="316">
        <f>IF(F$2='4b. Variables'!$A$2,'4b. Variables'!$B126)+IF(F$2='4b. Variables'!$A$3,'4b. Variables'!$C126)+IF(F$2='4b. Variables'!$A$4,'4b. Variables'!$D126)+IF(F$2='4b. Variables'!$A$5,'4b. Variables'!$E126)+IF(F$2='4b. Variables'!$A$6,'4b. Variables'!$F126)+IF(F$2='4b. Variables'!$A$7,'4b. Variables'!$G126)+IF(F$2='4b. Variables'!$A$8,'4b. Variables'!$H126)+IF(F$2='4b. Variables'!$A$9,'4b. Variables'!$I126)+IF(F$2='4b. Variables'!$A$10,'4b. Variables'!$J126)+IF(F$2='4b. Variables'!$A$11,'4b. Variables'!$K126)+IF(F$2='4b. Variables'!$A$12,'4b. Variables'!$K126)</f>
        <v>423.06666666666666</v>
      </c>
      <c r="G114" s="316">
        <f>IF(G$2='4b. Variables'!$A$2,'4b. Variables'!$B126)+IF(G$2='4b. Variables'!$A$3,'4b. Variables'!$C126)+IF(G$2='4b. Variables'!$A$4,'4b. Variables'!$D126)+IF(G$2='4b. Variables'!$A$5,'4b. Variables'!$E126)+IF(G$2='4b. Variables'!$A$6,'4b. Variables'!$F126)+IF(G$2='4b. Variables'!$A$7,'4b. Variables'!$G126)+IF(G$2='4b. Variables'!$A$8,'4b. Variables'!$H126)+IF(G$2='4b. Variables'!$A$9,'4b. Variables'!$I126)+IF(G$2='4b. Variables'!$A$10,'4b. Variables'!$J126)+IF(G$2='4b. Variables'!$A$11,'4b. Variables'!$K126)+IF(G$2='4b. Variables'!$A$12,'4b. Variables'!$L126)</f>
        <v>0</v>
      </c>
      <c r="H114" s="715">
        <f>IF(H$2='4b. Variables'!$A$2,'4b. Variables'!$B126)+IF(H$2='4b. Variables'!$A$3,'4b. Variables'!$C126)+IF(H$2='4b. Variables'!$A$4,'4b. Variables'!$D126)+IF(H$2='4b. Variables'!$A$5,'4b. Variables'!$E126)+IF(H$2='4b. Variables'!$A$6,'4b. Variables'!$F126)+IF(H$2='4b. Variables'!$A$7,'4b. Variables'!$G126)+IF(H$2='4b. Variables'!$A$8,'4b. Variables'!$H126)+IF(H$2='4b. Variables'!$A$9,'4b. Variables'!$I126)+IF(H$2='4b. Variables'!$A$10,'4b. Variables'!$J126)+IF(H$2='4b. Variables'!$A$11,'4b. Variables'!$K126)+IF(H$2='4b. Variables'!$A$12,'4b. Variables'!$L126)</f>
        <v>30</v>
      </c>
      <c r="I114" s="715">
        <f>IF(I$2='4b. Variables'!$A$2,'4b. Variables'!$B126)+IF(I$2='4b. Variables'!$A$3,'4b. Variables'!$C126)+IF(I$2='4b. Variables'!$A$4,'4b. Variables'!$D126)+IF(I$2='4b. Variables'!$A$5,'4b. Variables'!$E126)+IF(I$2='4b. Variables'!$A$6,'4b. Variables'!$F126)+IF(I$2='4b. Variables'!$A$7,'4b. Variables'!$G126)+IF(I$2='4b. Variables'!$A$8,'4b. Variables'!$H126)+IF(I$2='4b. Variables'!$A$9,'4b. Variables'!$I126)+IF(I$2='4b. Variables'!$A$10,'4b. Variables'!$J126)+IF(I$2='4b. Variables'!$A$11,'4b. Variables'!$K126)+IF(I$2='4b. Variables'!$A$12,'4b. Variables'!$L126)</f>
        <v>320</v>
      </c>
      <c r="J114" s="316">
        <f>IF(J$2='4b. Variables'!$A$2,'4b. Variables'!$B126)+IF(J$2='4b. Variables'!$A$3,'4b. Variables'!$C126)+IF(J$2='4b. Variables'!$A$4,'4b. Variables'!$D126)+IF(J$2='4b. Variables'!$A$5,'4b. Variables'!$E126)+IF(J$2='4b. Variables'!$A$6,'4b. Variables'!$F126)+IF(J$2='4b. Variables'!$A$7,'4b. Variables'!$G126)+IF(J$2='4b. Variables'!$A$8,'4b. Variables'!$H126)+IF(J$2='4b. Variables'!$A$9,'4b. Variables'!$I126)+IF(J$2='4b. Variables'!$A$10,'4b. Variables'!$J126)+IF(J$2='4b. Variables'!$A$11,'4b. Variables'!$K126)+IF(J$2='4b. Variables'!$A$12,'4b. Variables'!$L126)</f>
        <v>679.4</v>
      </c>
      <c r="K114" s="316">
        <f>IF(K$2='4b. Variables'!$A$2,'4b. Variables'!$B126)+IF(K$2='4b. Variables'!$A$3,'4b. Variables'!$C126)+IF(K$2='4b. Variables'!$A$4,'4b. Variables'!$D126)+IF(K$2='4b. Variables'!$A$5,'4b. Variables'!$E126)+IF(K$2='4b. Variables'!$A$6,'4b. Variables'!$F126)+IF(K$2='4b. Variables'!$A$7,'4b. Variables'!$G126)+IF(K$2='4b. Variables'!$A$8,'4b. Variables'!$H126)+IF(K$2='4b. Variables'!$A$9,'4b. Variables'!$I126)+IF(K$2='4b. Variables'!$A$10,'4b. Variables'!$J126)+IF(K$2='4b. Variables'!$A$11,'4b. Variables'!$K126)+IF(K$2='4b. Variables'!$A$12,'4b. Variables'!$L126)</f>
        <v>3495242.6493600006</v>
      </c>
      <c r="L114" s="316"/>
      <c r="M114" s="316"/>
      <c r="N114" s="44"/>
      <c r="O114" s="301">
        <f t="shared" si="17"/>
        <v>9294332.9127449542</v>
      </c>
      <c r="P114" s="303">
        <f t="shared" si="18"/>
        <v>83129.052744952962</v>
      </c>
      <c r="Q114" s="307">
        <f t="shared" si="19"/>
        <v>9.0247761322430394E-3</v>
      </c>
      <c r="R114" s="305">
        <f t="shared" si="21"/>
        <v>9.0247761322430394E-3</v>
      </c>
    </row>
    <row r="115" spans="1:20" x14ac:dyDescent="0.2">
      <c r="A115" s="103">
        <f t="shared" si="20"/>
        <v>41790</v>
      </c>
      <c r="B115" s="6">
        <f>'1. Data Sheet'!B120</f>
        <v>9013757.120000001</v>
      </c>
      <c r="C115" s="6">
        <f>'4b. Variables'!N127</f>
        <v>32010.48</v>
      </c>
      <c r="D115" s="6"/>
      <c r="E115" s="294">
        <f t="shared" si="16"/>
        <v>9045767.6000000015</v>
      </c>
      <c r="F115" s="316">
        <f>IF(F$2='4b. Variables'!$A$2,'4b. Variables'!$B127)+IF(F$2='4b. Variables'!$A$3,'4b. Variables'!$C127)+IF(F$2='4b. Variables'!$A$4,'4b. Variables'!$D127)+IF(F$2='4b. Variables'!$A$5,'4b. Variables'!$E127)+IF(F$2='4b. Variables'!$A$6,'4b. Variables'!$F127)+IF(F$2='4b. Variables'!$A$7,'4b. Variables'!$G127)+IF(F$2='4b. Variables'!$A$8,'4b. Variables'!$H127)+IF(F$2='4b. Variables'!$A$9,'4b. Variables'!$I127)+IF(F$2='4b. Variables'!$A$10,'4b. Variables'!$J127)+IF(F$2='4b. Variables'!$A$11,'4b. Variables'!$K127)+IF(F$2='4b. Variables'!$A$12,'4b. Variables'!$K127)</f>
        <v>185.6</v>
      </c>
      <c r="G115" s="316">
        <f>IF(G$2='4b. Variables'!$A$2,'4b. Variables'!$B127)+IF(G$2='4b. Variables'!$A$3,'4b. Variables'!$C127)+IF(G$2='4b. Variables'!$A$4,'4b. Variables'!$D127)+IF(G$2='4b. Variables'!$A$5,'4b. Variables'!$E127)+IF(G$2='4b. Variables'!$A$6,'4b. Variables'!$F127)+IF(G$2='4b. Variables'!$A$7,'4b. Variables'!$G127)+IF(G$2='4b. Variables'!$A$8,'4b. Variables'!$H127)+IF(G$2='4b. Variables'!$A$9,'4b. Variables'!$I127)+IF(G$2='4b. Variables'!$A$10,'4b. Variables'!$J127)+IF(G$2='4b. Variables'!$A$11,'4b. Variables'!$K127)+IF(G$2='4b. Variables'!$A$12,'4b. Variables'!$L127)</f>
        <v>7.6000000000000005</v>
      </c>
      <c r="H115" s="715">
        <f>IF(H$2='4b. Variables'!$A$2,'4b. Variables'!$B127)+IF(H$2='4b. Variables'!$A$3,'4b. Variables'!$C127)+IF(H$2='4b. Variables'!$A$4,'4b. Variables'!$D127)+IF(H$2='4b. Variables'!$A$5,'4b. Variables'!$E127)+IF(H$2='4b. Variables'!$A$6,'4b. Variables'!$F127)+IF(H$2='4b. Variables'!$A$7,'4b. Variables'!$G127)+IF(H$2='4b. Variables'!$A$8,'4b. Variables'!$H127)+IF(H$2='4b. Variables'!$A$9,'4b. Variables'!$I127)+IF(H$2='4b. Variables'!$A$10,'4b. Variables'!$J127)+IF(H$2='4b. Variables'!$A$11,'4b. Variables'!$K127)+IF(H$2='4b. Variables'!$A$12,'4b. Variables'!$L127)</f>
        <v>31</v>
      </c>
      <c r="I115" s="715">
        <f>IF(I$2='4b. Variables'!$A$2,'4b. Variables'!$B127)+IF(I$2='4b. Variables'!$A$3,'4b. Variables'!$C127)+IF(I$2='4b. Variables'!$A$4,'4b. Variables'!$D127)+IF(I$2='4b. Variables'!$A$5,'4b. Variables'!$E127)+IF(I$2='4b. Variables'!$A$6,'4b. Variables'!$F127)+IF(I$2='4b. Variables'!$A$7,'4b. Variables'!$G127)+IF(I$2='4b. Variables'!$A$8,'4b. Variables'!$H127)+IF(I$2='4b. Variables'!$A$9,'4b. Variables'!$I127)+IF(I$2='4b. Variables'!$A$10,'4b. Variables'!$J127)+IF(I$2='4b. Variables'!$A$11,'4b. Variables'!$K127)+IF(I$2='4b. Variables'!$A$12,'4b. Variables'!$L127)</f>
        <v>336</v>
      </c>
      <c r="J115" s="316">
        <f>IF(J$2='4b. Variables'!$A$2,'4b. Variables'!$B127)+IF(J$2='4b. Variables'!$A$3,'4b. Variables'!$C127)+IF(J$2='4b. Variables'!$A$4,'4b. Variables'!$D127)+IF(J$2='4b. Variables'!$A$5,'4b. Variables'!$E127)+IF(J$2='4b. Variables'!$A$6,'4b. Variables'!$F127)+IF(J$2='4b. Variables'!$A$7,'4b. Variables'!$G127)+IF(J$2='4b. Variables'!$A$8,'4b. Variables'!$H127)+IF(J$2='4b. Variables'!$A$9,'4b. Variables'!$I127)+IF(J$2='4b. Variables'!$A$10,'4b. Variables'!$J127)+IF(J$2='4b. Variables'!$A$11,'4b. Variables'!$K127)+IF(J$2='4b. Variables'!$A$12,'4b. Variables'!$L127)</f>
        <v>690</v>
      </c>
      <c r="K115" s="316">
        <f>IF(K$2='4b. Variables'!$A$2,'4b. Variables'!$B127)+IF(K$2='4b. Variables'!$A$3,'4b. Variables'!$C127)+IF(K$2='4b. Variables'!$A$4,'4b. Variables'!$D127)+IF(K$2='4b. Variables'!$A$5,'4b. Variables'!$E127)+IF(K$2='4b. Variables'!$A$6,'4b. Variables'!$F127)+IF(K$2='4b. Variables'!$A$7,'4b. Variables'!$G127)+IF(K$2='4b. Variables'!$A$8,'4b. Variables'!$H127)+IF(K$2='4b. Variables'!$A$9,'4b. Variables'!$I127)+IF(K$2='4b. Variables'!$A$10,'4b. Variables'!$J127)+IF(K$2='4b. Variables'!$A$11,'4b. Variables'!$K127)+IF(K$2='4b. Variables'!$A$12,'4b. Variables'!$L127)</f>
        <v>3735523.0916520003</v>
      </c>
      <c r="L115" s="316"/>
      <c r="M115" s="316"/>
      <c r="N115" s="44"/>
      <c r="O115" s="301">
        <f t="shared" si="17"/>
        <v>9155471.0882454719</v>
      </c>
      <c r="P115" s="303">
        <f t="shared" si="18"/>
        <v>109703.48824547045</v>
      </c>
      <c r="Q115" s="307">
        <f t="shared" si="19"/>
        <v>1.2127604101333582E-2</v>
      </c>
      <c r="R115" s="305">
        <f t="shared" si="21"/>
        <v>1.2127604101333582E-2</v>
      </c>
    </row>
    <row r="116" spans="1:20" x14ac:dyDescent="0.2">
      <c r="A116" s="103">
        <f t="shared" si="20"/>
        <v>41820</v>
      </c>
      <c r="B116" s="6">
        <f>'1. Data Sheet'!B121</f>
        <v>8560167.7400000002</v>
      </c>
      <c r="C116" s="6">
        <f>'4b. Variables'!N128</f>
        <v>48616.92</v>
      </c>
      <c r="D116" s="6"/>
      <c r="E116" s="294">
        <f t="shared" si="16"/>
        <v>8608784.6600000001</v>
      </c>
      <c r="F116" s="316">
        <f>IF(F$2='4b. Variables'!$A$2,'4b. Variables'!$B128)+IF(F$2='4b. Variables'!$A$3,'4b. Variables'!$C128)+IF(F$2='4b. Variables'!$A$4,'4b. Variables'!$D128)+IF(F$2='4b. Variables'!$A$5,'4b. Variables'!$E128)+IF(F$2='4b. Variables'!$A$6,'4b. Variables'!$F128)+IF(F$2='4b. Variables'!$A$7,'4b. Variables'!$G128)+IF(F$2='4b. Variables'!$A$8,'4b. Variables'!$H128)+IF(F$2='4b. Variables'!$A$9,'4b. Variables'!$I128)+IF(F$2='4b. Variables'!$A$10,'4b. Variables'!$J128)+IF(F$2='4b. Variables'!$A$11,'4b. Variables'!$K128)+IF(F$2='4b. Variables'!$A$12,'4b. Variables'!$K128)</f>
        <v>35.999999999999993</v>
      </c>
      <c r="G116" s="316">
        <f>IF(G$2='4b. Variables'!$A$2,'4b. Variables'!$B128)+IF(G$2='4b. Variables'!$A$3,'4b. Variables'!$C128)+IF(G$2='4b. Variables'!$A$4,'4b. Variables'!$D128)+IF(G$2='4b. Variables'!$A$5,'4b. Variables'!$E128)+IF(G$2='4b. Variables'!$A$6,'4b. Variables'!$F128)+IF(G$2='4b. Variables'!$A$7,'4b. Variables'!$G128)+IF(G$2='4b. Variables'!$A$8,'4b. Variables'!$H128)+IF(G$2='4b. Variables'!$A$9,'4b. Variables'!$I128)+IF(G$2='4b. Variables'!$A$10,'4b. Variables'!$J128)+IF(G$2='4b. Variables'!$A$11,'4b. Variables'!$K128)+IF(G$2='4b. Variables'!$A$12,'4b. Variables'!$L128)</f>
        <v>44</v>
      </c>
      <c r="H116" s="715">
        <f>IF(H$2='4b. Variables'!$A$2,'4b. Variables'!$B128)+IF(H$2='4b. Variables'!$A$3,'4b. Variables'!$C128)+IF(H$2='4b. Variables'!$A$4,'4b. Variables'!$D128)+IF(H$2='4b. Variables'!$A$5,'4b. Variables'!$E128)+IF(H$2='4b. Variables'!$A$6,'4b. Variables'!$F128)+IF(H$2='4b. Variables'!$A$7,'4b. Variables'!$G128)+IF(H$2='4b. Variables'!$A$8,'4b. Variables'!$H128)+IF(H$2='4b. Variables'!$A$9,'4b. Variables'!$I128)+IF(H$2='4b. Variables'!$A$10,'4b. Variables'!$J128)+IF(H$2='4b. Variables'!$A$11,'4b. Variables'!$K128)+IF(H$2='4b. Variables'!$A$12,'4b. Variables'!$L128)</f>
        <v>30</v>
      </c>
      <c r="I116" s="715">
        <f>IF(I$2='4b. Variables'!$A$2,'4b. Variables'!$B128)+IF(I$2='4b. Variables'!$A$3,'4b. Variables'!$C128)+IF(I$2='4b. Variables'!$A$4,'4b. Variables'!$D128)+IF(I$2='4b. Variables'!$A$5,'4b. Variables'!$E128)+IF(I$2='4b. Variables'!$A$6,'4b. Variables'!$F128)+IF(I$2='4b. Variables'!$A$7,'4b. Variables'!$G128)+IF(I$2='4b. Variables'!$A$8,'4b. Variables'!$H128)+IF(I$2='4b. Variables'!$A$9,'4b. Variables'!$I128)+IF(I$2='4b. Variables'!$A$10,'4b. Variables'!$J128)+IF(I$2='4b. Variables'!$A$11,'4b. Variables'!$K128)+IF(I$2='4b. Variables'!$A$12,'4b. Variables'!$L128)</f>
        <v>336</v>
      </c>
      <c r="J116" s="316">
        <f>IF(J$2='4b. Variables'!$A$2,'4b. Variables'!$B128)+IF(J$2='4b. Variables'!$A$3,'4b. Variables'!$C128)+IF(J$2='4b. Variables'!$A$4,'4b. Variables'!$D128)+IF(J$2='4b. Variables'!$A$5,'4b. Variables'!$E128)+IF(J$2='4b. Variables'!$A$6,'4b. Variables'!$F128)+IF(J$2='4b. Variables'!$A$7,'4b. Variables'!$G128)+IF(J$2='4b. Variables'!$A$8,'4b. Variables'!$H128)+IF(J$2='4b. Variables'!$A$9,'4b. Variables'!$I128)+IF(J$2='4b. Variables'!$A$10,'4b. Variables'!$J128)+IF(J$2='4b. Variables'!$A$11,'4b. Variables'!$K128)+IF(J$2='4b. Variables'!$A$12,'4b. Variables'!$L128)</f>
        <v>704.4</v>
      </c>
      <c r="K116" s="316">
        <f>IF(K$2='4b. Variables'!$A$2,'4b. Variables'!$B128)+IF(K$2='4b. Variables'!$A$3,'4b. Variables'!$C128)+IF(K$2='4b. Variables'!$A$4,'4b. Variables'!$D128)+IF(K$2='4b. Variables'!$A$5,'4b. Variables'!$E128)+IF(K$2='4b. Variables'!$A$6,'4b. Variables'!$F128)+IF(K$2='4b. Variables'!$A$7,'4b. Variables'!$G128)+IF(K$2='4b. Variables'!$A$8,'4b. Variables'!$H128)+IF(K$2='4b. Variables'!$A$9,'4b. Variables'!$I128)+IF(K$2='4b. Variables'!$A$10,'4b. Variables'!$J128)+IF(K$2='4b. Variables'!$A$11,'4b. Variables'!$K128)+IF(K$2='4b. Variables'!$A$12,'4b. Variables'!$L128)</f>
        <v>3380283.5016960003</v>
      </c>
      <c r="L116" s="316"/>
      <c r="M116" s="316"/>
      <c r="N116" s="44"/>
      <c r="O116" s="301">
        <f t="shared" si="17"/>
        <v>8787929.4343778901</v>
      </c>
      <c r="P116" s="303">
        <f t="shared" si="18"/>
        <v>179144.77437788993</v>
      </c>
      <c r="Q116" s="307">
        <f t="shared" si="19"/>
        <v>2.0809531362803297E-2</v>
      </c>
      <c r="R116" s="305">
        <f t="shared" si="21"/>
        <v>2.0809531362803297E-2</v>
      </c>
    </row>
    <row r="117" spans="1:20" x14ac:dyDescent="0.2">
      <c r="A117" s="103">
        <f t="shared" si="20"/>
        <v>41851</v>
      </c>
      <c r="B117" s="6">
        <f>'1. Data Sheet'!B122</f>
        <v>8459289.1699999999</v>
      </c>
      <c r="C117" s="6">
        <f>'4b. Variables'!N129</f>
        <v>52243.009999999995</v>
      </c>
      <c r="D117" s="6"/>
      <c r="E117" s="294">
        <f t="shared" si="16"/>
        <v>8511532.1799999997</v>
      </c>
      <c r="F117" s="316">
        <f>IF(F$2='4b. Variables'!$A$2,'4b. Variables'!$B129)+IF(F$2='4b. Variables'!$A$3,'4b. Variables'!$C129)+IF(F$2='4b. Variables'!$A$4,'4b. Variables'!$D129)+IF(F$2='4b. Variables'!$A$5,'4b. Variables'!$E129)+IF(F$2='4b. Variables'!$A$6,'4b. Variables'!$F129)+IF(F$2='4b. Variables'!$A$7,'4b. Variables'!$G129)+IF(F$2='4b. Variables'!$A$8,'4b. Variables'!$H129)+IF(F$2='4b. Variables'!$A$9,'4b. Variables'!$I129)+IF(F$2='4b. Variables'!$A$10,'4b. Variables'!$J129)+IF(F$2='4b. Variables'!$A$11,'4b. Variables'!$K129)+IF(F$2='4b. Variables'!$A$12,'4b. Variables'!$K129)</f>
        <v>59.100000000000009</v>
      </c>
      <c r="G117" s="316">
        <f>IF(G$2='4b. Variables'!$A$2,'4b. Variables'!$B129)+IF(G$2='4b. Variables'!$A$3,'4b. Variables'!$C129)+IF(G$2='4b. Variables'!$A$4,'4b. Variables'!$D129)+IF(G$2='4b. Variables'!$A$5,'4b. Variables'!$E129)+IF(G$2='4b. Variables'!$A$6,'4b. Variables'!$F129)+IF(G$2='4b. Variables'!$A$7,'4b. Variables'!$G129)+IF(G$2='4b. Variables'!$A$8,'4b. Variables'!$H129)+IF(G$2='4b. Variables'!$A$9,'4b. Variables'!$I129)+IF(G$2='4b. Variables'!$A$10,'4b. Variables'!$J129)+IF(G$2='4b. Variables'!$A$11,'4b. Variables'!$K129)+IF(G$2='4b. Variables'!$A$12,'4b. Variables'!$L129)</f>
        <v>25.700000000000003</v>
      </c>
      <c r="H117" s="715">
        <f>IF(H$2='4b. Variables'!$A$2,'4b. Variables'!$B129)+IF(H$2='4b. Variables'!$A$3,'4b. Variables'!$C129)+IF(H$2='4b. Variables'!$A$4,'4b. Variables'!$D129)+IF(H$2='4b. Variables'!$A$5,'4b. Variables'!$E129)+IF(H$2='4b. Variables'!$A$6,'4b. Variables'!$F129)+IF(H$2='4b. Variables'!$A$7,'4b. Variables'!$G129)+IF(H$2='4b. Variables'!$A$8,'4b. Variables'!$H129)+IF(H$2='4b. Variables'!$A$9,'4b. Variables'!$I129)+IF(H$2='4b. Variables'!$A$10,'4b. Variables'!$J129)+IF(H$2='4b. Variables'!$A$11,'4b. Variables'!$K129)+IF(H$2='4b. Variables'!$A$12,'4b. Variables'!$L129)</f>
        <v>31</v>
      </c>
      <c r="I117" s="715">
        <f>IF(I$2='4b. Variables'!$A$2,'4b. Variables'!$B129)+IF(I$2='4b. Variables'!$A$3,'4b. Variables'!$C129)+IF(I$2='4b. Variables'!$A$4,'4b. Variables'!$D129)+IF(I$2='4b. Variables'!$A$5,'4b. Variables'!$E129)+IF(I$2='4b. Variables'!$A$6,'4b. Variables'!$F129)+IF(I$2='4b. Variables'!$A$7,'4b. Variables'!$G129)+IF(I$2='4b. Variables'!$A$8,'4b. Variables'!$H129)+IF(I$2='4b. Variables'!$A$9,'4b. Variables'!$I129)+IF(I$2='4b. Variables'!$A$10,'4b. Variables'!$J129)+IF(I$2='4b. Variables'!$A$11,'4b. Variables'!$K129)+IF(I$2='4b. Variables'!$A$12,'4b. Variables'!$L129)</f>
        <v>352</v>
      </c>
      <c r="J117" s="316">
        <f>IF(J$2='4b. Variables'!$A$2,'4b. Variables'!$B129)+IF(J$2='4b. Variables'!$A$3,'4b. Variables'!$C129)+IF(J$2='4b. Variables'!$A$4,'4b. Variables'!$D129)+IF(J$2='4b. Variables'!$A$5,'4b. Variables'!$E129)+IF(J$2='4b. Variables'!$A$6,'4b. Variables'!$F129)+IF(J$2='4b. Variables'!$A$7,'4b. Variables'!$G129)+IF(J$2='4b. Variables'!$A$8,'4b. Variables'!$H129)+IF(J$2='4b. Variables'!$A$9,'4b. Variables'!$I129)+IF(J$2='4b. Variables'!$A$10,'4b. Variables'!$J129)+IF(J$2='4b. Variables'!$A$11,'4b. Variables'!$K129)+IF(J$2='4b. Variables'!$A$12,'4b. Variables'!$L129)</f>
        <v>715.1</v>
      </c>
      <c r="K117" s="316">
        <f>IF(K$2='4b. Variables'!$A$2,'4b. Variables'!$B129)+IF(K$2='4b. Variables'!$A$3,'4b. Variables'!$C129)+IF(K$2='4b. Variables'!$A$4,'4b. Variables'!$D129)+IF(K$2='4b. Variables'!$A$5,'4b. Variables'!$E129)+IF(K$2='4b. Variables'!$A$6,'4b. Variables'!$F129)+IF(K$2='4b. Variables'!$A$7,'4b. Variables'!$G129)+IF(K$2='4b. Variables'!$A$8,'4b. Variables'!$H129)+IF(K$2='4b. Variables'!$A$9,'4b. Variables'!$I129)+IF(K$2='4b. Variables'!$A$10,'4b. Variables'!$J129)+IF(K$2='4b. Variables'!$A$11,'4b. Variables'!$K129)+IF(K$2='4b. Variables'!$A$12,'4b. Variables'!$L129)</f>
        <v>3371786.3780880002</v>
      </c>
      <c r="L117" s="316"/>
      <c r="M117" s="316"/>
      <c r="N117" s="44"/>
      <c r="O117" s="301">
        <f t="shared" si="17"/>
        <v>8963280.3079404999</v>
      </c>
      <c r="P117" s="303">
        <f t="shared" si="18"/>
        <v>451748.12794050016</v>
      </c>
      <c r="Q117" s="307">
        <f>P117/E117</f>
        <v>5.3074830522522931E-2</v>
      </c>
      <c r="R117" s="305">
        <f t="shared" si="21"/>
        <v>5.3074830522522931E-2</v>
      </c>
    </row>
    <row r="118" spans="1:20" x14ac:dyDescent="0.2">
      <c r="A118" s="103">
        <f t="shared" si="20"/>
        <v>41882</v>
      </c>
      <c r="B118" s="6">
        <f>'1. Data Sheet'!B123</f>
        <v>8922514.3599999994</v>
      </c>
      <c r="C118" s="6">
        <f>'4b. Variables'!N130</f>
        <v>46971.21</v>
      </c>
      <c r="D118" s="6"/>
      <c r="E118" s="294">
        <f t="shared" si="16"/>
        <v>8969485.5700000003</v>
      </c>
      <c r="F118" s="316">
        <f>IF(F$2='4b. Variables'!$A$2,'4b. Variables'!$B130)+IF(F$2='4b. Variables'!$A$3,'4b. Variables'!$C130)+IF(F$2='4b. Variables'!$A$4,'4b. Variables'!$D130)+IF(F$2='4b. Variables'!$A$5,'4b. Variables'!$E130)+IF(F$2='4b. Variables'!$A$6,'4b. Variables'!$F130)+IF(F$2='4b. Variables'!$A$7,'4b. Variables'!$G130)+IF(F$2='4b. Variables'!$A$8,'4b. Variables'!$H130)+IF(F$2='4b. Variables'!$A$9,'4b. Variables'!$I130)+IF(F$2='4b. Variables'!$A$10,'4b. Variables'!$J130)+IF(F$2='4b. Variables'!$A$11,'4b. Variables'!$K130)+IF(F$2='4b. Variables'!$A$12,'4b. Variables'!$K130)</f>
        <v>40.5</v>
      </c>
      <c r="G118" s="316">
        <f>IF(G$2='4b. Variables'!$A$2,'4b. Variables'!$B130)+IF(G$2='4b. Variables'!$A$3,'4b. Variables'!$C130)+IF(G$2='4b. Variables'!$A$4,'4b. Variables'!$D130)+IF(G$2='4b. Variables'!$A$5,'4b. Variables'!$E130)+IF(G$2='4b. Variables'!$A$6,'4b. Variables'!$F130)+IF(G$2='4b. Variables'!$A$7,'4b. Variables'!$G130)+IF(G$2='4b. Variables'!$A$8,'4b. Variables'!$H130)+IF(G$2='4b. Variables'!$A$9,'4b. Variables'!$I130)+IF(G$2='4b. Variables'!$A$10,'4b. Variables'!$J130)+IF(G$2='4b. Variables'!$A$11,'4b. Variables'!$K130)+IF(G$2='4b. Variables'!$A$12,'4b. Variables'!$L130)</f>
        <v>32.400000000000006</v>
      </c>
      <c r="H118" s="715">
        <f>IF(H$2='4b. Variables'!$A$2,'4b. Variables'!$B130)+IF(H$2='4b. Variables'!$A$3,'4b. Variables'!$C130)+IF(H$2='4b. Variables'!$A$4,'4b. Variables'!$D130)+IF(H$2='4b. Variables'!$A$5,'4b. Variables'!$E130)+IF(H$2='4b. Variables'!$A$6,'4b. Variables'!$F130)+IF(H$2='4b. Variables'!$A$7,'4b. Variables'!$G130)+IF(H$2='4b. Variables'!$A$8,'4b. Variables'!$H130)+IF(H$2='4b. Variables'!$A$9,'4b. Variables'!$I130)+IF(H$2='4b. Variables'!$A$10,'4b. Variables'!$J130)+IF(H$2='4b. Variables'!$A$11,'4b. Variables'!$K130)+IF(H$2='4b. Variables'!$A$12,'4b. Variables'!$L130)</f>
        <v>31</v>
      </c>
      <c r="I118" s="715">
        <f>IF(I$2='4b. Variables'!$A$2,'4b. Variables'!$B130)+IF(I$2='4b. Variables'!$A$3,'4b. Variables'!$C130)+IF(I$2='4b. Variables'!$A$4,'4b. Variables'!$D130)+IF(I$2='4b. Variables'!$A$5,'4b. Variables'!$E130)+IF(I$2='4b. Variables'!$A$6,'4b. Variables'!$F130)+IF(I$2='4b. Variables'!$A$7,'4b. Variables'!$G130)+IF(I$2='4b. Variables'!$A$8,'4b. Variables'!$H130)+IF(I$2='4b. Variables'!$A$9,'4b. Variables'!$I130)+IF(I$2='4b. Variables'!$A$10,'4b. Variables'!$J130)+IF(I$2='4b. Variables'!$A$11,'4b. Variables'!$K130)+IF(I$2='4b. Variables'!$A$12,'4b. Variables'!$L130)</f>
        <v>320</v>
      </c>
      <c r="J118" s="316">
        <f>IF(J$2='4b. Variables'!$A$2,'4b. Variables'!$B130)+IF(J$2='4b. Variables'!$A$3,'4b. Variables'!$C130)+IF(J$2='4b. Variables'!$A$4,'4b. Variables'!$D130)+IF(J$2='4b. Variables'!$A$5,'4b. Variables'!$E130)+IF(J$2='4b. Variables'!$A$6,'4b. Variables'!$F130)+IF(J$2='4b. Variables'!$A$7,'4b. Variables'!$G130)+IF(J$2='4b. Variables'!$A$8,'4b. Variables'!$H130)+IF(J$2='4b. Variables'!$A$9,'4b. Variables'!$I130)+IF(J$2='4b. Variables'!$A$10,'4b. Variables'!$J130)+IF(J$2='4b. Variables'!$A$11,'4b. Variables'!$K130)+IF(J$2='4b. Variables'!$A$12,'4b. Variables'!$L130)</f>
        <v>718.7</v>
      </c>
      <c r="K118" s="316">
        <f>IF(K$2='4b. Variables'!$A$2,'4b. Variables'!$B130)+IF(K$2='4b. Variables'!$A$3,'4b. Variables'!$C130)+IF(K$2='4b. Variables'!$A$4,'4b. Variables'!$D130)+IF(K$2='4b. Variables'!$A$5,'4b. Variables'!$E130)+IF(K$2='4b. Variables'!$A$6,'4b. Variables'!$F130)+IF(K$2='4b. Variables'!$A$7,'4b. Variables'!$G130)+IF(K$2='4b. Variables'!$A$8,'4b. Variables'!$H130)+IF(K$2='4b. Variables'!$A$9,'4b. Variables'!$I130)+IF(K$2='4b. Variables'!$A$10,'4b. Variables'!$J130)+IF(K$2='4b. Variables'!$A$11,'4b. Variables'!$K130)+IF(K$2='4b. Variables'!$A$12,'4b. Variables'!$L130)</f>
        <v>3631166.4294000003</v>
      </c>
      <c r="L118" s="316"/>
      <c r="M118" s="316"/>
      <c r="N118" s="44"/>
      <c r="O118" s="301">
        <f t="shared" si="17"/>
        <v>9009052.3398840837</v>
      </c>
      <c r="P118" s="303">
        <f t="shared" si="18"/>
        <v>39566.76988408342</v>
      </c>
      <c r="Q118" s="307">
        <f t="shared" si="19"/>
        <v>4.4112641215925856E-3</v>
      </c>
      <c r="R118" s="305">
        <f t="shared" si="21"/>
        <v>4.4112641215925856E-3</v>
      </c>
    </row>
    <row r="119" spans="1:20" x14ac:dyDescent="0.2">
      <c r="A119" s="103">
        <f t="shared" si="20"/>
        <v>41912</v>
      </c>
      <c r="B119" s="6">
        <f>'1. Data Sheet'!B124</f>
        <v>8881019.1399999987</v>
      </c>
      <c r="C119" s="6">
        <f>'4b. Variables'!N131</f>
        <v>39980.21</v>
      </c>
      <c r="D119" s="6"/>
      <c r="E119" s="294">
        <f t="shared" si="16"/>
        <v>8920999.3499999996</v>
      </c>
      <c r="F119" s="316">
        <f>IF(F$2='4b. Variables'!$A$2,'4b. Variables'!$B131)+IF(F$2='4b. Variables'!$A$3,'4b. Variables'!$C131)+IF(F$2='4b. Variables'!$A$4,'4b. Variables'!$D131)+IF(F$2='4b. Variables'!$A$5,'4b. Variables'!$E131)+IF(F$2='4b. Variables'!$A$6,'4b. Variables'!$F131)+IF(F$2='4b. Variables'!$A$7,'4b. Variables'!$G131)+IF(F$2='4b. Variables'!$A$8,'4b. Variables'!$H131)+IF(F$2='4b. Variables'!$A$9,'4b. Variables'!$I131)+IF(F$2='4b. Variables'!$A$10,'4b. Variables'!$J131)+IF(F$2='4b. Variables'!$A$11,'4b. Variables'!$K131)+IF(F$2='4b. Variables'!$A$12,'4b. Variables'!$K131)</f>
        <v>117.19999999999999</v>
      </c>
      <c r="G119" s="316">
        <f>IF(G$2='4b. Variables'!$A$2,'4b. Variables'!$B131)+IF(G$2='4b. Variables'!$A$3,'4b. Variables'!$C131)+IF(G$2='4b. Variables'!$A$4,'4b. Variables'!$D131)+IF(G$2='4b. Variables'!$A$5,'4b. Variables'!$E131)+IF(G$2='4b. Variables'!$A$6,'4b. Variables'!$F131)+IF(G$2='4b. Variables'!$A$7,'4b. Variables'!$G131)+IF(G$2='4b. Variables'!$A$8,'4b. Variables'!$H131)+IF(G$2='4b. Variables'!$A$9,'4b. Variables'!$I131)+IF(G$2='4b. Variables'!$A$10,'4b. Variables'!$J131)+IF(G$2='4b. Variables'!$A$11,'4b. Variables'!$K131)+IF(G$2='4b. Variables'!$A$12,'4b. Variables'!$L131)</f>
        <v>12.399999999999999</v>
      </c>
      <c r="H119" s="715">
        <f>IF(H$2='4b. Variables'!$A$2,'4b. Variables'!$B131)+IF(H$2='4b. Variables'!$A$3,'4b. Variables'!$C131)+IF(H$2='4b. Variables'!$A$4,'4b. Variables'!$D131)+IF(H$2='4b. Variables'!$A$5,'4b. Variables'!$E131)+IF(H$2='4b. Variables'!$A$6,'4b. Variables'!$F131)+IF(H$2='4b. Variables'!$A$7,'4b. Variables'!$G131)+IF(H$2='4b. Variables'!$A$8,'4b. Variables'!$H131)+IF(H$2='4b. Variables'!$A$9,'4b. Variables'!$I131)+IF(H$2='4b. Variables'!$A$10,'4b. Variables'!$J131)+IF(H$2='4b. Variables'!$A$11,'4b. Variables'!$K131)+IF(H$2='4b. Variables'!$A$12,'4b. Variables'!$L131)</f>
        <v>30</v>
      </c>
      <c r="I119" s="715">
        <f>IF(I$2='4b. Variables'!$A$2,'4b. Variables'!$B131)+IF(I$2='4b. Variables'!$A$3,'4b. Variables'!$C131)+IF(I$2='4b. Variables'!$A$4,'4b. Variables'!$D131)+IF(I$2='4b. Variables'!$A$5,'4b. Variables'!$E131)+IF(I$2='4b. Variables'!$A$6,'4b. Variables'!$F131)+IF(I$2='4b. Variables'!$A$7,'4b. Variables'!$G131)+IF(I$2='4b. Variables'!$A$8,'4b. Variables'!$H131)+IF(I$2='4b. Variables'!$A$9,'4b. Variables'!$I131)+IF(I$2='4b. Variables'!$A$10,'4b. Variables'!$J131)+IF(I$2='4b. Variables'!$A$11,'4b. Variables'!$K131)+IF(I$2='4b. Variables'!$A$12,'4b. Variables'!$L131)</f>
        <v>336</v>
      </c>
      <c r="J119" s="316">
        <f>IF(J$2='4b. Variables'!$A$2,'4b. Variables'!$B131)+IF(J$2='4b. Variables'!$A$3,'4b. Variables'!$C131)+IF(J$2='4b. Variables'!$A$4,'4b. Variables'!$D131)+IF(J$2='4b. Variables'!$A$5,'4b. Variables'!$E131)+IF(J$2='4b. Variables'!$A$6,'4b. Variables'!$F131)+IF(J$2='4b. Variables'!$A$7,'4b. Variables'!$G131)+IF(J$2='4b. Variables'!$A$8,'4b. Variables'!$H131)+IF(J$2='4b. Variables'!$A$9,'4b. Variables'!$I131)+IF(J$2='4b. Variables'!$A$10,'4b. Variables'!$J131)+IF(J$2='4b. Variables'!$A$11,'4b. Variables'!$K131)+IF(J$2='4b. Variables'!$A$12,'4b. Variables'!$L131)</f>
        <v>719.3</v>
      </c>
      <c r="K119" s="316">
        <f>IF(K$2='4b. Variables'!$A$2,'4b. Variables'!$B131)+IF(K$2='4b. Variables'!$A$3,'4b. Variables'!$C131)+IF(K$2='4b. Variables'!$A$4,'4b. Variables'!$D131)+IF(K$2='4b. Variables'!$A$5,'4b. Variables'!$E131)+IF(K$2='4b. Variables'!$A$6,'4b. Variables'!$F131)+IF(K$2='4b. Variables'!$A$7,'4b. Variables'!$G131)+IF(K$2='4b. Variables'!$A$8,'4b. Variables'!$H131)+IF(K$2='4b. Variables'!$A$9,'4b. Variables'!$I131)+IF(K$2='4b. Variables'!$A$10,'4b. Variables'!$J131)+IF(K$2='4b. Variables'!$A$11,'4b. Variables'!$K131)+IF(K$2='4b. Variables'!$A$12,'4b. Variables'!$L131)</f>
        <v>3632293.7526000002</v>
      </c>
      <c r="L119" s="316"/>
      <c r="M119" s="316"/>
      <c r="N119" s="44"/>
      <c r="O119" s="301">
        <f t="shared" si="17"/>
        <v>9000933.3861944117</v>
      </c>
      <c r="P119" s="303">
        <f t="shared" si="18"/>
        <v>79934.036194412038</v>
      </c>
      <c r="Q119" s="307">
        <f t="shared" si="19"/>
        <v>8.9602109649758056E-3</v>
      </c>
      <c r="R119" s="305">
        <f t="shared" si="21"/>
        <v>8.9602109649758056E-3</v>
      </c>
    </row>
    <row r="120" spans="1:20" x14ac:dyDescent="0.2">
      <c r="A120" s="103">
        <f t="shared" si="20"/>
        <v>41943</v>
      </c>
      <c r="B120" s="6">
        <f>'1. Data Sheet'!B125</f>
        <v>9391766.8599999994</v>
      </c>
      <c r="C120" s="6">
        <f>'4b. Variables'!N132</f>
        <v>20845.66</v>
      </c>
      <c r="D120" s="6"/>
      <c r="E120" s="294">
        <f t="shared" si="16"/>
        <v>9412612.5199999996</v>
      </c>
      <c r="F120" s="316">
        <f>IF(F$2='4b. Variables'!$A$2,'4b. Variables'!$B132)+IF(F$2='4b. Variables'!$A$3,'4b. Variables'!$C132)+IF(F$2='4b. Variables'!$A$4,'4b. Variables'!$D132)+IF(F$2='4b. Variables'!$A$5,'4b. Variables'!$E132)+IF(F$2='4b. Variables'!$A$6,'4b. Variables'!$F132)+IF(F$2='4b. Variables'!$A$7,'4b. Variables'!$G132)+IF(F$2='4b. Variables'!$A$8,'4b. Variables'!$H132)+IF(F$2='4b. Variables'!$A$9,'4b. Variables'!$I132)+IF(F$2='4b. Variables'!$A$10,'4b. Variables'!$J132)+IF(F$2='4b. Variables'!$A$11,'4b. Variables'!$K132)+IF(F$2='4b. Variables'!$A$12,'4b. Variables'!$K132)</f>
        <v>292.40000000000003</v>
      </c>
      <c r="G120" s="316">
        <f>IF(G$2='4b. Variables'!$A$2,'4b. Variables'!$B132)+IF(G$2='4b. Variables'!$A$3,'4b. Variables'!$C132)+IF(G$2='4b. Variables'!$A$4,'4b. Variables'!$D132)+IF(G$2='4b. Variables'!$A$5,'4b. Variables'!$E132)+IF(G$2='4b. Variables'!$A$6,'4b. Variables'!$F132)+IF(G$2='4b. Variables'!$A$7,'4b. Variables'!$G132)+IF(G$2='4b. Variables'!$A$8,'4b. Variables'!$H132)+IF(G$2='4b. Variables'!$A$9,'4b. Variables'!$I132)+IF(G$2='4b. Variables'!$A$10,'4b. Variables'!$J132)+IF(G$2='4b. Variables'!$A$11,'4b. Variables'!$K132)+IF(G$2='4b. Variables'!$A$12,'4b. Variables'!$L132)</f>
        <v>0</v>
      </c>
      <c r="H120" s="715">
        <f>IF(H$2='4b. Variables'!$A$2,'4b. Variables'!$B132)+IF(H$2='4b. Variables'!$A$3,'4b. Variables'!$C132)+IF(H$2='4b. Variables'!$A$4,'4b. Variables'!$D132)+IF(H$2='4b. Variables'!$A$5,'4b. Variables'!$E132)+IF(H$2='4b. Variables'!$A$6,'4b. Variables'!$F132)+IF(H$2='4b. Variables'!$A$7,'4b. Variables'!$G132)+IF(H$2='4b. Variables'!$A$8,'4b. Variables'!$H132)+IF(H$2='4b. Variables'!$A$9,'4b. Variables'!$I132)+IF(H$2='4b. Variables'!$A$10,'4b. Variables'!$J132)+IF(H$2='4b. Variables'!$A$11,'4b. Variables'!$K132)+IF(H$2='4b. Variables'!$A$12,'4b. Variables'!$L132)</f>
        <v>31</v>
      </c>
      <c r="I120" s="715">
        <f>IF(I$2='4b. Variables'!$A$2,'4b. Variables'!$B132)+IF(I$2='4b. Variables'!$A$3,'4b. Variables'!$C132)+IF(I$2='4b. Variables'!$A$4,'4b. Variables'!$D132)+IF(I$2='4b. Variables'!$A$5,'4b. Variables'!$E132)+IF(I$2='4b. Variables'!$A$6,'4b. Variables'!$F132)+IF(I$2='4b. Variables'!$A$7,'4b. Variables'!$G132)+IF(I$2='4b. Variables'!$A$8,'4b. Variables'!$H132)+IF(I$2='4b. Variables'!$A$9,'4b. Variables'!$I132)+IF(I$2='4b. Variables'!$A$10,'4b. Variables'!$J132)+IF(I$2='4b. Variables'!$A$11,'4b. Variables'!$K132)+IF(I$2='4b. Variables'!$A$12,'4b. Variables'!$L132)</f>
        <v>352</v>
      </c>
      <c r="J120" s="316">
        <f>IF(J$2='4b. Variables'!$A$2,'4b. Variables'!$B132)+IF(J$2='4b. Variables'!$A$3,'4b. Variables'!$C132)+IF(J$2='4b. Variables'!$A$4,'4b. Variables'!$D132)+IF(J$2='4b. Variables'!$A$5,'4b. Variables'!$E132)+IF(J$2='4b. Variables'!$A$6,'4b. Variables'!$F132)+IF(J$2='4b. Variables'!$A$7,'4b. Variables'!$G132)+IF(J$2='4b. Variables'!$A$8,'4b. Variables'!$H132)+IF(J$2='4b. Variables'!$A$9,'4b. Variables'!$I132)+IF(J$2='4b. Variables'!$A$10,'4b. Variables'!$J132)+IF(J$2='4b. Variables'!$A$11,'4b. Variables'!$K132)+IF(J$2='4b. Variables'!$A$12,'4b. Variables'!$L132)</f>
        <v>723.5</v>
      </c>
      <c r="K120" s="316">
        <f>IF(K$2='4b. Variables'!$A$2,'4b. Variables'!$B132)+IF(K$2='4b. Variables'!$A$3,'4b. Variables'!$C132)+IF(K$2='4b. Variables'!$A$4,'4b. Variables'!$D132)+IF(K$2='4b. Variables'!$A$5,'4b. Variables'!$E132)+IF(K$2='4b. Variables'!$A$6,'4b. Variables'!$F132)+IF(K$2='4b. Variables'!$A$7,'4b. Variables'!$G132)+IF(K$2='4b. Variables'!$A$8,'4b. Variables'!$H132)+IF(K$2='4b. Variables'!$A$9,'4b. Variables'!$I132)+IF(K$2='4b. Variables'!$A$10,'4b. Variables'!$J132)+IF(K$2='4b. Variables'!$A$11,'4b. Variables'!$K132)+IF(K$2='4b. Variables'!$A$12,'4b. Variables'!$L132)</f>
        <v>3765533.1746400003</v>
      </c>
      <c r="L120" s="316"/>
      <c r="M120" s="316"/>
      <c r="N120" s="44"/>
      <c r="O120" s="301">
        <f t="shared" si="17"/>
        <v>9675446.2379541472</v>
      </c>
      <c r="P120" s="303">
        <f t="shared" si="18"/>
        <v>262833.71795414761</v>
      </c>
      <c r="Q120" s="307">
        <f t="shared" si="19"/>
        <v>2.7923567170716555E-2</v>
      </c>
      <c r="R120" s="305">
        <f t="shared" si="21"/>
        <v>2.7923567170716555E-2</v>
      </c>
    </row>
    <row r="121" spans="1:20" x14ac:dyDescent="0.2">
      <c r="A121" s="103">
        <f t="shared" si="20"/>
        <v>41973</v>
      </c>
      <c r="B121" s="6">
        <f>'1. Data Sheet'!B126</f>
        <v>9369360.2000000011</v>
      </c>
      <c r="C121" s="6">
        <f>'4b. Variables'!N133</f>
        <v>7638.39</v>
      </c>
      <c r="D121" s="6"/>
      <c r="E121" s="294">
        <f t="shared" si="16"/>
        <v>9376998.5900000017</v>
      </c>
      <c r="F121" s="316">
        <f>IF(F$2='4b. Variables'!$A$2,'4b. Variables'!$B133)+IF(F$2='4b. Variables'!$A$3,'4b. Variables'!$C133)+IF(F$2='4b. Variables'!$A$4,'4b. Variables'!$D133)+IF(F$2='4b. Variables'!$A$5,'4b. Variables'!$E133)+IF(F$2='4b. Variables'!$A$6,'4b. Variables'!$F133)+IF(F$2='4b. Variables'!$A$7,'4b. Variables'!$G133)+IF(F$2='4b. Variables'!$A$8,'4b. Variables'!$H133)+IF(F$2='4b. Variables'!$A$9,'4b. Variables'!$I133)+IF(F$2='4b. Variables'!$A$10,'4b. Variables'!$J133)+IF(F$2='4b. Variables'!$A$11,'4b. Variables'!$K133)+IF(F$2='4b. Variables'!$A$12,'4b. Variables'!$K133)</f>
        <v>548.06666666666661</v>
      </c>
      <c r="G121" s="316">
        <f>IF(G$2='4b. Variables'!$A$2,'4b. Variables'!$B133)+IF(G$2='4b. Variables'!$A$3,'4b. Variables'!$C133)+IF(G$2='4b. Variables'!$A$4,'4b. Variables'!$D133)+IF(G$2='4b. Variables'!$A$5,'4b. Variables'!$E133)+IF(G$2='4b. Variables'!$A$6,'4b. Variables'!$F133)+IF(G$2='4b. Variables'!$A$7,'4b. Variables'!$G133)+IF(G$2='4b. Variables'!$A$8,'4b. Variables'!$H133)+IF(G$2='4b. Variables'!$A$9,'4b. Variables'!$I133)+IF(G$2='4b. Variables'!$A$10,'4b. Variables'!$J133)+IF(G$2='4b. Variables'!$A$11,'4b. Variables'!$K133)+IF(G$2='4b. Variables'!$A$12,'4b. Variables'!$L133)</f>
        <v>0</v>
      </c>
      <c r="H121" s="715">
        <f>IF(H$2='4b. Variables'!$A$2,'4b. Variables'!$B133)+IF(H$2='4b. Variables'!$A$3,'4b. Variables'!$C133)+IF(H$2='4b. Variables'!$A$4,'4b. Variables'!$D133)+IF(H$2='4b. Variables'!$A$5,'4b. Variables'!$E133)+IF(H$2='4b. Variables'!$A$6,'4b. Variables'!$F133)+IF(H$2='4b. Variables'!$A$7,'4b. Variables'!$G133)+IF(H$2='4b. Variables'!$A$8,'4b. Variables'!$H133)+IF(H$2='4b. Variables'!$A$9,'4b. Variables'!$I133)+IF(H$2='4b. Variables'!$A$10,'4b. Variables'!$J133)+IF(H$2='4b. Variables'!$A$11,'4b. Variables'!$K133)+IF(H$2='4b. Variables'!$A$12,'4b. Variables'!$L133)</f>
        <v>30</v>
      </c>
      <c r="I121" s="715">
        <f>IF(I$2='4b. Variables'!$A$2,'4b. Variables'!$B133)+IF(I$2='4b. Variables'!$A$3,'4b. Variables'!$C133)+IF(I$2='4b. Variables'!$A$4,'4b. Variables'!$D133)+IF(I$2='4b. Variables'!$A$5,'4b. Variables'!$E133)+IF(I$2='4b. Variables'!$A$6,'4b. Variables'!$F133)+IF(I$2='4b. Variables'!$A$7,'4b. Variables'!$G133)+IF(I$2='4b. Variables'!$A$8,'4b. Variables'!$H133)+IF(I$2='4b. Variables'!$A$9,'4b. Variables'!$I133)+IF(I$2='4b. Variables'!$A$10,'4b. Variables'!$J133)+IF(I$2='4b. Variables'!$A$11,'4b. Variables'!$K133)+IF(I$2='4b. Variables'!$A$12,'4b. Variables'!$L133)</f>
        <v>304</v>
      </c>
      <c r="J121" s="316">
        <f>IF(J$2='4b. Variables'!$A$2,'4b. Variables'!$B133)+IF(J$2='4b. Variables'!$A$3,'4b. Variables'!$C133)+IF(J$2='4b. Variables'!$A$4,'4b. Variables'!$D133)+IF(J$2='4b. Variables'!$A$5,'4b. Variables'!$E133)+IF(J$2='4b. Variables'!$A$6,'4b. Variables'!$F133)+IF(J$2='4b. Variables'!$A$7,'4b. Variables'!$G133)+IF(J$2='4b. Variables'!$A$8,'4b. Variables'!$H133)+IF(J$2='4b. Variables'!$A$9,'4b. Variables'!$I133)+IF(J$2='4b. Variables'!$A$10,'4b. Variables'!$J133)+IF(J$2='4b. Variables'!$A$11,'4b. Variables'!$K133)+IF(J$2='4b. Variables'!$A$12,'4b. Variables'!$L133)</f>
        <v>721</v>
      </c>
      <c r="K121" s="316">
        <f>IF(K$2='4b. Variables'!$A$2,'4b. Variables'!$B133)+IF(K$2='4b. Variables'!$A$3,'4b. Variables'!$C133)+IF(K$2='4b. Variables'!$A$4,'4b. Variables'!$D133)+IF(K$2='4b. Variables'!$A$5,'4b. Variables'!$E133)+IF(K$2='4b. Variables'!$A$6,'4b. Variables'!$F133)+IF(K$2='4b. Variables'!$A$7,'4b. Variables'!$G133)+IF(K$2='4b. Variables'!$A$8,'4b. Variables'!$H133)+IF(K$2='4b. Variables'!$A$9,'4b. Variables'!$I133)+IF(K$2='4b. Variables'!$A$10,'4b. Variables'!$J133)+IF(K$2='4b. Variables'!$A$11,'4b. Variables'!$K133)+IF(K$2='4b. Variables'!$A$12,'4b. Variables'!$L133)</f>
        <v>2869683.6116400003</v>
      </c>
      <c r="L121" s="316"/>
      <c r="M121" s="316"/>
      <c r="N121" s="44"/>
      <c r="O121" s="301">
        <f t="shared" si="17"/>
        <v>9398213.2252155617</v>
      </c>
      <c r="P121" s="303">
        <f t="shared" si="18"/>
        <v>21214.635215559974</v>
      </c>
      <c r="Q121" s="307">
        <f t="shared" si="19"/>
        <v>2.2624121153419063E-3</v>
      </c>
      <c r="R121" s="305">
        <f t="shared" si="21"/>
        <v>2.2624121153419063E-3</v>
      </c>
    </row>
    <row r="122" spans="1:20" ht="13.5" thickBot="1" x14ac:dyDescent="0.25">
      <c r="A122" s="176">
        <f t="shared" si="20"/>
        <v>42004</v>
      </c>
      <c r="B122" s="199">
        <f>'1. Data Sheet'!B127</f>
        <v>9427476.2800000012</v>
      </c>
      <c r="C122" s="199">
        <f>'4b. Variables'!N134</f>
        <v>8281.8599999999988</v>
      </c>
      <c r="D122" s="199"/>
      <c r="E122" s="300">
        <f t="shared" si="16"/>
        <v>9435758.1400000006</v>
      </c>
      <c r="F122" s="317">
        <f>IF(F$2='4b. Variables'!$A$2,'4b. Variables'!$B134)+IF(F$2='4b. Variables'!$A$3,'4b. Variables'!$C134)+IF(F$2='4b. Variables'!$A$4,'4b. Variables'!$D134)+IF(F$2='4b. Variables'!$A$5,'4b. Variables'!$E134)+IF(F$2='4b. Variables'!$A$6,'4b. Variables'!$F134)+IF(F$2='4b. Variables'!$A$7,'4b. Variables'!$G134)+IF(F$2='4b. Variables'!$A$8,'4b. Variables'!$H134)+IF(F$2='4b. Variables'!$A$9,'4b. Variables'!$I134)+IF(F$2='4b. Variables'!$A$10,'4b. Variables'!$J134)+IF(F$2='4b. Variables'!$A$11,'4b. Variables'!$K134)+IF(F$2='4b. Variables'!$A$12,'4b. Variables'!$K134)</f>
        <v>623.73333333333346</v>
      </c>
      <c r="G122" s="318">
        <f>IF(G$2='4b. Variables'!$A$2,'4b. Variables'!$B134)+IF(G$2='4b. Variables'!$A$3,'4b. Variables'!$C134)+IF(G$2='4b. Variables'!$A$4,'4b. Variables'!$D134)+IF(G$2='4b. Variables'!$A$5,'4b. Variables'!$E134)+IF(G$2='4b. Variables'!$A$6,'4b. Variables'!$F134)+IF(G$2='4b. Variables'!$A$7,'4b. Variables'!$G134)+IF(G$2='4b. Variables'!$A$8,'4b. Variables'!$H134)+IF(G$2='4b. Variables'!$A$9,'4b. Variables'!$I134)+IF(G$2='4b. Variables'!$A$10,'4b. Variables'!$J134)+IF(G$2='4b. Variables'!$A$11,'4b. Variables'!$K134)+IF(G$2='4b. Variables'!$A$12,'4b. Variables'!$L134)</f>
        <v>0</v>
      </c>
      <c r="H122" s="719">
        <f>IF(H$2='4b. Variables'!$A$2,'4b. Variables'!$B134)+IF(H$2='4b. Variables'!$A$3,'4b. Variables'!$C134)+IF(H$2='4b. Variables'!$A$4,'4b. Variables'!$D134)+IF(H$2='4b. Variables'!$A$5,'4b. Variables'!$E134)+IF(H$2='4b. Variables'!$A$6,'4b. Variables'!$F134)+IF(H$2='4b. Variables'!$A$7,'4b. Variables'!$G134)+IF(H$2='4b. Variables'!$A$8,'4b. Variables'!$H134)+IF(H$2='4b. Variables'!$A$9,'4b. Variables'!$I134)+IF(H$2='4b. Variables'!$A$10,'4b. Variables'!$J134)+IF(H$2='4b. Variables'!$A$11,'4b. Variables'!$K134)+IF(H$2='4b. Variables'!$A$12,'4b. Variables'!$L134)</f>
        <v>31</v>
      </c>
      <c r="I122" s="719">
        <f>IF(I$2='4b. Variables'!$A$2,'4b. Variables'!$B134)+IF(I$2='4b. Variables'!$A$3,'4b. Variables'!$C134)+IF(I$2='4b. Variables'!$A$4,'4b. Variables'!$D134)+IF(I$2='4b. Variables'!$A$5,'4b. Variables'!$E134)+IF(I$2='4b. Variables'!$A$6,'4b. Variables'!$F134)+IF(I$2='4b. Variables'!$A$7,'4b. Variables'!$G134)+IF(I$2='4b. Variables'!$A$8,'4b. Variables'!$H134)+IF(I$2='4b. Variables'!$A$9,'4b. Variables'!$I134)+IF(I$2='4b. Variables'!$A$10,'4b. Variables'!$J134)+IF(I$2='4b. Variables'!$A$11,'4b. Variables'!$K134)+IF(I$2='4b. Variables'!$A$12,'4b. Variables'!$L134)</f>
        <v>336</v>
      </c>
      <c r="J122" s="318">
        <f>IF(J$2='4b. Variables'!$A$2,'4b. Variables'!$B134)+IF(J$2='4b. Variables'!$A$3,'4b. Variables'!$C134)+IF(J$2='4b. Variables'!$A$4,'4b. Variables'!$D134)+IF(J$2='4b. Variables'!$A$5,'4b. Variables'!$E134)+IF(J$2='4b. Variables'!$A$6,'4b. Variables'!$F134)+IF(J$2='4b. Variables'!$A$7,'4b. Variables'!$G134)+IF(J$2='4b. Variables'!$A$8,'4b. Variables'!$H134)+IF(J$2='4b. Variables'!$A$9,'4b. Variables'!$I134)+IF(J$2='4b. Variables'!$A$10,'4b. Variables'!$J134)+IF(J$2='4b. Variables'!$A$11,'4b. Variables'!$K134)+IF(J$2='4b. Variables'!$A$12,'4b. Variables'!$L134)</f>
        <v>714.3</v>
      </c>
      <c r="K122" s="318">
        <f>IF(K$2='4b. Variables'!$A$2,'4b. Variables'!$B134)+IF(K$2='4b. Variables'!$A$3,'4b. Variables'!$C134)+IF(K$2='4b. Variables'!$A$4,'4b. Variables'!$D134)+IF(K$2='4b. Variables'!$A$5,'4b. Variables'!$E134)+IF(K$2='4b. Variables'!$A$6,'4b. Variables'!$F134)+IF(K$2='4b. Variables'!$A$7,'4b. Variables'!$G134)+IF(K$2='4b. Variables'!$A$8,'4b. Variables'!$H134)+IF(K$2='4b. Variables'!$A$9,'4b. Variables'!$I134)+IF(K$2='4b. Variables'!$A$10,'4b. Variables'!$J134)+IF(K$2='4b. Variables'!$A$11,'4b. Variables'!$K134)+IF(K$2='4b. Variables'!$A$12,'4b. Variables'!$L134)</f>
        <v>2503707.2433599997</v>
      </c>
      <c r="L122" s="318"/>
      <c r="M122" s="318"/>
      <c r="N122" s="44"/>
      <c r="O122" s="302">
        <f t="shared" si="17"/>
        <v>9595550.5368234217</v>
      </c>
      <c r="P122" s="304">
        <f t="shared" si="18"/>
        <v>159792.39682342112</v>
      </c>
      <c r="Q122" s="308">
        <f t="shared" si="19"/>
        <v>1.6934770312311238E-2</v>
      </c>
      <c r="R122" s="306">
        <f t="shared" si="21"/>
        <v>1.6934770312311238E-2</v>
      </c>
      <c r="S122" s="7"/>
      <c r="T122"/>
    </row>
    <row r="123" spans="1:20" x14ac:dyDescent="0.2">
      <c r="A123" s="103">
        <f>EOMONTH(A122,1)</f>
        <v>42035</v>
      </c>
      <c r="F123" s="319">
        <f>'5. Average Calcs for Variables'!B149</f>
        <v>773.57666666666671</v>
      </c>
      <c r="G123" s="319">
        <f>'5. Average Calcs for Variables'!C149</f>
        <v>0</v>
      </c>
      <c r="H123" s="704">
        <f>'5. Average Calcs for Variables'!G163</f>
        <v>31</v>
      </c>
      <c r="I123" s="704">
        <f>'5. Average Calcs for Variables'!F163</f>
        <v>336</v>
      </c>
      <c r="J123" s="319">
        <f>'5. Average Calcs for Variables'!H163</f>
        <v>685.5</v>
      </c>
      <c r="K123" s="750">
        <f>'5. Average Calcs for Variables'!K122</f>
        <v>3101068.1595200999</v>
      </c>
      <c r="L123" s="5"/>
      <c r="N123" s="33"/>
      <c r="O123" s="301">
        <f t="shared" si="17"/>
        <v>10199222.671199681</v>
      </c>
      <c r="P123" s="520"/>
      <c r="Q123" s="521"/>
      <c r="R123" s="133">
        <f>AVERAGE(R3:R122)</f>
        <v>2.2670125132589938E-2</v>
      </c>
      <c r="S123" s="143" t="s">
        <v>55</v>
      </c>
    </row>
    <row r="124" spans="1:20" x14ac:dyDescent="0.2">
      <c r="A124" s="103">
        <f t="shared" si="20"/>
        <v>42063</v>
      </c>
      <c r="F124" s="319">
        <f>'5. Average Calcs for Variables'!B150</f>
        <v>712.63666666666666</v>
      </c>
      <c r="G124" s="319">
        <f>'5. Average Calcs for Variables'!C150</f>
        <v>0</v>
      </c>
      <c r="H124" s="704">
        <f>'5. Average Calcs for Variables'!G164</f>
        <v>28</v>
      </c>
      <c r="I124" s="704">
        <f>'5. Average Calcs for Variables'!F164</f>
        <v>304</v>
      </c>
      <c r="J124" s="319">
        <f>'5. Average Calcs for Variables'!H164</f>
        <v>682.45</v>
      </c>
      <c r="K124" s="750">
        <f>'5. Average Calcs for Variables'!K123</f>
        <v>3116766.4885846768</v>
      </c>
      <c r="L124" s="5"/>
      <c r="N124" s="33"/>
      <c r="O124" s="301">
        <f t="shared" si="17"/>
        <v>9498732.4035677183</v>
      </c>
      <c r="P124"/>
      <c r="Q124"/>
    </row>
    <row r="125" spans="1:20" x14ac:dyDescent="0.2">
      <c r="A125" s="103">
        <f t="shared" si="20"/>
        <v>42094</v>
      </c>
      <c r="F125" s="319">
        <f>'5. Average Calcs for Variables'!B151</f>
        <v>617.94555555555542</v>
      </c>
      <c r="G125" s="319">
        <f>'5. Average Calcs for Variables'!C151</f>
        <v>0.34</v>
      </c>
      <c r="H125" s="704">
        <f>'5. Average Calcs for Variables'!G165</f>
        <v>31</v>
      </c>
      <c r="I125" s="704">
        <f>'5. Average Calcs for Variables'!F165</f>
        <v>352</v>
      </c>
      <c r="J125" s="319">
        <f>'5. Average Calcs for Variables'!H165</f>
        <v>681.90000000000009</v>
      </c>
      <c r="K125" s="750">
        <f>'5. Average Calcs for Variables'!K124</f>
        <v>3129385.7568877079</v>
      </c>
      <c r="L125" s="5"/>
      <c r="N125" s="33"/>
      <c r="O125" s="301">
        <f t="shared" si="17"/>
        <v>9864342.1820725463</v>
      </c>
      <c r="P125"/>
      <c r="Q125"/>
    </row>
    <row r="126" spans="1:20" x14ac:dyDescent="0.2">
      <c r="A126" s="103">
        <f t="shared" si="20"/>
        <v>42124</v>
      </c>
      <c r="F126" s="319">
        <f>'5. Average Calcs for Variables'!B152</f>
        <v>365.98666666666662</v>
      </c>
      <c r="G126" s="319">
        <f>'5. Average Calcs for Variables'!C152</f>
        <v>0.26</v>
      </c>
      <c r="H126" s="704">
        <f>'5. Average Calcs for Variables'!G166</f>
        <v>30</v>
      </c>
      <c r="I126" s="704">
        <f>'5. Average Calcs for Variables'!F166</f>
        <v>320</v>
      </c>
      <c r="J126" s="319">
        <f>'5. Average Calcs for Variables'!H166</f>
        <v>682.4</v>
      </c>
      <c r="K126" s="750">
        <f>'5. Average Calcs for Variables'!K125</f>
        <v>3145564.3509185989</v>
      </c>
      <c r="N126" s="33"/>
      <c r="O126" s="301">
        <f t="shared" si="17"/>
        <v>8938137.8379994296</v>
      </c>
      <c r="P126"/>
      <c r="Q126"/>
    </row>
    <row r="127" spans="1:20" x14ac:dyDescent="0.2">
      <c r="A127" s="103">
        <f t="shared" si="20"/>
        <v>42155</v>
      </c>
      <c r="F127" s="319">
        <f>'5. Average Calcs for Variables'!B153</f>
        <v>186.03666666666666</v>
      </c>
      <c r="G127" s="319">
        <f>'5. Average Calcs for Variables'!C153</f>
        <v>12.07</v>
      </c>
      <c r="H127" s="704">
        <f>'5. Average Calcs for Variables'!G167</f>
        <v>31</v>
      </c>
      <c r="I127" s="704">
        <f>'5. Average Calcs for Variables'!F167</f>
        <v>320</v>
      </c>
      <c r="J127" s="319">
        <f>'5. Average Calcs for Variables'!H167</f>
        <v>690.15</v>
      </c>
      <c r="K127" s="750">
        <f>'5. Average Calcs for Variables'!K126</f>
        <v>3160340.3099999791</v>
      </c>
      <c r="N127" s="33"/>
      <c r="O127" s="301">
        <f t="shared" si="17"/>
        <v>8745562.194786923</v>
      </c>
      <c r="P127"/>
      <c r="Q127"/>
    </row>
    <row r="128" spans="1:20" x14ac:dyDescent="0.2">
      <c r="A128" s="103">
        <f t="shared" si="20"/>
        <v>42185</v>
      </c>
      <c r="F128" s="319">
        <f>'5. Average Calcs for Variables'!B154</f>
        <v>57.063333333333333</v>
      </c>
      <c r="G128" s="319">
        <f>'5. Average Calcs for Variables'!C154</f>
        <v>40.56</v>
      </c>
      <c r="H128" s="704">
        <f>'5. Average Calcs for Variables'!G168</f>
        <v>30</v>
      </c>
      <c r="I128" s="704">
        <f>'5. Average Calcs for Variables'!F168</f>
        <v>352</v>
      </c>
      <c r="J128" s="319">
        <f>'5. Average Calcs for Variables'!H168</f>
        <v>700.55</v>
      </c>
      <c r="K128" s="750">
        <f>'5. Average Calcs for Variables'!K127</f>
        <v>3177551.1940586441</v>
      </c>
      <c r="N128" s="33"/>
      <c r="O128" s="301">
        <f t="shared" si="17"/>
        <v>8735200.2703144681</v>
      </c>
      <c r="P128"/>
      <c r="Q128"/>
    </row>
    <row r="129" spans="1:16" x14ac:dyDescent="0.2">
      <c r="A129" s="103">
        <f t="shared" si="20"/>
        <v>42216</v>
      </c>
      <c r="F129" s="319">
        <f>'5. Average Calcs for Variables'!B155</f>
        <v>23.23</v>
      </c>
      <c r="G129" s="319">
        <f>'5. Average Calcs for Variables'!C155</f>
        <v>68.02</v>
      </c>
      <c r="H129" s="704">
        <f>'5. Average Calcs for Variables'!G169</f>
        <v>31</v>
      </c>
      <c r="I129" s="704">
        <f>'5. Average Calcs for Variables'!F169</f>
        <v>336</v>
      </c>
      <c r="J129" s="319">
        <f>'5. Average Calcs for Variables'!H169</f>
        <v>708.95</v>
      </c>
      <c r="K129" s="750">
        <f>'5. Average Calcs for Variables'!K128</f>
        <v>3195440.1468402757</v>
      </c>
      <c r="N129" s="33"/>
      <c r="O129" s="301">
        <f t="shared" si="17"/>
        <v>8984057.6834434215</v>
      </c>
    </row>
    <row r="130" spans="1:16" x14ac:dyDescent="0.2">
      <c r="A130" s="103">
        <f t="shared" si="20"/>
        <v>42247</v>
      </c>
      <c r="F130" s="319">
        <f>'5. Average Calcs for Variables'!B156</f>
        <v>28.303333333333335</v>
      </c>
      <c r="G130" s="319">
        <f>'5. Average Calcs for Variables'!C156</f>
        <v>48.4</v>
      </c>
      <c r="H130" s="704">
        <f>'5. Average Calcs for Variables'!G170</f>
        <v>31</v>
      </c>
      <c r="I130" s="704">
        <f>'5. Average Calcs for Variables'!F170</f>
        <v>320</v>
      </c>
      <c r="J130" s="319">
        <f>'5. Average Calcs for Variables'!H170</f>
        <v>710.05</v>
      </c>
      <c r="K130" s="750">
        <f>'5. Average Calcs for Variables'!K129</f>
        <v>3208867.7612588373</v>
      </c>
      <c r="N130" s="33"/>
      <c r="O130" s="301">
        <f t="shared" si="17"/>
        <v>8779174.460917037</v>
      </c>
    </row>
    <row r="131" spans="1:16" x14ac:dyDescent="0.2">
      <c r="A131" s="103">
        <f t="shared" si="20"/>
        <v>42277</v>
      </c>
      <c r="F131" s="319">
        <f>'5. Average Calcs for Variables'!B157</f>
        <v>113.44333333333334</v>
      </c>
      <c r="G131" s="319">
        <f>'5. Average Calcs for Variables'!C157</f>
        <v>14.790000000000001</v>
      </c>
      <c r="H131" s="704">
        <f>'5. Average Calcs for Variables'!G171</f>
        <v>30</v>
      </c>
      <c r="I131" s="704">
        <f>'5. Average Calcs for Variables'!F171</f>
        <v>336</v>
      </c>
      <c r="J131" s="319">
        <f>'5. Average Calcs for Variables'!H171</f>
        <v>708.84999999999991</v>
      </c>
      <c r="K131" s="750">
        <f>'5. Average Calcs for Variables'!K130</f>
        <v>3233083.886934062</v>
      </c>
      <c r="N131" s="33"/>
      <c r="O131" s="301">
        <f t="shared" si="17"/>
        <v>8687029.3395771645</v>
      </c>
    </row>
    <row r="132" spans="1:16" x14ac:dyDescent="0.2">
      <c r="A132" s="103">
        <f t="shared" si="20"/>
        <v>42308</v>
      </c>
      <c r="F132" s="319">
        <f>'5. Average Calcs for Variables'!B158</f>
        <v>292.25888888888886</v>
      </c>
      <c r="G132" s="319">
        <f>'5. Average Calcs for Variables'!C158</f>
        <v>2.4900000000000002</v>
      </c>
      <c r="H132" s="704">
        <f>'5. Average Calcs for Variables'!G172</f>
        <v>31</v>
      </c>
      <c r="I132" s="704">
        <f>'5. Average Calcs for Variables'!F172</f>
        <v>336</v>
      </c>
      <c r="J132" s="319">
        <f>'5. Average Calcs for Variables'!H172</f>
        <v>710.95</v>
      </c>
      <c r="K132" s="750">
        <f>'5. Average Calcs for Variables'!K131</f>
        <v>3254470.7448862633</v>
      </c>
      <c r="N132" s="33"/>
      <c r="O132" s="301">
        <f t="shared" ref="O132:O146" si="22">$U$18+$U$19*F132+$U$20*G132+$U$21*H132+$U$22*I132+$U$23*J132+$U$24*K132</f>
        <v>9211343.5614076965</v>
      </c>
    </row>
    <row r="133" spans="1:16" x14ac:dyDescent="0.2">
      <c r="A133" s="103">
        <f t="shared" si="20"/>
        <v>42338</v>
      </c>
      <c r="F133" s="319">
        <f>'5. Average Calcs for Variables'!B159</f>
        <v>475.49222222222215</v>
      </c>
      <c r="G133" s="319">
        <f>'5. Average Calcs for Variables'!C159</f>
        <v>0</v>
      </c>
      <c r="H133" s="704">
        <f>'5. Average Calcs for Variables'!G173</f>
        <v>30</v>
      </c>
      <c r="I133" s="704">
        <f>'5. Average Calcs for Variables'!F173</f>
        <v>320</v>
      </c>
      <c r="J133" s="319">
        <f>'5. Average Calcs for Variables'!H173</f>
        <v>710.5</v>
      </c>
      <c r="K133" s="750">
        <f>'5. Average Calcs for Variables'!K132</f>
        <v>3278085.2300706045</v>
      </c>
      <c r="N133" s="33"/>
      <c r="O133" s="301">
        <f t="shared" si="22"/>
        <v>9482810.9738523439</v>
      </c>
      <c r="P133" s="323" t="s">
        <v>215</v>
      </c>
    </row>
    <row r="134" spans="1:16" x14ac:dyDescent="0.2">
      <c r="A134" s="263">
        <f t="shared" si="20"/>
        <v>42369</v>
      </c>
      <c r="B134" s="264"/>
      <c r="C134" s="264"/>
      <c r="D134" s="264"/>
      <c r="E134" s="264"/>
      <c r="F134" s="314">
        <f>'5. Average Calcs for Variables'!B160</f>
        <v>675.59333333333336</v>
      </c>
      <c r="G134" s="314">
        <f>'5. Average Calcs for Variables'!C160</f>
        <v>0</v>
      </c>
      <c r="H134" s="705">
        <f>'5. Average Calcs for Variables'!G174</f>
        <v>31</v>
      </c>
      <c r="I134" s="705">
        <f>'5. Average Calcs for Variables'!F174</f>
        <v>336</v>
      </c>
      <c r="J134" s="314">
        <f>'5. Average Calcs for Variables'!H174</f>
        <v>704.84999999999991</v>
      </c>
      <c r="K134" s="752">
        <f>'5. Average Calcs for Variables'!K133</f>
        <v>3298717.8072840404</v>
      </c>
      <c r="L134" s="314"/>
      <c r="M134" s="314"/>
      <c r="N134" s="527"/>
      <c r="O134" s="707">
        <f t="shared" si="22"/>
        <v>10189286.696076732</v>
      </c>
      <c r="P134" s="322">
        <f>SUM(O123:O134)</f>
        <v>111314900.27521516</v>
      </c>
    </row>
    <row r="135" spans="1:16" x14ac:dyDescent="0.2">
      <c r="A135" s="103">
        <f t="shared" si="20"/>
        <v>42400</v>
      </c>
      <c r="F135" s="319">
        <f>F123</f>
        <v>773.57666666666671</v>
      </c>
      <c r="G135" s="319">
        <f>G123</f>
        <v>0</v>
      </c>
      <c r="H135" s="704">
        <f>'5. Average Calcs for Variables'!G175</f>
        <v>31</v>
      </c>
      <c r="I135" s="704">
        <f>'5. Average Calcs for Variables'!F175</f>
        <v>320</v>
      </c>
      <c r="J135" s="319">
        <f>'5. Average Calcs for Variables'!H175</f>
        <v>685.5</v>
      </c>
      <c r="K135" s="750">
        <f>'5. Average Calcs for Variables'!K122</f>
        <v>3101068.1595200999</v>
      </c>
      <c r="N135" s="33"/>
      <c r="O135" s="301">
        <f t="shared" si="22"/>
        <v>10124218.515180599</v>
      </c>
    </row>
    <row r="136" spans="1:16" x14ac:dyDescent="0.2">
      <c r="A136" s="103">
        <f t="shared" si="20"/>
        <v>42429</v>
      </c>
      <c r="F136" s="319">
        <f t="shared" ref="F136:G136" si="23">F124</f>
        <v>712.63666666666666</v>
      </c>
      <c r="G136" s="319">
        <f t="shared" si="23"/>
        <v>0</v>
      </c>
      <c r="H136" s="704">
        <f>'5. Average Calcs for Variables'!G176</f>
        <v>29</v>
      </c>
      <c r="I136" s="704">
        <f>'5. Average Calcs for Variables'!F176</f>
        <v>320</v>
      </c>
      <c r="J136" s="319">
        <f>'5. Average Calcs for Variables'!H176</f>
        <v>682.45</v>
      </c>
      <c r="K136" s="750">
        <f>'5. Average Calcs for Variables'!K123</f>
        <v>3116766.4885846768</v>
      </c>
      <c r="N136" s="33"/>
      <c r="O136" s="301">
        <f t="shared" si="22"/>
        <v>9701000.1104534566</v>
      </c>
    </row>
    <row r="137" spans="1:16" x14ac:dyDescent="0.2">
      <c r="A137" s="103">
        <f t="shared" si="20"/>
        <v>42460</v>
      </c>
      <c r="F137" s="319">
        <f t="shared" ref="F137:G137" si="24">F125</f>
        <v>617.94555555555542</v>
      </c>
      <c r="G137" s="319">
        <f t="shared" si="24"/>
        <v>0.34</v>
      </c>
      <c r="H137" s="704">
        <f>'5. Average Calcs for Variables'!G177</f>
        <v>31</v>
      </c>
      <c r="I137" s="704">
        <f>'5. Average Calcs for Variables'!F177</f>
        <v>336</v>
      </c>
      <c r="J137" s="319">
        <f>'5. Average Calcs for Variables'!H177</f>
        <v>681.90000000000009</v>
      </c>
      <c r="K137" s="750">
        <f>'5. Average Calcs for Variables'!K124</f>
        <v>3129385.7568877079</v>
      </c>
      <c r="N137" s="33"/>
      <c r="O137" s="301">
        <f t="shared" si="22"/>
        <v>9789338.026053464</v>
      </c>
    </row>
    <row r="138" spans="1:16" x14ac:dyDescent="0.2">
      <c r="A138" s="103">
        <f t="shared" si="20"/>
        <v>42490</v>
      </c>
      <c r="F138" s="319">
        <f t="shared" ref="F138:G138" si="25">F126</f>
        <v>365.98666666666662</v>
      </c>
      <c r="G138" s="319">
        <f t="shared" si="25"/>
        <v>0.26</v>
      </c>
      <c r="H138" s="704">
        <f>'5. Average Calcs for Variables'!G178</f>
        <v>30</v>
      </c>
      <c r="I138" s="704">
        <f>'5. Average Calcs for Variables'!F178</f>
        <v>336</v>
      </c>
      <c r="J138" s="319">
        <f>'5. Average Calcs for Variables'!H178</f>
        <v>682.4</v>
      </c>
      <c r="K138" s="750">
        <f>'5. Average Calcs for Variables'!K125</f>
        <v>3145564.3509185989</v>
      </c>
      <c r="N138" s="33"/>
      <c r="O138" s="301">
        <f t="shared" si="22"/>
        <v>9013141.99401851</v>
      </c>
    </row>
    <row r="139" spans="1:16" x14ac:dyDescent="0.2">
      <c r="A139" s="103">
        <f t="shared" ref="A139:A146" si="26">EOMONTH(A138,1)</f>
        <v>42521</v>
      </c>
      <c r="F139" s="319">
        <f t="shared" ref="F139:G139" si="27">F127</f>
        <v>186.03666666666666</v>
      </c>
      <c r="G139" s="319">
        <f t="shared" si="27"/>
        <v>12.07</v>
      </c>
      <c r="H139" s="704">
        <f>'5. Average Calcs for Variables'!G179</f>
        <v>31</v>
      </c>
      <c r="I139" s="704">
        <f>'5. Average Calcs for Variables'!F179</f>
        <v>336</v>
      </c>
      <c r="J139" s="319">
        <f>'5. Average Calcs for Variables'!H179</f>
        <v>690.15</v>
      </c>
      <c r="K139" s="750">
        <f>'5. Average Calcs for Variables'!K126</f>
        <v>3160340.3099999791</v>
      </c>
      <c r="N139" s="33"/>
      <c r="O139" s="301">
        <f t="shared" si="22"/>
        <v>8820566.3508060053</v>
      </c>
    </row>
    <row r="140" spans="1:16" x14ac:dyDescent="0.2">
      <c r="A140" s="103">
        <f t="shared" si="26"/>
        <v>42551</v>
      </c>
      <c r="F140" s="319">
        <f t="shared" ref="F140:G140" si="28">F128</f>
        <v>57.063333333333333</v>
      </c>
      <c r="G140" s="319">
        <f t="shared" si="28"/>
        <v>40.56</v>
      </c>
      <c r="H140" s="704">
        <f>'5. Average Calcs for Variables'!G180</f>
        <v>30</v>
      </c>
      <c r="I140" s="704">
        <f>'5. Average Calcs for Variables'!F180</f>
        <v>352</v>
      </c>
      <c r="J140" s="319">
        <f>'5. Average Calcs for Variables'!H180</f>
        <v>700.55</v>
      </c>
      <c r="K140" s="750">
        <f>'5. Average Calcs for Variables'!K127</f>
        <v>3177551.1940586441</v>
      </c>
      <c r="N140" s="33"/>
      <c r="O140" s="301">
        <f t="shared" si="22"/>
        <v>8735200.2703144681</v>
      </c>
    </row>
    <row r="141" spans="1:16" x14ac:dyDescent="0.2">
      <c r="A141" s="103">
        <f t="shared" si="26"/>
        <v>42582</v>
      </c>
      <c r="F141" s="319">
        <f t="shared" ref="F141:G141" si="29">F129</f>
        <v>23.23</v>
      </c>
      <c r="G141" s="319">
        <f t="shared" si="29"/>
        <v>68.02</v>
      </c>
      <c r="H141" s="704">
        <f>'5. Average Calcs for Variables'!G181</f>
        <v>31</v>
      </c>
      <c r="I141" s="704">
        <f>'5. Average Calcs for Variables'!F181</f>
        <v>320</v>
      </c>
      <c r="J141" s="319">
        <f>'5. Average Calcs for Variables'!H181</f>
        <v>708.95</v>
      </c>
      <c r="K141" s="750">
        <f>'5. Average Calcs for Variables'!K128</f>
        <v>3195440.1468402757</v>
      </c>
      <c r="N141" s="33"/>
      <c r="O141" s="301">
        <f t="shared" si="22"/>
        <v>8909053.5274243392</v>
      </c>
    </row>
    <row r="142" spans="1:16" x14ac:dyDescent="0.2">
      <c r="A142" s="103">
        <f t="shared" si="26"/>
        <v>42613</v>
      </c>
      <c r="F142" s="319">
        <f t="shared" ref="F142:G142" si="30">F130</f>
        <v>28.303333333333335</v>
      </c>
      <c r="G142" s="319">
        <f t="shared" si="30"/>
        <v>48.4</v>
      </c>
      <c r="H142" s="704">
        <f>'5. Average Calcs for Variables'!G182</f>
        <v>31</v>
      </c>
      <c r="I142" s="704">
        <f>'5. Average Calcs for Variables'!F182</f>
        <v>352</v>
      </c>
      <c r="J142" s="319">
        <f>'5. Average Calcs for Variables'!H182</f>
        <v>710.05</v>
      </c>
      <c r="K142" s="750">
        <f>'5. Average Calcs for Variables'!K129</f>
        <v>3208867.7612588373</v>
      </c>
      <c r="N142" s="33"/>
      <c r="O142" s="301">
        <f t="shared" si="22"/>
        <v>8929182.7729552034</v>
      </c>
    </row>
    <row r="143" spans="1:16" x14ac:dyDescent="0.2">
      <c r="A143" s="103">
        <f t="shared" si="26"/>
        <v>42643</v>
      </c>
      <c r="F143" s="319">
        <f t="shared" ref="F143:G143" si="31">F131</f>
        <v>113.44333333333334</v>
      </c>
      <c r="G143" s="319">
        <f t="shared" si="31"/>
        <v>14.790000000000001</v>
      </c>
      <c r="H143" s="704">
        <f>'5. Average Calcs for Variables'!G183</f>
        <v>30</v>
      </c>
      <c r="I143" s="704">
        <f>'5. Average Calcs for Variables'!F183</f>
        <v>336</v>
      </c>
      <c r="J143" s="319">
        <f>'5. Average Calcs for Variables'!H183</f>
        <v>708.84999999999991</v>
      </c>
      <c r="K143" s="750">
        <f>'5. Average Calcs for Variables'!K130</f>
        <v>3233083.886934062</v>
      </c>
      <c r="N143" s="33"/>
      <c r="O143" s="301">
        <f t="shared" si="22"/>
        <v>8687029.3395771645</v>
      </c>
    </row>
    <row r="144" spans="1:16" x14ac:dyDescent="0.2">
      <c r="A144" s="103">
        <f t="shared" si="26"/>
        <v>42674</v>
      </c>
      <c r="F144" s="319">
        <f t="shared" ref="F144:G144" si="32">F132</f>
        <v>292.25888888888886</v>
      </c>
      <c r="G144" s="319">
        <f t="shared" si="32"/>
        <v>2.4900000000000002</v>
      </c>
      <c r="H144" s="704">
        <f>'5. Average Calcs for Variables'!G184</f>
        <v>31</v>
      </c>
      <c r="I144" s="704">
        <f>'5. Average Calcs for Variables'!F184</f>
        <v>320</v>
      </c>
      <c r="J144" s="319">
        <f>'5. Average Calcs for Variables'!H184</f>
        <v>710.95</v>
      </c>
      <c r="K144" s="750">
        <f>'5. Average Calcs for Variables'!K131</f>
        <v>3254470.7448862633</v>
      </c>
      <c r="N144" s="33"/>
      <c r="O144" s="301">
        <f t="shared" si="22"/>
        <v>9136339.4053886123</v>
      </c>
    </row>
    <row r="145" spans="1:22" x14ac:dyDescent="0.2">
      <c r="A145" s="186">
        <f t="shared" si="26"/>
        <v>42704</v>
      </c>
      <c r="B145" s="180"/>
      <c r="C145" s="180"/>
      <c r="D145" s="180"/>
      <c r="E145" s="180"/>
      <c r="F145" s="319">
        <f t="shared" ref="F145:G145" si="33">F133</f>
        <v>475.49222222222215</v>
      </c>
      <c r="G145" s="319">
        <f t="shared" si="33"/>
        <v>0</v>
      </c>
      <c r="H145" s="704">
        <f>'5. Average Calcs for Variables'!G185</f>
        <v>30</v>
      </c>
      <c r="I145" s="704">
        <f>'5. Average Calcs for Variables'!F185</f>
        <v>336</v>
      </c>
      <c r="J145" s="319">
        <f>'5. Average Calcs for Variables'!H185</f>
        <v>710.5</v>
      </c>
      <c r="K145" s="750">
        <f>'5. Average Calcs for Variables'!K132</f>
        <v>3278085.2300706045</v>
      </c>
      <c r="N145" s="33"/>
      <c r="O145" s="301">
        <f t="shared" si="22"/>
        <v>9557815.129871428</v>
      </c>
      <c r="P145" s="323" t="s">
        <v>216</v>
      </c>
    </row>
    <row r="146" spans="1:22" x14ac:dyDescent="0.2">
      <c r="A146" s="185">
        <f t="shared" si="26"/>
        <v>42735</v>
      </c>
      <c r="B146" s="173"/>
      <c r="C146" s="173"/>
      <c r="D146" s="173"/>
      <c r="E146" s="173"/>
      <c r="F146" s="315">
        <f t="shared" ref="F146:G146" si="34">F134</f>
        <v>675.59333333333336</v>
      </c>
      <c r="G146" s="315">
        <f t="shared" si="34"/>
        <v>0</v>
      </c>
      <c r="H146" s="706">
        <f>'5. Average Calcs for Variables'!G186</f>
        <v>31</v>
      </c>
      <c r="I146" s="706">
        <f>'5. Average Calcs for Variables'!F186</f>
        <v>320</v>
      </c>
      <c r="J146" s="315">
        <f>'5. Average Calcs for Variables'!H186</f>
        <v>704.84999999999991</v>
      </c>
      <c r="K146" s="751">
        <f>'5. Average Calcs for Variables'!K133</f>
        <v>3298717.8072840404</v>
      </c>
      <c r="L146" s="320"/>
      <c r="M146" s="320"/>
      <c r="N146" s="33"/>
      <c r="O146" s="302">
        <f t="shared" si="22"/>
        <v>10114282.54005765</v>
      </c>
      <c r="P146" s="322">
        <f>SUM(O135:O146)</f>
        <v>111517167.9821009</v>
      </c>
    </row>
    <row r="147" spans="1:22" x14ac:dyDescent="0.2">
      <c r="A147" s="23"/>
      <c r="B147" s="189" t="s">
        <v>171</v>
      </c>
      <c r="C147" s="189"/>
      <c r="D147" s="189"/>
      <c r="E147" s="189"/>
      <c r="F147" s="194" t="s">
        <v>173</v>
      </c>
      <c r="G147" s="194" t="s">
        <v>173</v>
      </c>
      <c r="H147" s="194" t="s">
        <v>304</v>
      </c>
      <c r="I147" s="194" t="s">
        <v>304</v>
      </c>
      <c r="J147" s="194" t="s">
        <v>317</v>
      </c>
      <c r="K147" s="194" t="s">
        <v>313</v>
      </c>
      <c r="L147" s="316"/>
    </row>
    <row r="148" spans="1:22" x14ac:dyDescent="0.2">
      <c r="A148" s="23"/>
      <c r="B148" s="189" t="s">
        <v>172</v>
      </c>
      <c r="C148" s="189"/>
      <c r="D148" s="189"/>
      <c r="E148" s="189"/>
      <c r="F148" s="194" t="s">
        <v>173</v>
      </c>
      <c r="G148" s="194" t="s">
        <v>173</v>
      </c>
      <c r="H148" s="194" t="s">
        <v>304</v>
      </c>
      <c r="I148" s="194" t="s">
        <v>304</v>
      </c>
      <c r="J148" s="194" t="s">
        <v>317</v>
      </c>
      <c r="K148" s="194" t="s">
        <v>313</v>
      </c>
      <c r="L148" s="316"/>
      <c r="O148" s="136">
        <f>SUM(O3:O146)</f>
        <v>1256947570.0273163</v>
      </c>
    </row>
    <row r="149" spans="1:22" x14ac:dyDescent="0.2">
      <c r="A149" s="23"/>
      <c r="B149" s="175"/>
      <c r="C149" s="175"/>
      <c r="D149" s="175"/>
      <c r="E149" s="175"/>
      <c r="F149" s="194"/>
      <c r="G149" s="194"/>
      <c r="H149" s="194"/>
      <c r="I149" s="194"/>
      <c r="J149" s="194"/>
      <c r="K149" s="194"/>
      <c r="L149" s="194"/>
      <c r="M149" s="194"/>
      <c r="O149" s="22"/>
      <c r="P149" s="46"/>
      <c r="Q149" s="46"/>
      <c r="R149" s="46"/>
      <c r="S149" s="46"/>
      <c r="T149" s="46"/>
    </row>
    <row r="150" spans="1:22" ht="25.5" x14ac:dyDescent="0.2">
      <c r="A150" s="23"/>
      <c r="I150" s="6"/>
      <c r="J150" s="6"/>
      <c r="O150" s="169" t="s">
        <v>5</v>
      </c>
      <c r="P150" s="190" t="s">
        <v>6</v>
      </c>
      <c r="Q150" s="166" t="s">
        <v>7</v>
      </c>
      <c r="R150" s="166" t="s">
        <v>174</v>
      </c>
    </row>
    <row r="151" spans="1:22" x14ac:dyDescent="0.2">
      <c r="A151" s="525">
        <v>2005</v>
      </c>
      <c r="B151" s="222">
        <f>SUM(B3:B14)</f>
        <v>99177534.699999988</v>
      </c>
      <c r="C151" s="175" t="str">
        <f>IF(B151='1. Data Sheet'!B137,"OK","ERROR")</f>
        <v>OK</v>
      </c>
      <c r="E151" s="5">
        <f t="shared" ref="E151" si="35">SUM(E3:E14)</f>
        <v>99177534.699999988</v>
      </c>
      <c r="I151" s="6"/>
      <c r="J151" s="6"/>
      <c r="N151" s="525">
        <f>A151</f>
        <v>2005</v>
      </c>
      <c r="O151" s="5">
        <f>SUM(O3:O14)</f>
        <v>101022118.99643266</v>
      </c>
      <c r="P151" s="32">
        <f>O151-E151</f>
        <v>1844584.2964326739</v>
      </c>
      <c r="Q151" s="4">
        <f t="shared" ref="Q151:Q159" si="36">P151/B151</f>
        <v>1.8598811737076525E-2</v>
      </c>
      <c r="R151" s="4">
        <f t="shared" ref="R151:R160" si="37">ABS(Q151)</f>
        <v>1.8598811737076525E-2</v>
      </c>
      <c r="S151" s="4"/>
      <c r="T151" s="4"/>
    </row>
    <row r="152" spans="1:22" x14ac:dyDescent="0.2">
      <c r="A152" s="3">
        <v>2006</v>
      </c>
      <c r="B152" s="222">
        <f>SUM(B15:B26)</f>
        <v>99726774.810000017</v>
      </c>
      <c r="C152" s="175" t="str">
        <f>IF(B152='1. Data Sheet'!B138,"OK","ERROR")</f>
        <v>OK</v>
      </c>
      <c r="E152" s="5">
        <f t="shared" ref="E152" si="38">SUM(E15:E26)</f>
        <v>99726774.810000017</v>
      </c>
      <c r="I152" s="6"/>
      <c r="J152" s="6"/>
      <c r="N152" s="525">
        <f t="shared" ref="N152:N162" si="39">A152</f>
        <v>2006</v>
      </c>
      <c r="O152" s="5">
        <f>SUM(O15:O26)</f>
        <v>100486423.95056944</v>
      </c>
      <c r="P152" s="32">
        <f t="shared" ref="P152:P159" si="40">O152-E152</f>
        <v>759649.14056941867</v>
      </c>
      <c r="Q152" s="4">
        <f t="shared" si="36"/>
        <v>7.6173037984704336E-3</v>
      </c>
      <c r="R152" s="4">
        <f t="shared" si="37"/>
        <v>7.6173037984704336E-3</v>
      </c>
      <c r="S152" s="4"/>
      <c r="T152" s="4"/>
    </row>
    <row r="153" spans="1:22" x14ac:dyDescent="0.2">
      <c r="A153" s="525">
        <v>2007</v>
      </c>
      <c r="B153" s="222">
        <f>SUM(B27:B38)</f>
        <v>101905199.3</v>
      </c>
      <c r="C153" s="175" t="str">
        <f>IF(B153='1. Data Sheet'!B139,"OK","ERROR")</f>
        <v>OK</v>
      </c>
      <c r="E153" s="5">
        <f t="shared" ref="E153" si="41">SUM(E27:E38)</f>
        <v>101905199.3</v>
      </c>
      <c r="N153" s="525">
        <f t="shared" si="39"/>
        <v>2007</v>
      </c>
      <c r="O153" s="5">
        <f>SUM(O27:O38)</f>
        <v>102018514.07276952</v>
      </c>
      <c r="P153" s="32">
        <f t="shared" si="40"/>
        <v>113314.77276952565</v>
      </c>
      <c r="Q153" s="4">
        <f t="shared" si="36"/>
        <v>1.1119626235746507E-3</v>
      </c>
      <c r="R153" s="4">
        <f t="shared" si="37"/>
        <v>1.1119626235746507E-3</v>
      </c>
      <c r="S153" s="4"/>
      <c r="T153" s="4"/>
    </row>
    <row r="154" spans="1:22" x14ac:dyDescent="0.2">
      <c r="A154" s="3">
        <v>2008</v>
      </c>
      <c r="B154" s="222">
        <f>SUM(B39:B50)</f>
        <v>100510260.57000001</v>
      </c>
      <c r="C154" s="175" t="str">
        <f>IF(B154='1. Data Sheet'!B140,"OK","ERROR")</f>
        <v>OK</v>
      </c>
      <c r="E154" s="5">
        <f t="shared" ref="E154" si="42">SUM(E39:E50)</f>
        <v>100510260.57000001</v>
      </c>
      <c r="N154" s="525">
        <f t="shared" si="39"/>
        <v>2008</v>
      </c>
      <c r="O154" s="5">
        <f>SUM(O39:O50)</f>
        <v>99854869.428978592</v>
      </c>
      <c r="P154" s="32">
        <f t="shared" si="40"/>
        <v>-655391.14102141559</v>
      </c>
      <c r="Q154" s="4">
        <f t="shared" si="36"/>
        <v>-6.5206391596703784E-3</v>
      </c>
      <c r="R154" s="4">
        <f t="shared" si="37"/>
        <v>6.5206391596703784E-3</v>
      </c>
      <c r="S154" s="4"/>
      <c r="T154" s="4"/>
      <c r="U154" s="5"/>
      <c r="V154" s="25"/>
    </row>
    <row r="155" spans="1:22" x14ac:dyDescent="0.2">
      <c r="A155" s="525">
        <v>2009</v>
      </c>
      <c r="B155" s="222">
        <f>SUM(B51:B62)</f>
        <v>93415381.520000011</v>
      </c>
      <c r="C155" s="175" t="str">
        <f>IF(B155='1. Data Sheet'!B141,"OK","ERROR")</f>
        <v>OK</v>
      </c>
      <c r="E155" s="5">
        <f t="shared" ref="E155" si="43">SUM(E51:E62)</f>
        <v>93415381.520000011</v>
      </c>
      <c r="N155" s="525">
        <f t="shared" si="39"/>
        <v>2009</v>
      </c>
      <c r="O155" s="5">
        <f>SUM(O51:O62)</f>
        <v>95317999.785448328</v>
      </c>
      <c r="P155" s="32">
        <f t="shared" si="40"/>
        <v>1902618.2654483169</v>
      </c>
      <c r="Q155" s="4">
        <f t="shared" si="36"/>
        <v>2.0367291065882667E-2</v>
      </c>
      <c r="R155" s="4">
        <f t="shared" si="37"/>
        <v>2.0367291065882667E-2</v>
      </c>
      <c r="S155" s="4"/>
      <c r="T155" s="4"/>
      <c r="U155" s="5"/>
      <c r="V155" s="25"/>
    </row>
    <row r="156" spans="1:22" x14ac:dyDescent="0.2">
      <c r="A156" s="3">
        <v>2010</v>
      </c>
      <c r="B156" s="222">
        <f>SUM(B63:B74)</f>
        <v>102608264.83</v>
      </c>
      <c r="C156" s="175" t="str">
        <f>IF(B156='1. Data Sheet'!B142,"OK","ERROR")</f>
        <v>OK</v>
      </c>
      <c r="E156" s="5">
        <f t="shared" ref="E156" si="44">SUM(E63:E74)</f>
        <v>102608264.83</v>
      </c>
      <c r="N156" s="525">
        <f t="shared" si="39"/>
        <v>2010</v>
      </c>
      <c r="O156" s="5">
        <f>SUM(O63:O74)</f>
        <v>100819380.39590371</v>
      </c>
      <c r="P156" s="32">
        <f t="shared" si="40"/>
        <v>-1788884.4340962917</v>
      </c>
      <c r="Q156" s="4">
        <f t="shared" si="36"/>
        <v>-1.7434116414112365E-2</v>
      </c>
      <c r="R156" s="4">
        <f t="shared" si="37"/>
        <v>1.7434116414112365E-2</v>
      </c>
      <c r="S156" s="4"/>
      <c r="T156" s="4"/>
      <c r="U156" s="5"/>
      <c r="V156" s="25"/>
    </row>
    <row r="157" spans="1:22" x14ac:dyDescent="0.2">
      <c r="A157" s="525">
        <v>2011</v>
      </c>
      <c r="B157" s="222">
        <f>SUM(B75:B86)</f>
        <v>105542004.78000002</v>
      </c>
      <c r="C157" s="175" t="str">
        <f>IF(B157='1. Data Sheet'!B143,"OK","ERROR")</f>
        <v>OK</v>
      </c>
      <c r="E157" s="5">
        <f t="shared" ref="E157" si="45">SUM(E75:E86)</f>
        <v>105625698.06999999</v>
      </c>
      <c r="N157" s="525">
        <f t="shared" si="39"/>
        <v>2011</v>
      </c>
      <c r="O157" s="11">
        <f>SUM(O75:O86)</f>
        <v>104006389.35508327</v>
      </c>
      <c r="P157" s="32">
        <f t="shared" si="40"/>
        <v>-1619308.714916721</v>
      </c>
      <c r="Q157" s="4">
        <f t="shared" si="36"/>
        <v>-1.5342789046807803E-2</v>
      </c>
      <c r="R157" s="4">
        <f t="shared" si="37"/>
        <v>1.5342789046807803E-2</v>
      </c>
      <c r="S157" s="4"/>
      <c r="T157" s="4"/>
      <c r="U157" s="5"/>
      <c r="V157" s="25"/>
    </row>
    <row r="158" spans="1:22" x14ac:dyDescent="0.2">
      <c r="A158" s="3">
        <v>2012</v>
      </c>
      <c r="B158" s="222">
        <f>SUM(B87:B98)</f>
        <v>108276715.14999999</v>
      </c>
      <c r="C158" s="175" t="str">
        <f>IF(B158='1. Data Sheet'!B144,"OK","ERROR")</f>
        <v>OK</v>
      </c>
      <c r="E158" s="5">
        <f t="shared" ref="E158" si="46">SUM(E87:E98)</f>
        <v>108411816.52</v>
      </c>
      <c r="N158" s="525">
        <f t="shared" si="39"/>
        <v>2012</v>
      </c>
      <c r="O158" s="11">
        <f>SUM(O87:O98)</f>
        <v>104474814.18227075</v>
      </c>
      <c r="P158" s="32">
        <f t="shared" si="40"/>
        <v>-3937002.3377292454</v>
      </c>
      <c r="Q158" s="4">
        <f t="shared" si="36"/>
        <v>-3.6360563139315426E-2</v>
      </c>
      <c r="R158" s="4">
        <f t="shared" si="37"/>
        <v>3.6360563139315426E-2</v>
      </c>
      <c r="S158" s="4"/>
      <c r="T158" s="4"/>
      <c r="U158" s="5"/>
      <c r="V158" s="25"/>
    </row>
    <row r="159" spans="1:22" x14ac:dyDescent="0.2">
      <c r="A159" s="525">
        <v>2013</v>
      </c>
      <c r="B159" s="222">
        <f>SUM(B99:B110)</f>
        <v>110093942.35000001</v>
      </c>
      <c r="C159" s="175" t="str">
        <f>IF(B159='1. Data Sheet'!B145,"OK","ERROR")</f>
        <v>OK</v>
      </c>
      <c r="E159" s="5">
        <f t="shared" ref="E159" si="47">SUM(E99:E110)</f>
        <v>110314059.5</v>
      </c>
      <c r="N159" s="525">
        <f t="shared" si="39"/>
        <v>2013</v>
      </c>
      <c r="O159" s="5">
        <f>SUM(O99:O110)</f>
        <v>111813624.28821951</v>
      </c>
      <c r="P159" s="32">
        <f t="shared" si="40"/>
        <v>1499564.7882195115</v>
      </c>
      <c r="Q159" s="4">
        <f t="shared" si="36"/>
        <v>1.3620774733020643E-2</v>
      </c>
      <c r="R159" s="4">
        <f t="shared" si="37"/>
        <v>1.3620774733020643E-2</v>
      </c>
      <c r="S159" s="4"/>
      <c r="T159" s="4"/>
      <c r="U159" s="5"/>
      <c r="V159" s="25"/>
    </row>
    <row r="160" spans="1:22" x14ac:dyDescent="0.2">
      <c r="A160" s="526">
        <v>2014</v>
      </c>
      <c r="B160" s="222">
        <f>SUM(B111:B122)</f>
        <v>112119464.67</v>
      </c>
      <c r="C160" s="175" t="str">
        <f>IF(B160='1. Data Sheet'!B146,"OK","ERROR")</f>
        <v>OK</v>
      </c>
      <c r="E160" s="5">
        <f>SUM(E111:E122)</f>
        <v>112420511.94999999</v>
      </c>
      <c r="N160" s="708">
        <f t="shared" si="39"/>
        <v>2014</v>
      </c>
      <c r="O160" s="709">
        <f>SUM(O111:O122)</f>
        <v>114301367.31432474</v>
      </c>
      <c r="P160" s="321">
        <f>O160-E160</f>
        <v>1880855.3643247485</v>
      </c>
      <c r="Q160" s="710">
        <f>P160/B160</f>
        <v>1.6775457944440332E-2</v>
      </c>
      <c r="R160" s="710">
        <f t="shared" si="37"/>
        <v>1.6775457944440332E-2</v>
      </c>
      <c r="S160" s="311" t="s">
        <v>208</v>
      </c>
      <c r="T160" s="310" t="s">
        <v>209</v>
      </c>
      <c r="U160" s="5"/>
      <c r="V160" s="25"/>
    </row>
    <row r="161" spans="1:22" x14ac:dyDescent="0.2">
      <c r="A161" s="528"/>
      <c r="B161" s="222"/>
      <c r="C161" s="175"/>
      <c r="N161" s="525">
        <f t="shared" si="39"/>
        <v>0</v>
      </c>
      <c r="O161" s="5">
        <f>SUM(O123:O134)</f>
        <v>111314900.27521516</v>
      </c>
      <c r="P161" s="32">
        <f>O161-E161</f>
        <v>111314900.27521516</v>
      </c>
      <c r="Q161" s="4"/>
      <c r="R161" s="4"/>
      <c r="S161" s="175">
        <f>'3. CDM OEB App.2-I LoadF''cast'!G120</f>
        <v>653265.22466666671</v>
      </c>
      <c r="T161" s="5">
        <f>O161-S161</f>
        <v>110661635.05054849</v>
      </c>
      <c r="U161" s="5"/>
      <c r="V161" s="25"/>
    </row>
    <row r="162" spans="1:22" x14ac:dyDescent="0.2">
      <c r="A162" s="3"/>
      <c r="B162" s="222"/>
      <c r="N162" s="525">
        <f t="shared" si="39"/>
        <v>0</v>
      </c>
      <c r="O162" s="5">
        <f>SUM(O135:O146)</f>
        <v>111517167.9821009</v>
      </c>
      <c r="P162" s="32">
        <f>O162-E162</f>
        <v>111517167.9821009</v>
      </c>
      <c r="Q162" s="4"/>
      <c r="R162" s="4"/>
      <c r="S162" s="175">
        <f>'3. CDM OEB App.2-I LoadF''cast'!H122</f>
        <v>1636598.5579999997</v>
      </c>
      <c r="T162" s="5">
        <f>O162-S162</f>
        <v>109880569.42410091</v>
      </c>
      <c r="U162" s="5"/>
      <c r="V162" s="25"/>
    </row>
    <row r="163" spans="1:22" x14ac:dyDescent="0.2">
      <c r="B163" s="222"/>
      <c r="O163" s="5"/>
    </row>
    <row r="164" spans="1:22" x14ac:dyDescent="0.2">
      <c r="A164" s="143" t="s">
        <v>65</v>
      </c>
      <c r="B164" s="309">
        <f>SUM(B151:B160)</f>
        <v>1033375542.6799999</v>
      </c>
      <c r="C164" s="175" t="str">
        <f>IF(B164='1. Data Sheet'!B148,"OK","ERROR")</f>
        <v>OK</v>
      </c>
      <c r="E164" s="183">
        <f>SUM(E151:E160)</f>
        <v>1034115501.77</v>
      </c>
      <c r="O164" s="5">
        <f>SUM(O151:O160)</f>
        <v>1034115501.7700006</v>
      </c>
      <c r="P164" s="45">
        <f>O164-E164</f>
        <v>0</v>
      </c>
    </row>
    <row r="165" spans="1:22" x14ac:dyDescent="0.2">
      <c r="B165" s="102"/>
      <c r="C165" s="102"/>
      <c r="D165" s="102"/>
      <c r="E165" s="102"/>
    </row>
    <row r="166" spans="1:22" x14ac:dyDescent="0.2">
      <c r="O166" s="5">
        <f>SUM(O151:O162)</f>
        <v>1256947570.0273168</v>
      </c>
      <c r="P166" s="22">
        <f>O148-O166</f>
        <v>0</v>
      </c>
    </row>
    <row r="167" spans="1:22" x14ac:dyDescent="0.2">
      <c r="F167" s="48"/>
      <c r="G167" s="48"/>
      <c r="I167" s="48"/>
      <c r="J167" s="48"/>
      <c r="O167" s="134"/>
      <c r="P167" s="160" t="s">
        <v>40</v>
      </c>
      <c r="Q167" s="8"/>
      <c r="R167" s="8"/>
      <c r="S167" s="8"/>
      <c r="T167" s="8"/>
    </row>
    <row r="168" spans="1:22" x14ac:dyDescent="0.2">
      <c r="F168" s="48"/>
      <c r="G168" s="48"/>
      <c r="I168" s="48"/>
      <c r="J168" s="48"/>
    </row>
    <row r="169" spans="1:22" x14ac:dyDescent="0.2">
      <c r="F169" s="48"/>
      <c r="G169" s="48"/>
      <c r="I169" s="48"/>
      <c r="J169" s="48"/>
    </row>
    <row r="170" spans="1:22" x14ac:dyDescent="0.2">
      <c r="F170" s="48"/>
      <c r="G170" s="48"/>
      <c r="I170" s="48"/>
      <c r="J170" s="48"/>
    </row>
    <row r="171" spans="1:22" x14ac:dyDescent="0.2">
      <c r="F171" s="48"/>
      <c r="G171" s="48"/>
      <c r="I171" s="48"/>
      <c r="J171" s="48"/>
      <c r="N171" s="33"/>
      <c r="O171" s="46"/>
      <c r="P171" s="46"/>
    </row>
    <row r="172" spans="1:22" x14ac:dyDescent="0.2">
      <c r="F172" s="48"/>
      <c r="G172" s="48"/>
      <c r="I172" s="48"/>
      <c r="J172" s="48"/>
      <c r="N172" s="33"/>
      <c r="O172" s="46"/>
      <c r="P172" s="46"/>
    </row>
    <row r="173" spans="1:22" x14ac:dyDescent="0.2">
      <c r="F173" s="48"/>
      <c r="G173" s="48"/>
      <c r="I173" s="48"/>
      <c r="J173" s="48"/>
      <c r="N173" s="33"/>
      <c r="O173" s="46"/>
      <c r="P173" s="46"/>
    </row>
    <row r="174" spans="1:22" x14ac:dyDescent="0.2">
      <c r="F174" s="48"/>
      <c r="G174" s="48"/>
      <c r="I174" s="48"/>
      <c r="J174" s="48"/>
      <c r="N174" s="33"/>
      <c r="O174" s="46"/>
      <c r="P174" s="46"/>
    </row>
    <row r="175" spans="1:22" x14ac:dyDescent="0.2">
      <c r="F175" s="48"/>
      <c r="G175" s="48"/>
      <c r="I175" s="48"/>
      <c r="J175" s="48"/>
      <c r="N175" s="33"/>
      <c r="O175" s="46"/>
      <c r="P175" s="46"/>
    </row>
    <row r="176" spans="1:22" x14ac:dyDescent="0.2">
      <c r="F176" s="48"/>
      <c r="G176" s="48"/>
      <c r="I176" s="48"/>
      <c r="J176" s="48"/>
      <c r="N176" s="33"/>
      <c r="O176" s="46"/>
      <c r="P176" s="46"/>
    </row>
    <row r="177" spans="6:17" x14ac:dyDescent="0.2">
      <c r="F177" s="48"/>
      <c r="G177" s="48"/>
      <c r="I177" s="48"/>
      <c r="J177" s="48"/>
      <c r="N177" s="33"/>
      <c r="O177" s="46"/>
      <c r="P177" s="46"/>
    </row>
    <row r="178" spans="6:17" x14ac:dyDescent="0.2">
      <c r="F178" s="48"/>
      <c r="G178" s="48"/>
      <c r="I178" s="48"/>
      <c r="J178" s="48"/>
      <c r="N178" s="33"/>
      <c r="O178" s="46"/>
      <c r="P178" s="46"/>
    </row>
    <row r="179" spans="6:17" x14ac:dyDescent="0.2">
      <c r="F179" s="48"/>
      <c r="G179" s="48"/>
      <c r="I179" s="48"/>
      <c r="J179" s="48"/>
      <c r="N179" s="33"/>
      <c r="O179" s="46"/>
      <c r="P179" s="46"/>
    </row>
    <row r="180" spans="6:17" x14ac:dyDescent="0.2">
      <c r="F180" s="48"/>
      <c r="G180" s="48"/>
      <c r="I180" s="48"/>
      <c r="J180" s="48"/>
      <c r="N180" s="33"/>
      <c r="O180" s="46"/>
      <c r="P180" s="46"/>
    </row>
    <row r="181" spans="6:17" x14ac:dyDescent="0.2">
      <c r="F181" s="48"/>
      <c r="G181" s="48"/>
      <c r="I181" s="48"/>
      <c r="J181" s="48"/>
      <c r="N181" s="33"/>
      <c r="O181" s="46"/>
      <c r="P181" s="46"/>
    </row>
    <row r="182" spans="6:17" x14ac:dyDescent="0.2">
      <c r="F182" s="48"/>
      <c r="G182" s="48"/>
      <c r="I182" s="48"/>
      <c r="J182" s="48"/>
      <c r="N182" s="33"/>
      <c r="O182" s="46"/>
      <c r="P182" s="46"/>
      <c r="Q182" s="22"/>
    </row>
    <row r="183" spans="6:17" x14ac:dyDescent="0.2">
      <c r="F183" s="48"/>
      <c r="G183" s="48"/>
      <c r="I183" s="48"/>
      <c r="J183" s="48"/>
      <c r="O183" s="46"/>
      <c r="P183" s="46"/>
    </row>
    <row r="184" spans="6:17" x14ac:dyDescent="0.2">
      <c r="F184" s="48"/>
      <c r="G184" s="48"/>
      <c r="I184" s="48"/>
      <c r="J184" s="48"/>
      <c r="O184" s="46"/>
      <c r="P184" s="46"/>
    </row>
    <row r="185" spans="6:17" x14ac:dyDescent="0.2">
      <c r="F185" s="48"/>
      <c r="G185" s="48"/>
      <c r="I185" s="48"/>
      <c r="J185" s="48"/>
      <c r="N185" s="33"/>
      <c r="O185" s="46"/>
      <c r="P185" s="46"/>
    </row>
    <row r="186" spans="6:17" x14ac:dyDescent="0.2">
      <c r="F186" s="48"/>
      <c r="G186" s="48"/>
      <c r="I186" s="48"/>
      <c r="J186" s="48"/>
      <c r="N186" s="33"/>
      <c r="O186" s="46"/>
      <c r="P186" s="46"/>
    </row>
    <row r="187" spans="6:17" x14ac:dyDescent="0.2">
      <c r="F187" s="48"/>
      <c r="G187" s="48"/>
      <c r="I187" s="48"/>
      <c r="J187" s="48"/>
      <c r="N187" s="33"/>
      <c r="O187" s="46"/>
      <c r="P187" s="46"/>
    </row>
    <row r="188" spans="6:17" x14ac:dyDescent="0.2">
      <c r="F188" s="48"/>
      <c r="G188" s="48"/>
      <c r="I188" s="48"/>
      <c r="J188" s="48"/>
      <c r="N188" s="33"/>
      <c r="O188" s="46"/>
      <c r="P188" s="46"/>
    </row>
    <row r="189" spans="6:17" x14ac:dyDescent="0.2">
      <c r="F189" s="48"/>
      <c r="G189" s="48"/>
      <c r="I189" s="48"/>
      <c r="J189" s="48"/>
      <c r="N189" s="33"/>
      <c r="O189" s="46"/>
      <c r="P189" s="46"/>
    </row>
    <row r="190" spans="6:17" x14ac:dyDescent="0.2">
      <c r="F190" s="48"/>
      <c r="G190" s="48"/>
      <c r="I190" s="48"/>
      <c r="J190" s="48"/>
      <c r="N190" s="33"/>
      <c r="O190" s="46"/>
      <c r="P190" s="46"/>
    </row>
    <row r="191" spans="6:17" x14ac:dyDescent="0.2">
      <c r="F191" s="48"/>
      <c r="G191" s="48"/>
      <c r="I191" s="48"/>
      <c r="J191" s="48"/>
      <c r="N191" s="33"/>
      <c r="O191" s="46"/>
      <c r="P191" s="46"/>
    </row>
    <row r="192" spans="6:17" x14ac:dyDescent="0.2">
      <c r="F192" s="48"/>
      <c r="G192" s="48"/>
      <c r="I192" s="48"/>
      <c r="J192" s="48"/>
      <c r="N192" s="33"/>
      <c r="O192" s="46"/>
      <c r="P192" s="46"/>
    </row>
    <row r="193" spans="6:16" x14ac:dyDescent="0.2">
      <c r="F193" s="48"/>
      <c r="G193" s="48"/>
      <c r="I193" s="48"/>
      <c r="J193" s="48"/>
      <c r="N193" s="33"/>
      <c r="O193" s="46"/>
      <c r="P193" s="46"/>
    </row>
    <row r="194" spans="6:16" x14ac:dyDescent="0.2">
      <c r="F194" s="48"/>
      <c r="G194" s="48"/>
      <c r="I194" s="48"/>
      <c r="J194" s="48"/>
      <c r="N194" s="33"/>
      <c r="O194" s="46"/>
      <c r="P194" s="46"/>
    </row>
    <row r="195" spans="6:16" x14ac:dyDescent="0.2">
      <c r="F195" s="48"/>
      <c r="G195" s="48"/>
      <c r="I195" s="48"/>
      <c r="J195" s="48"/>
      <c r="N195" s="33"/>
      <c r="O195" s="46"/>
      <c r="P195" s="46"/>
    </row>
    <row r="196" spans="6:16" x14ac:dyDescent="0.2">
      <c r="F196" s="48"/>
      <c r="G196" s="48"/>
      <c r="I196" s="48"/>
      <c r="J196" s="48"/>
      <c r="N196" s="33"/>
      <c r="O196" s="46"/>
      <c r="P196" s="46"/>
    </row>
    <row r="197" spans="6:16" x14ac:dyDescent="0.2">
      <c r="F197" s="48"/>
      <c r="G197" s="48"/>
      <c r="I197" s="48"/>
      <c r="J197" s="48"/>
    </row>
    <row r="198" spans="6:16" x14ac:dyDescent="0.2">
      <c r="F198" s="48"/>
      <c r="G198" s="48"/>
      <c r="I198" s="48"/>
      <c r="J198" s="48"/>
    </row>
    <row r="199" spans="6:16" x14ac:dyDescent="0.2">
      <c r="F199" s="48"/>
      <c r="G199" s="48"/>
      <c r="I199" s="48"/>
      <c r="J199" s="48"/>
    </row>
    <row r="200" spans="6:16" x14ac:dyDescent="0.2">
      <c r="F200" s="48"/>
      <c r="G200" s="48"/>
      <c r="I200" s="48"/>
      <c r="J200" s="48"/>
    </row>
    <row r="201" spans="6:16" x14ac:dyDescent="0.2">
      <c r="F201" s="48"/>
      <c r="G201" s="48"/>
      <c r="I201" s="48"/>
      <c r="J201" s="48"/>
    </row>
    <row r="202" spans="6:16" x14ac:dyDescent="0.2">
      <c r="F202" s="48"/>
      <c r="G202" s="48"/>
      <c r="I202" s="48"/>
      <c r="J202" s="48"/>
    </row>
    <row r="203" spans="6:16" x14ac:dyDescent="0.2">
      <c r="F203" s="48"/>
      <c r="G203" s="48"/>
      <c r="I203" s="48"/>
      <c r="J203" s="48"/>
    </row>
    <row r="204" spans="6:16" x14ac:dyDescent="0.2">
      <c r="F204" s="48"/>
      <c r="G204" s="48"/>
      <c r="I204" s="48"/>
      <c r="J204" s="48"/>
    </row>
    <row r="205" spans="6:16" x14ac:dyDescent="0.2">
      <c r="F205" s="48"/>
      <c r="G205" s="48"/>
      <c r="I205" s="48"/>
      <c r="J205" s="48"/>
    </row>
    <row r="206" spans="6:16" x14ac:dyDescent="0.2">
      <c r="F206" s="48"/>
      <c r="G206" s="48"/>
      <c r="I206" s="48"/>
      <c r="J206" s="48"/>
    </row>
    <row r="207" spans="6:16" x14ac:dyDescent="0.2">
      <c r="F207" s="48"/>
      <c r="G207" s="48"/>
      <c r="I207" s="48"/>
      <c r="J207" s="48"/>
    </row>
    <row r="208" spans="6:16" x14ac:dyDescent="0.2">
      <c r="F208" s="48"/>
      <c r="G208" s="48"/>
      <c r="I208" s="48"/>
      <c r="J208" s="48"/>
    </row>
    <row r="209" spans="6:10" x14ac:dyDescent="0.2">
      <c r="F209" s="48"/>
      <c r="G209" s="48"/>
      <c r="I209" s="48"/>
      <c r="J209" s="48"/>
    </row>
    <row r="210" spans="6:10" x14ac:dyDescent="0.2">
      <c r="F210" s="48"/>
      <c r="G210" s="48"/>
      <c r="I210" s="48"/>
      <c r="J210" s="48"/>
    </row>
    <row r="211" spans="6:10" x14ac:dyDescent="0.2">
      <c r="F211" s="48"/>
      <c r="G211" s="48"/>
      <c r="I211" s="48"/>
      <c r="J211" s="48"/>
    </row>
    <row r="212" spans="6:10" x14ac:dyDescent="0.2">
      <c r="F212" s="48"/>
      <c r="G212" s="48"/>
      <c r="I212" s="48"/>
      <c r="J212" s="48"/>
    </row>
    <row r="213" spans="6:10" x14ac:dyDescent="0.2">
      <c r="F213" s="48"/>
      <c r="G213" s="48"/>
      <c r="I213" s="48"/>
      <c r="J213" s="48"/>
    </row>
    <row r="214" spans="6:10" x14ac:dyDescent="0.2">
      <c r="F214" s="48"/>
      <c r="G214" s="48"/>
      <c r="I214" s="48"/>
      <c r="J214" s="48"/>
    </row>
    <row r="215" spans="6:10" x14ac:dyDescent="0.2">
      <c r="F215" s="48"/>
      <c r="G215" s="48"/>
      <c r="I215" s="48"/>
      <c r="J215" s="48"/>
    </row>
    <row r="216" spans="6:10" x14ac:dyDescent="0.2">
      <c r="F216" s="48"/>
      <c r="G216" s="48"/>
      <c r="I216" s="48"/>
      <c r="J216" s="48"/>
    </row>
    <row r="217" spans="6:10" x14ac:dyDescent="0.2">
      <c r="F217" s="48"/>
      <c r="G217" s="48"/>
      <c r="I217" s="48"/>
      <c r="J217" s="48"/>
    </row>
    <row r="218" spans="6:10" x14ac:dyDescent="0.2">
      <c r="F218" s="48"/>
      <c r="G218" s="48"/>
      <c r="I218" s="48"/>
      <c r="J218" s="48"/>
    </row>
    <row r="219" spans="6:10" x14ac:dyDescent="0.2">
      <c r="F219" s="48"/>
      <c r="G219" s="48"/>
      <c r="I219" s="48"/>
      <c r="J219" s="48"/>
    </row>
    <row r="220" spans="6:10" x14ac:dyDescent="0.2">
      <c r="F220" s="48"/>
      <c r="G220" s="48"/>
      <c r="I220" s="48"/>
      <c r="J220" s="48"/>
    </row>
    <row r="221" spans="6:10" x14ac:dyDescent="0.2">
      <c r="F221" s="48"/>
      <c r="G221" s="48"/>
      <c r="I221" s="48"/>
      <c r="J221" s="48"/>
    </row>
    <row r="222" spans="6:10" x14ac:dyDescent="0.2">
      <c r="F222" s="48"/>
      <c r="G222" s="48"/>
      <c r="I222" s="48"/>
      <c r="J222" s="48"/>
    </row>
  </sheetData>
  <phoneticPr fontId="0" type="noConversion"/>
  <printOptions gridLines="1"/>
  <pageMargins left="0.38" right="0.75" top="0.73" bottom="0.74" header="0.5" footer="0.5"/>
  <pageSetup scale="47" orientation="landscape" r:id="rId1"/>
  <headerFooter alignWithMargins="0">
    <oddFooter>&amp;L&amp;Z&amp;F</oddFooter>
  </headerFooter>
  <rowBreaks count="1" manualBreakCount="1">
    <brk id="13" max="12" man="1"/>
  </rowBreaks>
  <ignoredErrors>
    <ignoredError sqref="V37:Y37 U47:Y47 V46 X38:Y46 W59:W60 V38 V39 V40 V41 V42 V43 V44 V45 U49:Y58 U48 X48:Y48 U37:U46 V75:V77" unlockedFormula="1"/>
    <ignoredError sqref="W38:W46" formula="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'4b. Variables'!$A$2:$A$12</xm:f>
          </x14:formula1>
          <xm:sqref>F2:M2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4"/>
  <sheetViews>
    <sheetView zoomScale="80" zoomScaleNormal="80" workbookViewId="0">
      <selection activeCell="Q58" sqref="Q58"/>
    </sheetView>
  </sheetViews>
  <sheetFormatPr defaultRowHeight="12.75" x14ac:dyDescent="0.2"/>
  <cols>
    <col min="1" max="1" width="11.5703125" customWidth="1"/>
    <col min="2" max="2" width="35.28515625" bestFit="1" customWidth="1"/>
    <col min="3" max="3" width="14.85546875" customWidth="1"/>
    <col min="4" max="4" width="14.42578125" bestFit="1" customWidth="1"/>
    <col min="5" max="6" width="13.42578125" bestFit="1" customWidth="1"/>
    <col min="7" max="7" width="14" bestFit="1" customWidth="1"/>
    <col min="8" max="10" width="13.28515625" bestFit="1" customWidth="1"/>
    <col min="12" max="12" width="8.5703125" customWidth="1"/>
    <col min="13" max="13" width="28.85546875" bestFit="1" customWidth="1"/>
    <col min="14" max="14" width="16.140625" bestFit="1" customWidth="1"/>
    <col min="15" max="15" width="14.28515625" bestFit="1" customWidth="1"/>
  </cols>
  <sheetData>
    <row r="1" spans="1:15" ht="13.5" thickBot="1" x14ac:dyDescent="0.25">
      <c r="A1" s="283" t="s">
        <v>194</v>
      </c>
      <c r="B1" s="340" t="s">
        <v>9</v>
      </c>
      <c r="C1" s="340"/>
      <c r="D1" s="340"/>
      <c r="E1" s="340"/>
      <c r="F1" s="340"/>
      <c r="G1" s="340"/>
      <c r="H1" s="340"/>
      <c r="I1" s="340"/>
      <c r="J1" s="340"/>
      <c r="L1" s="395" t="s">
        <v>160</v>
      </c>
      <c r="M1" s="395" t="s">
        <v>161</v>
      </c>
      <c r="N1" s="395" t="s">
        <v>163</v>
      </c>
      <c r="O1" s="395" t="s">
        <v>164</v>
      </c>
    </row>
    <row r="2" spans="1:15" ht="13.5" thickBot="1" x14ac:dyDescent="0.25">
      <c r="B2" s="340"/>
      <c r="C2" s="340"/>
      <c r="D2" s="340"/>
      <c r="E2" s="340"/>
      <c r="F2" s="340"/>
      <c r="G2" s="340"/>
      <c r="H2" s="340"/>
      <c r="I2" s="340"/>
      <c r="J2" s="340"/>
      <c r="L2" s="396">
        <v>2005</v>
      </c>
      <c r="M2" s="393">
        <v>99177534.699999988</v>
      </c>
      <c r="N2" s="393">
        <v>104297613.24032432</v>
      </c>
      <c r="O2" s="394">
        <v>5.1625386291481702E-2</v>
      </c>
    </row>
    <row r="3" spans="1:15" x14ac:dyDescent="0.2">
      <c r="B3" s="344" t="s">
        <v>10</v>
      </c>
      <c r="C3" s="344"/>
      <c r="D3" s="340"/>
      <c r="E3" s="340"/>
      <c r="F3" s="340"/>
      <c r="G3" s="340"/>
      <c r="H3" s="340"/>
      <c r="I3" s="340"/>
      <c r="J3" s="340"/>
      <c r="L3" s="396">
        <v>2006</v>
      </c>
      <c r="M3" s="393">
        <v>99726774.810000017</v>
      </c>
      <c r="N3" s="393">
        <v>102748409.17612642</v>
      </c>
      <c r="O3" s="394">
        <v>3.0299128512711226E-2</v>
      </c>
    </row>
    <row r="4" spans="1:15" x14ac:dyDescent="0.2">
      <c r="B4" s="341" t="s">
        <v>11</v>
      </c>
      <c r="C4" s="364">
        <v>0.66992220082825138</v>
      </c>
      <c r="D4" s="340"/>
      <c r="E4" s="340"/>
      <c r="F4" s="340"/>
      <c r="G4" s="340"/>
      <c r="H4" s="340"/>
      <c r="I4" s="340"/>
      <c r="J4" s="340"/>
      <c r="L4" s="396">
        <v>2007</v>
      </c>
      <c r="M4" s="393">
        <v>101905199.3</v>
      </c>
      <c r="N4" s="393">
        <v>103574662.17783025</v>
      </c>
      <c r="O4" s="394">
        <v>1.6382509325314199E-2</v>
      </c>
    </row>
    <row r="5" spans="1:15" x14ac:dyDescent="0.2">
      <c r="B5" s="341" t="s">
        <v>12</v>
      </c>
      <c r="C5" s="352">
        <v>0.44879575516256792</v>
      </c>
      <c r="D5" s="340"/>
      <c r="E5" s="340"/>
      <c r="F5" s="340"/>
      <c r="G5" s="340"/>
      <c r="H5" s="340"/>
      <c r="I5" s="340"/>
      <c r="J5" s="340"/>
      <c r="L5" s="396">
        <v>2008</v>
      </c>
      <c r="M5" s="393">
        <v>100510260.57000001</v>
      </c>
      <c r="N5" s="393">
        <v>103328873.12275386</v>
      </c>
      <c r="O5" s="394">
        <v>2.804303298757084E-2</v>
      </c>
    </row>
    <row r="6" spans="1:15" x14ac:dyDescent="0.2">
      <c r="B6" s="341" t="s">
        <v>13</v>
      </c>
      <c r="C6" s="364">
        <v>0.43937346037902208</v>
      </c>
      <c r="D6" s="340"/>
      <c r="E6" s="340"/>
      <c r="F6" s="340"/>
      <c r="G6" s="340"/>
      <c r="H6" s="340"/>
      <c r="I6" s="340"/>
      <c r="J6" s="340"/>
      <c r="L6" s="396">
        <v>2009</v>
      </c>
      <c r="M6" s="393">
        <v>93415381.520000011</v>
      </c>
      <c r="N6" s="393">
        <v>103017165.54521611</v>
      </c>
      <c r="O6" s="394">
        <v>0.10278589959149696</v>
      </c>
    </row>
    <row r="7" spans="1:15" x14ac:dyDescent="0.2">
      <c r="B7" s="341" t="s">
        <v>14</v>
      </c>
      <c r="C7" s="341">
        <v>569336.10714221513</v>
      </c>
      <c r="D7" s="340"/>
      <c r="E7" s="340"/>
      <c r="F7" s="340"/>
      <c r="G7" s="340"/>
      <c r="H7" s="340"/>
      <c r="I7" s="340"/>
      <c r="J7" s="340"/>
      <c r="L7" s="396">
        <v>2010</v>
      </c>
      <c r="M7" s="393">
        <v>102608264.83</v>
      </c>
      <c r="N7" s="393">
        <v>103275211.021433</v>
      </c>
      <c r="O7" s="394">
        <v>6.4999266144689719E-3</v>
      </c>
    </row>
    <row r="8" spans="1:15" ht="13.5" thickBot="1" x14ac:dyDescent="0.25">
      <c r="B8" s="342" t="s">
        <v>15</v>
      </c>
      <c r="C8" s="342">
        <v>120</v>
      </c>
      <c r="D8" s="340"/>
      <c r="E8" s="340"/>
      <c r="F8" s="340"/>
      <c r="G8" s="340"/>
      <c r="H8" s="340"/>
      <c r="I8" s="340"/>
      <c r="J8" s="340"/>
      <c r="L8" s="396">
        <v>2011</v>
      </c>
      <c r="M8" s="393">
        <v>105625698.06999999</v>
      </c>
      <c r="N8" s="393">
        <v>103454994.27644491</v>
      </c>
      <c r="O8" s="394">
        <v>2.0550906012630731E-2</v>
      </c>
    </row>
    <row r="9" spans="1:15" x14ac:dyDescent="0.2">
      <c r="B9" s="340"/>
      <c r="C9" s="340"/>
      <c r="D9" s="340"/>
      <c r="E9" s="340"/>
      <c r="F9" s="340"/>
      <c r="G9" s="340"/>
      <c r="H9" s="340"/>
      <c r="I9" s="340"/>
      <c r="J9" s="340"/>
      <c r="L9" s="396">
        <v>2012</v>
      </c>
      <c r="M9" s="393">
        <v>108411816.52</v>
      </c>
      <c r="N9" s="393">
        <v>102686645.563232</v>
      </c>
      <c r="O9" s="394">
        <v>5.2809473547671827E-2</v>
      </c>
    </row>
    <row r="10" spans="1:15" ht="13.5" thickBot="1" x14ac:dyDescent="0.25">
      <c r="B10" s="340" t="s">
        <v>16</v>
      </c>
      <c r="C10" s="340"/>
      <c r="D10" s="340"/>
      <c r="E10" s="340"/>
      <c r="F10" s="340"/>
      <c r="G10" s="340"/>
      <c r="H10" s="340"/>
      <c r="I10" s="340"/>
      <c r="J10" s="340"/>
      <c r="L10" s="396">
        <v>2013</v>
      </c>
      <c r="M10" s="393">
        <v>110314059.5</v>
      </c>
      <c r="N10" s="393">
        <v>103712927.01646538</v>
      </c>
      <c r="O10" s="394">
        <v>5.9839448511407732E-2</v>
      </c>
    </row>
    <row r="11" spans="1:15" x14ac:dyDescent="0.2">
      <c r="B11" s="343"/>
      <c r="C11" s="343" t="s">
        <v>20</v>
      </c>
      <c r="D11" s="343" t="s">
        <v>21</v>
      </c>
      <c r="E11" s="343" t="s">
        <v>22</v>
      </c>
      <c r="F11" s="343" t="s">
        <v>23</v>
      </c>
      <c r="G11" s="343" t="s">
        <v>24</v>
      </c>
      <c r="H11" s="340"/>
      <c r="I11" s="340"/>
      <c r="J11" s="340"/>
      <c r="L11" s="396">
        <v>2014</v>
      </c>
      <c r="M11" s="393">
        <v>112475947.06333332</v>
      </c>
      <c r="N11" s="393">
        <v>104074435.74350697</v>
      </c>
      <c r="O11" s="394">
        <v>7.4696070930575051E-2</v>
      </c>
    </row>
    <row r="12" spans="1:15" x14ac:dyDescent="0.2">
      <c r="B12" s="341" t="s">
        <v>17</v>
      </c>
      <c r="C12" s="341">
        <v>2</v>
      </c>
      <c r="D12" s="341">
        <v>30878735251798.969</v>
      </c>
      <c r="E12" s="341">
        <v>15439367625899.484</v>
      </c>
      <c r="F12" s="341">
        <v>47.631258145977334</v>
      </c>
      <c r="G12" s="341">
        <v>7.3584166574934098E-16</v>
      </c>
      <c r="H12" s="340"/>
      <c r="I12" s="340"/>
      <c r="J12" s="340"/>
      <c r="L12" s="399" t="s">
        <v>165</v>
      </c>
      <c r="M12" s="399"/>
      <c r="N12" s="399"/>
      <c r="O12" s="400">
        <v>4.4353178232532924E-2</v>
      </c>
    </row>
    <row r="13" spans="1:15" x14ac:dyDescent="0.2">
      <c r="B13" s="341" t="s">
        <v>18</v>
      </c>
      <c r="C13" s="341">
        <v>117</v>
      </c>
      <c r="D13" s="341">
        <v>37924801538814.664</v>
      </c>
      <c r="E13" s="341">
        <v>324143602895.85181</v>
      </c>
      <c r="F13" s="341"/>
      <c r="G13" s="341"/>
      <c r="H13" s="340"/>
      <c r="I13" s="340"/>
      <c r="J13" s="340"/>
      <c r="L13" s="399" t="s">
        <v>166</v>
      </c>
      <c r="M13" s="398"/>
      <c r="N13" s="398"/>
      <c r="O13" s="400">
        <v>4.0962257402096462E-2</v>
      </c>
    </row>
    <row r="14" spans="1:15" ht="13.5" thickBot="1" x14ac:dyDescent="0.25">
      <c r="B14" s="342" t="s">
        <v>4</v>
      </c>
      <c r="C14" s="342">
        <v>119</v>
      </c>
      <c r="D14" s="342">
        <v>68803536790613.633</v>
      </c>
      <c r="E14" s="342"/>
      <c r="F14" s="342"/>
      <c r="G14" s="342"/>
      <c r="H14" s="340"/>
      <c r="I14" s="340"/>
      <c r="J14" s="340"/>
      <c r="L14" s="398"/>
      <c r="M14" s="398"/>
      <c r="N14" s="398"/>
      <c r="O14" s="398"/>
    </row>
    <row r="15" spans="1:15" ht="13.5" thickBot="1" x14ac:dyDescent="0.25">
      <c r="B15" s="340"/>
      <c r="C15" s="340"/>
      <c r="D15" s="340"/>
      <c r="E15" s="340"/>
      <c r="F15" s="340"/>
      <c r="G15" s="340"/>
      <c r="H15" s="340"/>
      <c r="I15" s="340"/>
      <c r="J15" s="340"/>
      <c r="L15" s="391"/>
      <c r="M15" s="391"/>
      <c r="N15" s="391"/>
      <c r="O15" s="391"/>
    </row>
    <row r="16" spans="1:15" x14ac:dyDescent="0.2">
      <c r="B16" s="343"/>
      <c r="C16" s="343" t="s">
        <v>25</v>
      </c>
      <c r="D16" s="343" t="s">
        <v>14</v>
      </c>
      <c r="E16" s="343" t="s">
        <v>26</v>
      </c>
      <c r="F16" s="343" t="s">
        <v>27</v>
      </c>
      <c r="G16" s="343" t="s">
        <v>28</v>
      </c>
      <c r="H16" s="343" t="s">
        <v>29</v>
      </c>
      <c r="I16" s="343" t="s">
        <v>66</v>
      </c>
      <c r="J16" s="343" t="s">
        <v>67</v>
      </c>
      <c r="L16" s="392" t="s">
        <v>160</v>
      </c>
      <c r="M16" s="392" t="s">
        <v>169</v>
      </c>
      <c r="N16" s="397" t="s">
        <v>162</v>
      </c>
      <c r="O16" s="398"/>
    </row>
    <row r="17" spans="1:15" x14ac:dyDescent="0.2">
      <c r="B17" s="341" t="s">
        <v>19</v>
      </c>
      <c r="C17" s="383">
        <v>7682986.8474822994</v>
      </c>
      <c r="D17" s="341">
        <v>136291.5661424509</v>
      </c>
      <c r="E17" s="383">
        <v>56.371696833038811</v>
      </c>
      <c r="F17" s="341">
        <v>1.1769403730927287E-86</v>
      </c>
      <c r="G17" s="341">
        <v>7413068.5425946824</v>
      </c>
      <c r="H17" s="341">
        <v>7952905.1523699164</v>
      </c>
      <c r="I17" s="341">
        <v>7413068.5425946824</v>
      </c>
      <c r="J17" s="341">
        <v>7952905.1523699164</v>
      </c>
      <c r="L17" s="396">
        <v>2015</v>
      </c>
      <c r="M17" s="353">
        <v>126838075.86557898</v>
      </c>
      <c r="N17" s="376">
        <v>0.12769066789149672</v>
      </c>
      <c r="O17" s="398"/>
    </row>
    <row r="18" spans="1:15" x14ac:dyDescent="0.2">
      <c r="B18" s="341" t="s">
        <v>158</v>
      </c>
      <c r="C18" s="383">
        <v>2251.0699961488458</v>
      </c>
      <c r="D18" s="341">
        <v>256.76857275531165</v>
      </c>
      <c r="E18" s="383">
        <v>8.7669217926214404</v>
      </c>
      <c r="F18" s="341">
        <v>1.7115054533377798E-14</v>
      </c>
      <c r="G18" s="341">
        <v>1742.553292818224</v>
      </c>
      <c r="H18" s="341">
        <v>2759.5866994794678</v>
      </c>
      <c r="I18" s="341">
        <v>1742.553292818224</v>
      </c>
      <c r="J18" s="341">
        <v>2759.5866994794678</v>
      </c>
      <c r="L18" s="396">
        <v>2016</v>
      </c>
      <c r="M18" s="353">
        <v>128629728.09580283</v>
      </c>
      <c r="N18" s="376">
        <v>1.4125507801952267E-2</v>
      </c>
      <c r="O18" s="398"/>
    </row>
    <row r="19" spans="1:15" ht="13.5" thickBot="1" x14ac:dyDescent="0.25">
      <c r="B19" s="342" t="s">
        <v>159</v>
      </c>
      <c r="C19" s="345">
        <v>7948.6787027291648</v>
      </c>
      <c r="D19" s="342">
        <v>2764.3109323119115</v>
      </c>
      <c r="E19" s="345">
        <v>2.8754647712807562</v>
      </c>
      <c r="F19" s="342">
        <v>4.7945702342757817E-3</v>
      </c>
      <c r="G19" s="342">
        <v>2474.1057548177587</v>
      </c>
      <c r="H19" s="342">
        <v>13423.25165064057</v>
      </c>
      <c r="I19" s="342">
        <v>2474.1057548177587</v>
      </c>
      <c r="J19" s="342">
        <v>13423.25165064057</v>
      </c>
      <c r="O19" s="398"/>
    </row>
    <row r="20" spans="1:15" x14ac:dyDescent="0.2">
      <c r="O20" s="398"/>
    </row>
    <row r="22" spans="1:15" ht="13.5" thickBot="1" x14ac:dyDescent="0.25"/>
    <row r="23" spans="1:15" ht="13.5" thickBot="1" x14ac:dyDescent="0.25">
      <c r="A23" s="283" t="s">
        <v>195</v>
      </c>
      <c r="B23" s="401" t="s">
        <v>9</v>
      </c>
      <c r="C23" s="401"/>
      <c r="D23" s="401"/>
      <c r="E23" s="401"/>
      <c r="F23" s="401"/>
      <c r="G23" s="401"/>
      <c r="H23" s="401"/>
      <c r="I23" s="401"/>
      <c r="J23" s="401"/>
      <c r="L23" s="408" t="s">
        <v>160</v>
      </c>
      <c r="M23" s="408" t="s">
        <v>161</v>
      </c>
      <c r="N23" s="408" t="s">
        <v>163</v>
      </c>
      <c r="O23" s="408" t="s">
        <v>164</v>
      </c>
    </row>
    <row r="24" spans="1:15" ht="13.5" thickBot="1" x14ac:dyDescent="0.25">
      <c r="B24" s="401"/>
      <c r="C24" s="401"/>
      <c r="D24" s="401"/>
      <c r="E24" s="401"/>
      <c r="F24" s="401"/>
      <c r="G24" s="401"/>
      <c r="H24" s="401"/>
      <c r="I24" s="401"/>
      <c r="J24" s="401"/>
      <c r="L24" s="409">
        <v>2005</v>
      </c>
      <c r="M24" s="406">
        <v>99177534.699999988</v>
      </c>
      <c r="N24" s="406">
        <v>104195103.23176399</v>
      </c>
      <c r="O24" s="407">
        <v>5.0591785195523729E-2</v>
      </c>
    </row>
    <row r="25" spans="1:15" x14ac:dyDescent="0.2">
      <c r="B25" s="405" t="s">
        <v>10</v>
      </c>
      <c r="C25" s="405"/>
      <c r="D25" s="401"/>
      <c r="E25" s="401"/>
      <c r="F25" s="401"/>
      <c r="G25" s="401"/>
      <c r="H25" s="401"/>
      <c r="I25" s="401"/>
      <c r="J25" s="401"/>
      <c r="L25" s="409">
        <v>2006</v>
      </c>
      <c r="M25" s="406">
        <v>99726774.810000017</v>
      </c>
      <c r="N25" s="406">
        <v>102683346.96190478</v>
      </c>
      <c r="O25" s="407">
        <v>2.9646723836578882E-2</v>
      </c>
    </row>
    <row r="26" spans="1:15" x14ac:dyDescent="0.2">
      <c r="B26" s="402" t="s">
        <v>11</v>
      </c>
      <c r="C26" s="364">
        <v>0.70641338963529432</v>
      </c>
      <c r="D26" s="401"/>
      <c r="E26" s="401"/>
      <c r="F26" s="401"/>
      <c r="G26" s="401"/>
      <c r="H26" s="401"/>
      <c r="I26" s="401"/>
      <c r="J26" s="401"/>
      <c r="L26" s="409">
        <v>2007</v>
      </c>
      <c r="M26" s="406">
        <v>101905199.3</v>
      </c>
      <c r="N26" s="406">
        <v>103517355.65702114</v>
      </c>
      <c r="O26" s="407">
        <v>1.5820158030161843E-2</v>
      </c>
    </row>
    <row r="27" spans="1:15" x14ac:dyDescent="0.2">
      <c r="B27" s="402" t="s">
        <v>12</v>
      </c>
      <c r="C27" s="352">
        <v>0.49901987705602607</v>
      </c>
      <c r="D27" s="401"/>
      <c r="E27" s="401"/>
      <c r="F27" s="401"/>
      <c r="G27" s="401"/>
      <c r="H27" s="401"/>
      <c r="I27" s="401"/>
      <c r="J27" s="401"/>
      <c r="L27" s="409">
        <v>2008</v>
      </c>
      <c r="M27" s="406">
        <v>100510260.57000001</v>
      </c>
      <c r="N27" s="406">
        <v>103547524.41745487</v>
      </c>
      <c r="O27" s="407">
        <v>3.0218445661471242E-2</v>
      </c>
    </row>
    <row r="28" spans="1:15" x14ac:dyDescent="0.2">
      <c r="B28" s="402" t="s">
        <v>13</v>
      </c>
      <c r="C28" s="364">
        <v>0.48606349456609571</v>
      </c>
      <c r="D28" s="401"/>
      <c r="E28" s="401"/>
      <c r="F28" s="401"/>
      <c r="G28" s="401"/>
      <c r="H28" s="401"/>
      <c r="I28" s="401"/>
      <c r="J28" s="401"/>
      <c r="L28" s="409">
        <v>2009</v>
      </c>
      <c r="M28" s="406">
        <v>93415381.520000011</v>
      </c>
      <c r="N28" s="406">
        <v>103064867.02448398</v>
      </c>
      <c r="O28" s="407">
        <v>0.10329653797343895</v>
      </c>
    </row>
    <row r="29" spans="1:15" x14ac:dyDescent="0.2">
      <c r="B29" s="402" t="s">
        <v>14</v>
      </c>
      <c r="C29" s="402">
        <v>545113.11955079122</v>
      </c>
      <c r="D29" s="401"/>
      <c r="E29" s="401"/>
      <c r="F29" s="401"/>
      <c r="G29" s="401"/>
      <c r="H29" s="401"/>
      <c r="I29" s="401"/>
      <c r="J29" s="401"/>
      <c r="L29" s="409">
        <v>2010</v>
      </c>
      <c r="M29" s="406">
        <v>102608264.83</v>
      </c>
      <c r="N29" s="406">
        <v>103183286.52498534</v>
      </c>
      <c r="O29" s="407">
        <v>5.6040485231675366E-3</v>
      </c>
    </row>
    <row r="30" spans="1:15" ht="13.5" thickBot="1" x14ac:dyDescent="0.25">
      <c r="B30" s="403" t="s">
        <v>15</v>
      </c>
      <c r="C30" s="403">
        <v>120</v>
      </c>
      <c r="D30" s="401"/>
      <c r="E30" s="401"/>
      <c r="F30" s="401"/>
      <c r="G30" s="401"/>
      <c r="H30" s="401"/>
      <c r="I30" s="401"/>
      <c r="J30" s="401"/>
      <c r="L30" s="409">
        <v>2011</v>
      </c>
      <c r="M30" s="406">
        <v>105625698.06999999</v>
      </c>
      <c r="N30" s="406">
        <v>103393066.98071021</v>
      </c>
      <c r="O30" s="407">
        <v>2.1137196061986552E-2</v>
      </c>
    </row>
    <row r="31" spans="1:15" x14ac:dyDescent="0.2">
      <c r="B31" s="401"/>
      <c r="C31" s="401"/>
      <c r="D31" s="401"/>
      <c r="E31" s="401"/>
      <c r="F31" s="401"/>
      <c r="G31" s="401"/>
      <c r="H31" s="401"/>
      <c r="I31" s="401"/>
      <c r="J31" s="401"/>
      <c r="L31" s="409">
        <v>2012</v>
      </c>
      <c r="M31" s="406">
        <v>108411816.52</v>
      </c>
      <c r="N31" s="406">
        <v>102777024.31860794</v>
      </c>
      <c r="O31" s="407">
        <v>5.1975812067981894E-2</v>
      </c>
    </row>
    <row r="32" spans="1:15" ht="13.5" thickBot="1" x14ac:dyDescent="0.25">
      <c r="B32" s="401" t="s">
        <v>16</v>
      </c>
      <c r="C32" s="401"/>
      <c r="D32" s="401"/>
      <c r="E32" s="401"/>
      <c r="F32" s="401"/>
      <c r="G32" s="401"/>
      <c r="H32" s="401"/>
      <c r="I32" s="401"/>
      <c r="J32" s="401"/>
      <c r="L32" s="409">
        <v>2013</v>
      </c>
      <c r="M32" s="406">
        <v>110314059.5</v>
      </c>
      <c r="N32" s="406">
        <v>103687320.58034137</v>
      </c>
      <c r="O32" s="407">
        <v>6.0071571562994024E-2</v>
      </c>
    </row>
    <row r="33" spans="1:15" x14ac:dyDescent="0.2">
      <c r="B33" s="404"/>
      <c r="C33" s="404" t="s">
        <v>20</v>
      </c>
      <c r="D33" s="404" t="s">
        <v>21</v>
      </c>
      <c r="E33" s="404" t="s">
        <v>22</v>
      </c>
      <c r="F33" s="404" t="s">
        <v>23</v>
      </c>
      <c r="G33" s="404" t="s">
        <v>24</v>
      </c>
      <c r="H33" s="401"/>
      <c r="I33" s="401"/>
      <c r="J33" s="401"/>
      <c r="L33" s="409">
        <v>2014</v>
      </c>
      <c r="M33" s="406">
        <v>112475947.06333332</v>
      </c>
      <c r="N33" s="406">
        <v>104122041.18605956</v>
      </c>
      <c r="O33" s="407">
        <v>7.4272820948729681E-2</v>
      </c>
    </row>
    <row r="34" spans="1:15" x14ac:dyDescent="0.2">
      <c r="B34" s="402" t="s">
        <v>17</v>
      </c>
      <c r="C34" s="402">
        <v>3</v>
      </c>
      <c r="D34" s="402">
        <v>34334332470271.781</v>
      </c>
      <c r="E34" s="402">
        <v>11444777490090.594</v>
      </c>
      <c r="F34" s="402">
        <v>38.51537089491314</v>
      </c>
      <c r="G34" s="402">
        <v>2.3947377382719794E-17</v>
      </c>
      <c r="H34" s="401"/>
      <c r="I34" s="401"/>
      <c r="J34" s="401"/>
      <c r="L34" s="411" t="s">
        <v>165</v>
      </c>
      <c r="M34" s="411"/>
      <c r="N34" s="411"/>
      <c r="O34" s="412">
        <v>4.4263509986203438E-2</v>
      </c>
    </row>
    <row r="35" spans="1:15" x14ac:dyDescent="0.2">
      <c r="B35" s="402" t="s">
        <v>18</v>
      </c>
      <c r="C35" s="402">
        <v>116</v>
      </c>
      <c r="D35" s="402">
        <v>34469204320341.852</v>
      </c>
      <c r="E35" s="402">
        <v>297148313106.39526</v>
      </c>
      <c r="F35" s="402"/>
      <c r="G35" s="402"/>
      <c r="H35" s="401"/>
      <c r="I35" s="401"/>
      <c r="J35" s="401"/>
      <c r="L35" s="411" t="s">
        <v>166</v>
      </c>
      <c r="M35" s="410"/>
      <c r="N35" s="410"/>
      <c r="O35" s="412">
        <v>4.0405115428497486E-2</v>
      </c>
    </row>
    <row r="36" spans="1:15" ht="13.5" thickBot="1" x14ac:dyDescent="0.25">
      <c r="B36" s="403" t="s">
        <v>4</v>
      </c>
      <c r="C36" s="403">
        <v>119</v>
      </c>
      <c r="D36" s="403">
        <v>68803536790613.633</v>
      </c>
      <c r="E36" s="403"/>
      <c r="F36" s="403"/>
      <c r="G36" s="403"/>
      <c r="H36" s="401"/>
      <c r="I36" s="401"/>
      <c r="J36" s="401"/>
    </row>
    <row r="37" spans="1:15" ht="13.5" thickBot="1" x14ac:dyDescent="0.25">
      <c r="B37" s="401"/>
      <c r="C37" s="401"/>
      <c r="D37" s="401"/>
      <c r="E37" s="401"/>
      <c r="F37" s="401"/>
      <c r="G37" s="401"/>
      <c r="H37" s="401"/>
      <c r="I37" s="401"/>
      <c r="J37" s="401"/>
    </row>
    <row r="38" spans="1:15" x14ac:dyDescent="0.2">
      <c r="B38" s="404"/>
      <c r="C38" s="404" t="s">
        <v>25</v>
      </c>
      <c r="D38" s="404" t="s">
        <v>14</v>
      </c>
      <c r="E38" s="404" t="s">
        <v>26</v>
      </c>
      <c r="F38" s="404" t="s">
        <v>27</v>
      </c>
      <c r="G38" s="404" t="s">
        <v>28</v>
      </c>
      <c r="H38" s="404" t="s">
        <v>29</v>
      </c>
      <c r="I38" s="404" t="s">
        <v>66</v>
      </c>
      <c r="J38" s="404" t="s">
        <v>67</v>
      </c>
      <c r="L38" s="413" t="s">
        <v>160</v>
      </c>
      <c r="M38" s="413" t="s">
        <v>169</v>
      </c>
      <c r="N38" s="416" t="s">
        <v>162</v>
      </c>
    </row>
    <row r="39" spans="1:15" x14ac:dyDescent="0.2">
      <c r="B39" s="402" t="s">
        <v>19</v>
      </c>
      <c r="C39" s="363">
        <v>1239323.9983209977</v>
      </c>
      <c r="D39" s="402">
        <v>1894048.3972174129</v>
      </c>
      <c r="E39" s="363">
        <v>0.65432541224485874</v>
      </c>
      <c r="F39" s="402">
        <v>0.51419737906907059</v>
      </c>
      <c r="G39" s="402">
        <v>-2512077.5071237735</v>
      </c>
      <c r="H39" s="402">
        <v>4990725.5037657693</v>
      </c>
      <c r="I39" s="402">
        <v>-2512077.5071237735</v>
      </c>
      <c r="J39" s="402">
        <v>4990725.5037657693</v>
      </c>
      <c r="L39" s="415">
        <v>2015</v>
      </c>
      <c r="M39" s="353">
        <v>103374870.98588836</v>
      </c>
      <c r="N39" s="414">
        <v>-8.0915754124037675E-2</v>
      </c>
    </row>
    <row r="40" spans="1:15" x14ac:dyDescent="0.2">
      <c r="B40" s="402" t="s">
        <v>158</v>
      </c>
      <c r="C40" s="363">
        <v>2334.1869021515818</v>
      </c>
      <c r="D40" s="402">
        <v>247.04933738958036</v>
      </c>
      <c r="E40" s="363">
        <v>9.4482621439729844</v>
      </c>
      <c r="F40" s="402">
        <v>4.6628687275794992E-16</v>
      </c>
      <c r="G40" s="402">
        <v>1844.8745606274902</v>
      </c>
      <c r="H40" s="402">
        <v>2823.4992436756734</v>
      </c>
      <c r="I40" s="402">
        <v>1844.8745606274902</v>
      </c>
      <c r="J40" s="402">
        <v>2823.4992436756734</v>
      </c>
      <c r="L40" s="415">
        <v>2016</v>
      </c>
      <c r="M40" s="353">
        <v>103585984.49811319</v>
      </c>
      <c r="N40" s="414">
        <v>2.0422130660133274E-3</v>
      </c>
    </row>
    <row r="41" spans="1:15" x14ac:dyDescent="0.2">
      <c r="B41" s="402" t="s">
        <v>159</v>
      </c>
      <c r="C41" s="363">
        <v>7230.9574247819746</v>
      </c>
      <c r="D41" s="402">
        <v>2655.0554090890978</v>
      </c>
      <c r="E41" s="363">
        <v>2.7234676157899043</v>
      </c>
      <c r="F41" s="402">
        <v>7.4587847360414765E-3</v>
      </c>
      <c r="G41" s="402">
        <v>1972.2856435704507</v>
      </c>
      <c r="H41" s="402">
        <v>12489.629205993499</v>
      </c>
      <c r="I41" s="402">
        <v>1972.2856435704507</v>
      </c>
      <c r="J41" s="402">
        <v>12489.629205993499</v>
      </c>
    </row>
    <row r="42" spans="1:15" ht="13.5" thickBot="1" x14ac:dyDescent="0.25">
      <c r="B42" s="384" t="s">
        <v>2</v>
      </c>
      <c r="C42" s="380">
        <v>211113.51222483767</v>
      </c>
      <c r="D42" s="403">
        <v>61907.192295786415</v>
      </c>
      <c r="E42" s="380">
        <v>3.4101613139901139</v>
      </c>
      <c r="F42" s="403">
        <v>8.9396217595993379E-4</v>
      </c>
      <c r="G42" s="403">
        <v>88498.517424568054</v>
      </c>
      <c r="H42" s="403">
        <v>333728.50702510728</v>
      </c>
      <c r="I42" s="403">
        <v>88498.517424568054</v>
      </c>
      <c r="J42" s="403">
        <v>333728.50702510728</v>
      </c>
    </row>
    <row r="43" spans="1:15" x14ac:dyDescent="0.2">
      <c r="B43" s="401"/>
      <c r="C43" s="401"/>
      <c r="D43" s="401"/>
      <c r="E43" s="401"/>
      <c r="F43" s="401"/>
      <c r="G43" s="401"/>
      <c r="H43" s="401"/>
      <c r="I43" s="401"/>
      <c r="J43" s="401"/>
    </row>
    <row r="44" spans="1:15" ht="13.5" thickBot="1" x14ac:dyDescent="0.25">
      <c r="B44" s="401"/>
      <c r="C44" s="401"/>
      <c r="D44" s="401"/>
      <c r="E44" s="401"/>
      <c r="F44" s="401"/>
      <c r="G44" s="401"/>
      <c r="H44" s="401"/>
      <c r="I44" s="401"/>
      <c r="J44" s="401"/>
    </row>
    <row r="45" spans="1:15" ht="13.5" thickBot="1" x14ac:dyDescent="0.25">
      <c r="A45" s="283" t="s">
        <v>197</v>
      </c>
      <c r="B45" s="417" t="s">
        <v>9</v>
      </c>
      <c r="C45" s="417"/>
      <c r="D45" s="417"/>
      <c r="E45" s="417"/>
      <c r="F45" s="417"/>
      <c r="G45" s="417"/>
      <c r="H45" s="417"/>
      <c r="I45" s="417"/>
      <c r="J45" s="417"/>
      <c r="L45" s="424" t="s">
        <v>160</v>
      </c>
      <c r="M45" s="424" t="s">
        <v>161</v>
      </c>
      <c r="N45" s="424" t="s">
        <v>163</v>
      </c>
      <c r="O45" s="424" t="s">
        <v>164</v>
      </c>
    </row>
    <row r="46" spans="1:15" ht="13.5" thickBot="1" x14ac:dyDescent="0.25">
      <c r="B46" s="417"/>
      <c r="C46" s="417"/>
      <c r="D46" s="417"/>
      <c r="E46" s="417"/>
      <c r="F46" s="417"/>
      <c r="G46" s="417"/>
      <c r="H46" s="417"/>
      <c r="I46" s="417"/>
      <c r="J46" s="417"/>
      <c r="L46" s="425">
        <v>2005</v>
      </c>
      <c r="M46" s="422">
        <v>99177534.699999988</v>
      </c>
      <c r="N46" s="422">
        <v>104278683.04009344</v>
      </c>
      <c r="O46" s="423">
        <v>5.1434514434380768E-2</v>
      </c>
    </row>
    <row r="47" spans="1:15" x14ac:dyDescent="0.2">
      <c r="B47" s="421" t="s">
        <v>10</v>
      </c>
      <c r="C47" s="421"/>
      <c r="D47" s="417"/>
      <c r="E47" s="417"/>
      <c r="F47" s="417"/>
      <c r="G47" s="417"/>
      <c r="H47" s="417"/>
      <c r="I47" s="417"/>
      <c r="J47" s="417"/>
      <c r="L47" s="425">
        <v>2006</v>
      </c>
      <c r="M47" s="422">
        <v>99726774.810000017</v>
      </c>
      <c r="N47" s="422">
        <v>102736921.10459143</v>
      </c>
      <c r="O47" s="423">
        <v>3.0183933054351339E-2</v>
      </c>
    </row>
    <row r="48" spans="1:15" x14ac:dyDescent="0.2">
      <c r="B48" s="418" t="s">
        <v>11</v>
      </c>
      <c r="C48" s="364">
        <v>0.71179192162137128</v>
      </c>
      <c r="D48" s="417"/>
      <c r="E48" s="417"/>
      <c r="F48" s="417"/>
      <c r="G48" s="417"/>
      <c r="H48" s="417"/>
      <c r="I48" s="417"/>
      <c r="J48" s="417"/>
      <c r="L48" s="425">
        <v>2007</v>
      </c>
      <c r="M48" s="422">
        <v>101905199.3</v>
      </c>
      <c r="N48" s="422">
        <v>103647985.68597187</v>
      </c>
      <c r="O48" s="423">
        <v>1.7102035989756157E-2</v>
      </c>
    </row>
    <row r="49" spans="2:15" x14ac:dyDescent="0.2">
      <c r="B49" s="418" t="s">
        <v>12</v>
      </c>
      <c r="C49" s="352">
        <v>0.5066477396854443</v>
      </c>
      <c r="D49" s="417"/>
      <c r="E49" s="417"/>
      <c r="F49" s="417"/>
      <c r="G49" s="417"/>
      <c r="H49" s="417"/>
      <c r="I49" s="417"/>
      <c r="J49" s="417"/>
      <c r="L49" s="425">
        <v>2008</v>
      </c>
      <c r="M49" s="422">
        <v>100510260.57000001</v>
      </c>
      <c r="N49" s="422">
        <v>103509061.13648176</v>
      </c>
      <c r="O49" s="423">
        <v>2.9835765517623451E-2</v>
      </c>
    </row>
    <row r="50" spans="2:15" x14ac:dyDescent="0.2">
      <c r="B50" s="418" t="s">
        <v>13</v>
      </c>
      <c r="C50" s="364">
        <v>0.4894876610658076</v>
      </c>
      <c r="D50" s="417"/>
      <c r="E50" s="417"/>
      <c r="F50" s="417"/>
      <c r="G50" s="417"/>
      <c r="H50" s="417"/>
      <c r="I50" s="417"/>
      <c r="J50" s="417"/>
      <c r="L50" s="425">
        <v>2009</v>
      </c>
      <c r="M50" s="422">
        <v>93415381.520000011</v>
      </c>
      <c r="N50" s="422">
        <v>103056286.53081572</v>
      </c>
      <c r="O50" s="423">
        <v>0.10320468485965147</v>
      </c>
    </row>
    <row r="51" spans="2:15" x14ac:dyDescent="0.2">
      <c r="B51" s="418" t="s">
        <v>14</v>
      </c>
      <c r="C51" s="418">
        <v>543294.14239341789</v>
      </c>
      <c r="D51" s="417"/>
      <c r="E51" s="417"/>
      <c r="F51" s="417"/>
      <c r="G51" s="417"/>
      <c r="H51" s="417"/>
      <c r="I51" s="417"/>
      <c r="J51" s="417"/>
      <c r="L51" s="425">
        <v>2010</v>
      </c>
      <c r="M51" s="422">
        <v>102608264.83</v>
      </c>
      <c r="N51" s="422">
        <v>103245726.03925976</v>
      </c>
      <c r="O51" s="423">
        <v>6.2125717681309643E-3</v>
      </c>
    </row>
    <row r="52" spans="2:15" ht="13.5" thickBot="1" x14ac:dyDescent="0.25">
      <c r="B52" s="419" t="s">
        <v>15</v>
      </c>
      <c r="C52" s="419">
        <v>120</v>
      </c>
      <c r="D52" s="417"/>
      <c r="E52" s="417"/>
      <c r="F52" s="417"/>
      <c r="G52" s="417"/>
      <c r="H52" s="417"/>
      <c r="I52" s="417"/>
      <c r="J52" s="417"/>
      <c r="L52" s="425">
        <v>2011</v>
      </c>
      <c r="M52" s="422">
        <v>105625698.06999999</v>
      </c>
      <c r="N52" s="422">
        <v>103585625.71503887</v>
      </c>
      <c r="O52" s="423">
        <v>1.9314166838539003E-2</v>
      </c>
    </row>
    <row r="53" spans="2:15" x14ac:dyDescent="0.2">
      <c r="B53" s="417"/>
      <c r="C53" s="417"/>
      <c r="D53" s="417"/>
      <c r="E53" s="417"/>
      <c r="F53" s="417"/>
      <c r="G53" s="417"/>
      <c r="H53" s="417"/>
      <c r="I53" s="417"/>
      <c r="J53" s="417"/>
      <c r="L53" s="425">
        <v>2012</v>
      </c>
      <c r="M53" s="422">
        <v>108411816.52</v>
      </c>
      <c r="N53" s="422">
        <v>102601234.40614887</v>
      </c>
      <c r="O53" s="423">
        <v>5.3597313469783837E-2</v>
      </c>
    </row>
    <row r="54" spans="2:15" ht="13.5" thickBot="1" x14ac:dyDescent="0.25">
      <c r="B54" s="417" t="s">
        <v>16</v>
      </c>
      <c r="C54" s="417"/>
      <c r="D54" s="417"/>
      <c r="E54" s="417"/>
      <c r="F54" s="417"/>
      <c r="G54" s="417"/>
      <c r="H54" s="417"/>
      <c r="I54" s="417"/>
      <c r="J54" s="417"/>
      <c r="L54" s="425">
        <v>2013</v>
      </c>
      <c r="M54" s="422">
        <v>110314059.5</v>
      </c>
      <c r="N54" s="422">
        <v>103439117.5754692</v>
      </c>
      <c r="O54" s="423">
        <v>6.2321538665983042E-2</v>
      </c>
    </row>
    <row r="55" spans="2:15" x14ac:dyDescent="0.2">
      <c r="B55" s="420"/>
      <c r="C55" s="420" t="s">
        <v>20</v>
      </c>
      <c r="D55" s="420" t="s">
        <v>21</v>
      </c>
      <c r="E55" s="420" t="s">
        <v>22</v>
      </c>
      <c r="F55" s="420" t="s">
        <v>23</v>
      </c>
      <c r="G55" s="420" t="s">
        <v>24</v>
      </c>
      <c r="H55" s="417"/>
      <c r="I55" s="417"/>
      <c r="J55" s="417"/>
      <c r="L55" s="425">
        <v>2014</v>
      </c>
      <c r="M55" s="422">
        <v>112475947.06333332</v>
      </c>
      <c r="N55" s="422">
        <v>104070295.6494624</v>
      </c>
      <c r="O55" s="423">
        <v>7.4732879636370916E-2</v>
      </c>
    </row>
    <row r="56" spans="2:15" x14ac:dyDescent="0.2">
      <c r="B56" s="418" t="s">
        <v>17</v>
      </c>
      <c r="C56" s="418">
        <v>4</v>
      </c>
      <c r="D56" s="418">
        <v>34859156397328.703</v>
      </c>
      <c r="E56" s="418">
        <v>8714789099332.1758</v>
      </c>
      <c r="F56" s="418">
        <v>29.524791285377571</v>
      </c>
      <c r="G56" s="418">
        <v>6.8480357926770597E-17</v>
      </c>
      <c r="H56" s="417"/>
      <c r="I56" s="417"/>
      <c r="J56" s="417"/>
      <c r="L56" s="427" t="s">
        <v>165</v>
      </c>
      <c r="M56" s="427"/>
      <c r="N56" s="427"/>
      <c r="O56" s="428">
        <v>4.47939404234571E-2</v>
      </c>
    </row>
    <row r="57" spans="2:15" x14ac:dyDescent="0.2">
      <c r="B57" s="418" t="s">
        <v>18</v>
      </c>
      <c r="C57" s="418">
        <v>115</v>
      </c>
      <c r="D57" s="418">
        <v>33944380393284.93</v>
      </c>
      <c r="E57" s="418">
        <v>295168525158.99939</v>
      </c>
      <c r="F57" s="418"/>
      <c r="G57" s="418"/>
      <c r="H57" s="417"/>
      <c r="I57" s="417"/>
      <c r="J57" s="417"/>
      <c r="L57" s="427" t="s">
        <v>166</v>
      </c>
      <c r="M57" s="426"/>
      <c r="N57" s="426"/>
      <c r="O57" s="428">
        <v>4.0809223744366054E-2</v>
      </c>
    </row>
    <row r="58" spans="2:15" ht="13.5" thickBot="1" x14ac:dyDescent="0.25">
      <c r="B58" s="419" t="s">
        <v>4</v>
      </c>
      <c r="C58" s="419">
        <v>119</v>
      </c>
      <c r="D58" s="419">
        <v>68803536790613.633</v>
      </c>
      <c r="E58" s="419"/>
      <c r="F58" s="419"/>
      <c r="G58" s="419"/>
      <c r="H58" s="417"/>
      <c r="I58" s="417"/>
      <c r="J58" s="417"/>
    </row>
    <row r="59" spans="2:15" ht="13.5" thickBot="1" x14ac:dyDescent="0.25">
      <c r="B59" s="417"/>
      <c r="C59" s="417"/>
      <c r="D59" s="417"/>
      <c r="E59" s="417"/>
      <c r="F59" s="417"/>
      <c r="G59" s="417"/>
      <c r="H59" s="417"/>
      <c r="I59" s="417"/>
      <c r="J59" s="417"/>
    </row>
    <row r="60" spans="2:15" x14ac:dyDescent="0.2">
      <c r="B60" s="420"/>
      <c r="C60" s="420" t="s">
        <v>25</v>
      </c>
      <c r="D60" s="420" t="s">
        <v>14</v>
      </c>
      <c r="E60" s="420" t="s">
        <v>26</v>
      </c>
      <c r="F60" s="420" t="s">
        <v>27</v>
      </c>
      <c r="G60" s="420" t="s">
        <v>28</v>
      </c>
      <c r="H60" s="420" t="s">
        <v>29</v>
      </c>
      <c r="I60" s="420" t="s">
        <v>66</v>
      </c>
      <c r="J60" s="420" t="s">
        <v>67</v>
      </c>
      <c r="L60" s="429" t="s">
        <v>160</v>
      </c>
      <c r="M60" s="429" t="s">
        <v>169</v>
      </c>
      <c r="N60" s="432" t="s">
        <v>162</v>
      </c>
    </row>
    <row r="61" spans="2:15" x14ac:dyDescent="0.2">
      <c r="B61" s="418" t="s">
        <v>19</v>
      </c>
      <c r="C61" s="329">
        <v>1010415.3531288141</v>
      </c>
      <c r="D61" s="418">
        <v>1895517.803902799</v>
      </c>
      <c r="E61" s="329">
        <v>0.53305505812100917</v>
      </c>
      <c r="F61" s="418">
        <v>0.59502410088924917</v>
      </c>
      <c r="G61" s="418">
        <v>-2744240.6071385727</v>
      </c>
      <c r="H61" s="418">
        <v>4765071.3133962005</v>
      </c>
      <c r="I61" s="418">
        <v>-2744240.6071385727</v>
      </c>
      <c r="J61" s="418">
        <v>4765071.3133962005</v>
      </c>
      <c r="L61" s="431">
        <v>2015</v>
      </c>
      <c r="M61" s="353">
        <v>103382192.51817861</v>
      </c>
      <c r="N61" s="430">
        <v>-8.0850659919619663E-2</v>
      </c>
    </row>
    <row r="62" spans="2:15" x14ac:dyDescent="0.2">
      <c r="B62" s="418" t="s">
        <v>158</v>
      </c>
      <c r="C62" s="329">
        <v>2376.2053503347261</v>
      </c>
      <c r="D62" s="418">
        <v>248.23316314806516</v>
      </c>
      <c r="E62" s="329">
        <v>9.5724733963824828</v>
      </c>
      <c r="F62" s="418">
        <v>2.5639830398765563E-16</v>
      </c>
      <c r="G62" s="418">
        <v>1884.5032288189614</v>
      </c>
      <c r="H62" s="418">
        <v>2867.9074718504908</v>
      </c>
      <c r="I62" s="418">
        <v>1884.5032288189614</v>
      </c>
      <c r="J62" s="418">
        <v>2867.9074718504908</v>
      </c>
      <c r="L62" s="431">
        <v>2016</v>
      </c>
      <c r="M62" s="353">
        <v>103556698.36895224</v>
      </c>
      <c r="N62" s="430">
        <v>1.6879681744314679E-3</v>
      </c>
    </row>
    <row r="63" spans="2:15" x14ac:dyDescent="0.2">
      <c r="B63" s="418" t="s">
        <v>159</v>
      </c>
      <c r="C63" s="329">
        <v>7397.0679601066922</v>
      </c>
      <c r="D63" s="418">
        <v>2649.1264197449627</v>
      </c>
      <c r="E63" s="329">
        <v>2.7922668789882907</v>
      </c>
      <c r="F63" s="418">
        <v>6.1313982805646979E-3</v>
      </c>
      <c r="G63" s="418">
        <v>2149.6583705382682</v>
      </c>
      <c r="H63" s="418">
        <v>12644.477549675117</v>
      </c>
      <c r="I63" s="418">
        <v>2149.6583705382682</v>
      </c>
      <c r="J63" s="418">
        <v>12644.477549675117</v>
      </c>
    </row>
    <row r="64" spans="2:15" x14ac:dyDescent="0.2">
      <c r="B64" s="418" t="s">
        <v>2</v>
      </c>
      <c r="C64" s="329">
        <v>174505.85077363113</v>
      </c>
      <c r="D64" s="418">
        <v>67532.726871220526</v>
      </c>
      <c r="E64" s="329">
        <v>2.5840190209762999</v>
      </c>
      <c r="F64" s="418">
        <v>1.1017608120190718E-2</v>
      </c>
      <c r="G64" s="418">
        <v>40736.516115806851</v>
      </c>
      <c r="H64" s="418">
        <v>308275.18543145538</v>
      </c>
      <c r="I64" s="418">
        <v>40736.516115806851</v>
      </c>
      <c r="J64" s="418">
        <v>308275.18543145538</v>
      </c>
    </row>
    <row r="65" spans="1:15" ht="13.5" thickBot="1" x14ac:dyDescent="0.25">
      <c r="B65" s="331" t="s">
        <v>132</v>
      </c>
      <c r="C65" s="370">
        <v>3974.1623521415413</v>
      </c>
      <c r="D65" s="419">
        <v>2980.394918435301</v>
      </c>
      <c r="E65" s="358">
        <v>1.3334348168288939</v>
      </c>
      <c r="F65" s="419">
        <v>0.1850243970735839</v>
      </c>
      <c r="G65" s="419">
        <v>-1929.4263777628757</v>
      </c>
      <c r="H65" s="419">
        <v>9877.7510820459574</v>
      </c>
      <c r="I65" s="419">
        <v>-1929.4263777628757</v>
      </c>
      <c r="J65" s="419">
        <v>9877.7510820459574</v>
      </c>
    </row>
    <row r="66" spans="1:15" x14ac:dyDescent="0.2">
      <c r="B66" s="417"/>
      <c r="C66" s="417"/>
      <c r="D66" s="417"/>
      <c r="E66" s="417"/>
      <c r="F66" s="417"/>
      <c r="G66" s="417"/>
      <c r="H66" s="417"/>
      <c r="I66" s="417"/>
      <c r="J66" s="417"/>
    </row>
    <row r="67" spans="1:15" ht="13.5" thickBot="1" x14ac:dyDescent="0.25">
      <c r="B67" s="417"/>
      <c r="C67" s="417"/>
      <c r="D67" s="417"/>
      <c r="E67" s="417"/>
      <c r="F67" s="417"/>
      <c r="G67" s="417"/>
      <c r="H67" s="417"/>
      <c r="I67" s="417"/>
      <c r="J67" s="417"/>
    </row>
    <row r="68" spans="1:15" ht="13.5" thickBot="1" x14ac:dyDescent="0.25">
      <c r="A68" s="283" t="s">
        <v>198</v>
      </c>
      <c r="B68" s="433" t="s">
        <v>9</v>
      </c>
      <c r="C68" s="433"/>
      <c r="D68" s="433"/>
      <c r="E68" s="433"/>
      <c r="F68" s="433"/>
      <c r="G68" s="433"/>
      <c r="H68" s="433"/>
      <c r="I68" s="433"/>
      <c r="J68" s="433"/>
      <c r="L68" s="440" t="s">
        <v>160</v>
      </c>
      <c r="M68" s="440" t="s">
        <v>161</v>
      </c>
      <c r="N68" s="440" t="s">
        <v>163</v>
      </c>
      <c r="O68" s="440" t="s">
        <v>164</v>
      </c>
    </row>
    <row r="69" spans="1:15" ht="13.5" thickBot="1" x14ac:dyDescent="0.25">
      <c r="B69" s="433"/>
      <c r="C69" s="433"/>
      <c r="D69" s="433"/>
      <c r="E69" s="433"/>
      <c r="F69" s="433"/>
      <c r="G69" s="433"/>
      <c r="H69" s="433"/>
      <c r="I69" s="433"/>
      <c r="J69" s="433"/>
      <c r="L69" s="441">
        <v>2005</v>
      </c>
      <c r="M69" s="438">
        <v>99177534.699999988</v>
      </c>
      <c r="N69" s="438">
        <v>98246626.424692988</v>
      </c>
      <c r="O69" s="439">
        <v>9.3862816627060183E-3</v>
      </c>
    </row>
    <row r="70" spans="1:15" x14ac:dyDescent="0.2">
      <c r="B70" s="437" t="s">
        <v>10</v>
      </c>
      <c r="C70" s="437"/>
      <c r="D70" s="433"/>
      <c r="E70" s="433"/>
      <c r="F70" s="433"/>
      <c r="G70" s="433"/>
      <c r="H70" s="433"/>
      <c r="I70" s="433"/>
      <c r="J70" s="433"/>
      <c r="L70" s="441">
        <v>2006</v>
      </c>
      <c r="M70" s="438">
        <v>99726774.810000017</v>
      </c>
      <c r="N70" s="438">
        <v>99690779.161601752</v>
      </c>
      <c r="O70" s="439">
        <v>3.609426702793141E-4</v>
      </c>
    </row>
    <row r="71" spans="1:15" x14ac:dyDescent="0.2">
      <c r="B71" s="434" t="s">
        <v>11</v>
      </c>
      <c r="C71" s="364">
        <v>0.89666996819360401</v>
      </c>
      <c r="D71" s="433"/>
      <c r="E71" s="433"/>
      <c r="F71" s="433"/>
      <c r="G71" s="433"/>
      <c r="H71" s="433"/>
      <c r="I71" s="433"/>
      <c r="J71" s="433"/>
      <c r="L71" s="441">
        <v>2007</v>
      </c>
      <c r="M71" s="438">
        <v>101905199.3</v>
      </c>
      <c r="N71" s="438">
        <v>100973066.72590882</v>
      </c>
      <c r="O71" s="439">
        <v>9.147056092271252E-3</v>
      </c>
    </row>
    <row r="72" spans="1:15" x14ac:dyDescent="0.2">
      <c r="B72" s="434" t="s">
        <v>12</v>
      </c>
      <c r="C72" s="366">
        <v>0.80401703186031881</v>
      </c>
      <c r="D72" s="433"/>
      <c r="E72" s="433"/>
      <c r="F72" s="433"/>
      <c r="G72" s="433"/>
      <c r="H72" s="433"/>
      <c r="I72" s="433"/>
      <c r="J72" s="433"/>
      <c r="L72" s="441">
        <v>2008</v>
      </c>
      <c r="M72" s="438">
        <v>100510260.57000001</v>
      </c>
      <c r="N72" s="438">
        <v>101514100.59309755</v>
      </c>
      <c r="O72" s="439">
        <v>9.9874382715227777E-3</v>
      </c>
    </row>
    <row r="73" spans="1:15" x14ac:dyDescent="0.2">
      <c r="B73" s="434" t="s">
        <v>13</v>
      </c>
      <c r="C73" s="364">
        <v>0.79542128764366604</v>
      </c>
      <c r="D73" s="433"/>
      <c r="E73" s="433"/>
      <c r="F73" s="433"/>
      <c r="G73" s="433"/>
      <c r="H73" s="433"/>
      <c r="I73" s="433"/>
      <c r="J73" s="433"/>
      <c r="L73" s="441">
        <v>2009</v>
      </c>
      <c r="M73" s="438">
        <v>93415381.520000011</v>
      </c>
      <c r="N73" s="438">
        <v>98421377.375063419</v>
      </c>
      <c r="O73" s="439">
        <v>5.3588560830227269E-2</v>
      </c>
    </row>
    <row r="74" spans="1:15" x14ac:dyDescent="0.2">
      <c r="B74" s="434" t="s">
        <v>14</v>
      </c>
      <c r="C74" s="434">
        <v>343923.71347529016</v>
      </c>
      <c r="D74" s="433"/>
      <c r="E74" s="433"/>
      <c r="F74" s="433"/>
      <c r="G74" s="433"/>
      <c r="H74" s="433"/>
      <c r="I74" s="433"/>
      <c r="J74" s="433"/>
      <c r="L74" s="441">
        <v>2010</v>
      </c>
      <c r="M74" s="438">
        <v>102608264.83</v>
      </c>
      <c r="N74" s="438">
        <v>101146177.51119286</v>
      </c>
      <c r="O74" s="439">
        <v>1.4249215901170405E-2</v>
      </c>
    </row>
    <row r="75" spans="1:15" ht="13.5" thickBot="1" x14ac:dyDescent="0.25">
      <c r="B75" s="435" t="s">
        <v>15</v>
      </c>
      <c r="C75" s="435">
        <v>120</v>
      </c>
      <c r="D75" s="433"/>
      <c r="E75" s="433"/>
      <c r="F75" s="433"/>
      <c r="G75" s="433"/>
      <c r="H75" s="433"/>
      <c r="I75" s="433"/>
      <c r="J75" s="433"/>
      <c r="L75" s="441">
        <v>2011</v>
      </c>
      <c r="M75" s="438">
        <v>105625698.06999999</v>
      </c>
      <c r="N75" s="438">
        <v>106987670.74072145</v>
      </c>
      <c r="O75" s="439">
        <v>1.2894330599536994E-2</v>
      </c>
    </row>
    <row r="76" spans="1:15" x14ac:dyDescent="0.2">
      <c r="B76" s="433"/>
      <c r="C76" s="433"/>
      <c r="D76" s="433"/>
      <c r="E76" s="433"/>
      <c r="F76" s="433"/>
      <c r="G76" s="433"/>
      <c r="H76" s="433"/>
      <c r="I76" s="433"/>
      <c r="J76" s="433"/>
      <c r="L76" s="441">
        <v>2012</v>
      </c>
      <c r="M76" s="438">
        <v>108411816.52</v>
      </c>
      <c r="N76" s="438">
        <v>105286540.81187013</v>
      </c>
      <c r="O76" s="439">
        <v>2.8827814240648866E-2</v>
      </c>
    </row>
    <row r="77" spans="1:15" ht="13.5" thickBot="1" x14ac:dyDescent="0.25">
      <c r="B77" s="433" t="s">
        <v>16</v>
      </c>
      <c r="C77" s="433"/>
      <c r="D77" s="433"/>
      <c r="E77" s="433"/>
      <c r="F77" s="433"/>
      <c r="G77" s="433"/>
      <c r="H77" s="433"/>
      <c r="I77" s="433"/>
      <c r="J77" s="433"/>
      <c r="L77" s="441">
        <v>2013</v>
      </c>
      <c r="M77" s="438">
        <v>110314059.5</v>
      </c>
      <c r="N77" s="438">
        <v>109917175.30103977</v>
      </c>
      <c r="O77" s="439">
        <v>3.5977662390370988E-3</v>
      </c>
    </row>
    <row r="78" spans="1:15" x14ac:dyDescent="0.2">
      <c r="B78" s="436"/>
      <c r="C78" s="436" t="s">
        <v>20</v>
      </c>
      <c r="D78" s="436" t="s">
        <v>21</v>
      </c>
      <c r="E78" s="436" t="s">
        <v>22</v>
      </c>
      <c r="F78" s="436" t="s">
        <v>23</v>
      </c>
      <c r="G78" s="436" t="s">
        <v>24</v>
      </c>
      <c r="H78" s="433"/>
      <c r="I78" s="433"/>
      <c r="J78" s="433"/>
      <c r="L78" s="441">
        <v>2014</v>
      </c>
      <c r="M78" s="438">
        <v>112475947.06333332</v>
      </c>
      <c r="N78" s="438">
        <v>111987422.23814467</v>
      </c>
      <c r="O78" s="439">
        <v>4.3433715202555404E-3</v>
      </c>
    </row>
    <row r="79" spans="1:15" x14ac:dyDescent="0.2">
      <c r="B79" s="434" t="s">
        <v>17</v>
      </c>
      <c r="C79" s="434">
        <v>5</v>
      </c>
      <c r="D79" s="434">
        <v>55319215431881.422</v>
      </c>
      <c r="E79" s="434">
        <v>11063843086376.285</v>
      </c>
      <c r="F79" s="434">
        <v>93.536639945926126</v>
      </c>
      <c r="G79" s="434">
        <v>1.0999557846934277E-38</v>
      </c>
      <c r="H79" s="433"/>
      <c r="I79" s="433"/>
      <c r="J79" s="433"/>
      <c r="L79" s="443" t="s">
        <v>165</v>
      </c>
      <c r="M79" s="443"/>
      <c r="N79" s="443"/>
      <c r="O79" s="444">
        <v>1.4638277802765554E-2</v>
      </c>
    </row>
    <row r="80" spans="1:15" x14ac:dyDescent="0.2">
      <c r="B80" s="434" t="s">
        <v>18</v>
      </c>
      <c r="C80" s="434">
        <v>114</v>
      </c>
      <c r="D80" s="434">
        <v>13484321358732.215</v>
      </c>
      <c r="E80" s="434">
        <v>118283520690.63347</v>
      </c>
      <c r="F80" s="434"/>
      <c r="G80" s="434"/>
      <c r="H80" s="433"/>
      <c r="I80" s="433"/>
      <c r="J80" s="433"/>
      <c r="L80" s="443" t="s">
        <v>166</v>
      </c>
      <c r="M80" s="442"/>
      <c r="N80" s="442"/>
      <c r="O80" s="444">
        <v>9.686859967114398E-3</v>
      </c>
    </row>
    <row r="81" spans="1:15" ht="13.5" thickBot="1" x14ac:dyDescent="0.25">
      <c r="B81" s="435" t="s">
        <v>4</v>
      </c>
      <c r="C81" s="435">
        <v>119</v>
      </c>
      <c r="D81" s="435">
        <v>68803536790613.641</v>
      </c>
      <c r="E81" s="435"/>
      <c r="F81" s="435"/>
      <c r="G81" s="435"/>
      <c r="H81" s="433"/>
      <c r="I81" s="433"/>
      <c r="J81" s="433"/>
    </row>
    <row r="82" spans="1:15" ht="13.5" thickBot="1" x14ac:dyDescent="0.25">
      <c r="B82" s="433"/>
      <c r="C82" s="433"/>
      <c r="D82" s="433"/>
      <c r="E82" s="433"/>
      <c r="F82" s="433"/>
      <c r="G82" s="433"/>
      <c r="H82" s="433"/>
      <c r="I82" s="433"/>
      <c r="J82" s="433"/>
    </row>
    <row r="83" spans="1:15" x14ac:dyDescent="0.2">
      <c r="B83" s="436"/>
      <c r="C83" s="436" t="s">
        <v>25</v>
      </c>
      <c r="D83" s="436" t="s">
        <v>14</v>
      </c>
      <c r="E83" s="436" t="s">
        <v>26</v>
      </c>
      <c r="F83" s="436" t="s">
        <v>27</v>
      </c>
      <c r="G83" s="436" t="s">
        <v>28</v>
      </c>
      <c r="H83" s="436" t="s">
        <v>29</v>
      </c>
      <c r="I83" s="436" t="s">
        <v>66</v>
      </c>
      <c r="J83" s="436" t="s">
        <v>67</v>
      </c>
      <c r="L83" s="445" t="s">
        <v>160</v>
      </c>
      <c r="M83" s="445" t="s">
        <v>169</v>
      </c>
      <c r="N83" s="448" t="s">
        <v>162</v>
      </c>
    </row>
    <row r="84" spans="1:15" x14ac:dyDescent="0.2">
      <c r="B84" s="434" t="s">
        <v>19</v>
      </c>
      <c r="C84" s="335">
        <v>-9617408.7971551679</v>
      </c>
      <c r="D84" s="434">
        <v>1446656.5118036538</v>
      </c>
      <c r="E84" s="335">
        <v>-6.6480250969626731</v>
      </c>
      <c r="F84" s="434">
        <v>1.0706732475534675E-9</v>
      </c>
      <c r="G84" s="434">
        <v>-12483224.204854829</v>
      </c>
      <c r="H84" s="434">
        <v>-6751593.3894555066</v>
      </c>
      <c r="I84" s="434">
        <v>-12483224.204854829</v>
      </c>
      <c r="J84" s="434">
        <v>-6751593.3894555066</v>
      </c>
      <c r="L84" s="447">
        <v>2015</v>
      </c>
      <c r="M84" s="326">
        <v>111552566.75158747</v>
      </c>
      <c r="N84" s="446">
        <v>-8.2095802334157027E-3</v>
      </c>
    </row>
    <row r="85" spans="1:15" x14ac:dyDescent="0.2">
      <c r="B85" s="434" t="s">
        <v>158</v>
      </c>
      <c r="C85" s="335">
        <v>2611.6483999358438</v>
      </c>
      <c r="D85" s="434">
        <v>158.15646708382087</v>
      </c>
      <c r="E85" s="335">
        <v>16.513067395161933</v>
      </c>
      <c r="F85" s="434">
        <v>5.1436601262620297E-32</v>
      </c>
      <c r="G85" s="434">
        <v>2298.3416567677223</v>
      </c>
      <c r="H85" s="434">
        <v>2924.9551431039654</v>
      </c>
      <c r="I85" s="434">
        <v>2298.3416567677223</v>
      </c>
      <c r="J85" s="434">
        <v>2924.9551431039654</v>
      </c>
      <c r="L85" s="447">
        <v>2016</v>
      </c>
      <c r="M85" s="326">
        <v>113467673.70534059</v>
      </c>
      <c r="N85" s="446">
        <v>1.7167753369743737E-2</v>
      </c>
    </row>
    <row r="86" spans="1:15" x14ac:dyDescent="0.2">
      <c r="B86" s="434" t="s">
        <v>159</v>
      </c>
      <c r="C86" s="335">
        <v>6475.5696931098419</v>
      </c>
      <c r="D86" s="434">
        <v>1678.4503780292778</v>
      </c>
      <c r="E86" s="335">
        <v>3.8580644253022331</v>
      </c>
      <c r="F86" s="434">
        <v>1.8980420005715258E-4</v>
      </c>
      <c r="G86" s="434">
        <v>3150.5724216991725</v>
      </c>
      <c r="H86" s="434">
        <v>9800.5669645205107</v>
      </c>
      <c r="I86" s="434">
        <v>3150.5724216991725</v>
      </c>
      <c r="J86" s="434">
        <v>9800.5669645205107</v>
      </c>
    </row>
    <row r="87" spans="1:15" x14ac:dyDescent="0.2">
      <c r="B87" s="434" t="s">
        <v>2</v>
      </c>
      <c r="C87" s="335">
        <v>116790.28449603506</v>
      </c>
      <c r="D87" s="434">
        <v>42975.161073995667</v>
      </c>
      <c r="E87" s="335">
        <v>2.7176229612017679</v>
      </c>
      <c r="F87" s="434">
        <v>7.6018826955998086E-3</v>
      </c>
      <c r="G87" s="434">
        <v>31656.821404177681</v>
      </c>
      <c r="H87" s="434">
        <v>201923.74758789246</v>
      </c>
      <c r="I87" s="434">
        <v>31656.821404177681</v>
      </c>
      <c r="J87" s="434">
        <v>201923.74758789246</v>
      </c>
    </row>
    <row r="88" spans="1:15" x14ac:dyDescent="0.2">
      <c r="B88" s="434" t="s">
        <v>132</v>
      </c>
      <c r="C88" s="335">
        <v>6754.981802575694</v>
      </c>
      <c r="D88" s="434">
        <v>1898.5022651843226</v>
      </c>
      <c r="E88" s="335">
        <v>3.5580583317975991</v>
      </c>
      <c r="F88" s="434">
        <v>5.4564595382844807E-4</v>
      </c>
      <c r="G88" s="434">
        <v>2994.0634375558279</v>
      </c>
      <c r="H88" s="434">
        <v>10515.900167595561</v>
      </c>
      <c r="I88" s="434">
        <v>2994.0634375558279</v>
      </c>
      <c r="J88" s="434">
        <v>10515.900167595561</v>
      </c>
    </row>
    <row r="89" spans="1:15" ht="13.5" thickBot="1" x14ac:dyDescent="0.25">
      <c r="B89" s="365" t="s">
        <v>210</v>
      </c>
      <c r="C89" s="328">
        <v>16951.590769666516</v>
      </c>
      <c r="D89" s="435">
        <v>1288.8997504884605</v>
      </c>
      <c r="E89" s="336">
        <v>13.15198545367263</v>
      </c>
      <c r="F89" s="435">
        <v>1.3381987534232994E-24</v>
      </c>
      <c r="G89" s="435">
        <v>14398.290291085868</v>
      </c>
      <c r="H89" s="435">
        <v>19504.891248247164</v>
      </c>
      <c r="I89" s="435">
        <v>14398.290291085868</v>
      </c>
      <c r="J89" s="435">
        <v>19504.891248247164</v>
      </c>
    </row>
    <row r="90" spans="1:15" x14ac:dyDescent="0.2">
      <c r="B90" s="433"/>
      <c r="C90" s="433"/>
      <c r="D90" s="433"/>
      <c r="E90" s="433"/>
      <c r="F90" s="433"/>
      <c r="G90" s="433"/>
      <c r="H90" s="433"/>
      <c r="I90" s="433"/>
      <c r="J90" s="433"/>
    </row>
    <row r="91" spans="1:15" ht="13.5" thickBot="1" x14ac:dyDescent="0.25">
      <c r="B91" s="433"/>
      <c r="C91" s="433"/>
      <c r="D91" s="433"/>
      <c r="E91" s="433"/>
      <c r="F91" s="433"/>
      <c r="G91" s="433"/>
      <c r="H91" s="433"/>
      <c r="I91" s="433"/>
      <c r="J91" s="433"/>
    </row>
    <row r="92" spans="1:15" ht="13.5" thickBot="1" x14ac:dyDescent="0.25">
      <c r="A92" s="283" t="s">
        <v>199</v>
      </c>
      <c r="B92" s="450" t="s">
        <v>9</v>
      </c>
      <c r="C92" s="450"/>
      <c r="D92" s="450"/>
      <c r="E92" s="450"/>
      <c r="F92" s="450"/>
      <c r="G92" s="450"/>
      <c r="H92" s="450"/>
      <c r="I92" s="450"/>
      <c r="J92" s="450"/>
      <c r="L92" s="457" t="s">
        <v>160</v>
      </c>
      <c r="M92" s="457" t="s">
        <v>161</v>
      </c>
      <c r="N92" s="457" t="s">
        <v>163</v>
      </c>
      <c r="O92" s="457" t="s">
        <v>164</v>
      </c>
    </row>
    <row r="93" spans="1:15" ht="13.5" thickBot="1" x14ac:dyDescent="0.25">
      <c r="B93" s="450"/>
      <c r="C93" s="450"/>
      <c r="D93" s="450"/>
      <c r="E93" s="450"/>
      <c r="F93" s="450"/>
      <c r="G93" s="450"/>
      <c r="H93" s="450"/>
      <c r="I93" s="450"/>
      <c r="J93" s="450"/>
      <c r="L93" s="458">
        <v>2005</v>
      </c>
      <c r="M93" s="455">
        <v>99177534.699999988</v>
      </c>
      <c r="N93" s="455">
        <v>97870866.07758221</v>
      </c>
      <c r="O93" s="456">
        <v>1.3175046409151949E-2</v>
      </c>
    </row>
    <row r="94" spans="1:15" x14ac:dyDescent="0.2">
      <c r="B94" s="454" t="s">
        <v>10</v>
      </c>
      <c r="C94" s="454"/>
      <c r="D94" s="450"/>
      <c r="E94" s="450"/>
      <c r="F94" s="450"/>
      <c r="G94" s="450"/>
      <c r="H94" s="450"/>
      <c r="I94" s="450"/>
      <c r="J94" s="450"/>
      <c r="L94" s="458">
        <v>2006</v>
      </c>
      <c r="M94" s="455">
        <v>99726774.810000017</v>
      </c>
      <c r="N94" s="455">
        <v>99293903.671434864</v>
      </c>
      <c r="O94" s="456">
        <v>4.3405709187914806E-3</v>
      </c>
    </row>
    <row r="95" spans="1:15" x14ac:dyDescent="0.2">
      <c r="B95" s="451" t="s">
        <v>11</v>
      </c>
      <c r="C95" s="364">
        <v>0.8972558681337125</v>
      </c>
      <c r="D95" s="450"/>
      <c r="E95" s="450"/>
      <c r="F95" s="450"/>
      <c r="G95" s="450"/>
      <c r="H95" s="450"/>
      <c r="I95" s="450"/>
      <c r="J95" s="450"/>
      <c r="L95" s="458">
        <v>2007</v>
      </c>
      <c r="M95" s="455">
        <v>101905199.3</v>
      </c>
      <c r="N95" s="455">
        <v>100769826.42310488</v>
      </c>
      <c r="O95" s="456">
        <v>1.1141461718284621E-2</v>
      </c>
    </row>
    <row r="96" spans="1:15" x14ac:dyDescent="0.2">
      <c r="B96" s="451" t="s">
        <v>12</v>
      </c>
      <c r="C96" s="352">
        <v>0.80506809290038206</v>
      </c>
      <c r="D96" s="450"/>
      <c r="E96" s="450"/>
      <c r="F96" s="450"/>
      <c r="G96" s="450"/>
      <c r="H96" s="450"/>
      <c r="I96" s="450"/>
      <c r="J96" s="450"/>
      <c r="L96" s="458">
        <v>2008</v>
      </c>
      <c r="M96" s="455">
        <v>100510260.57000001</v>
      </c>
      <c r="N96" s="455">
        <v>101593565.47624233</v>
      </c>
      <c r="O96" s="456">
        <v>1.0778052908218878E-2</v>
      </c>
    </row>
    <row r="97" spans="2:15" x14ac:dyDescent="0.2">
      <c r="B97" s="451" t="s">
        <v>13</v>
      </c>
      <c r="C97" s="364">
        <v>0.79471772615172986</v>
      </c>
      <c r="D97" s="450"/>
      <c r="E97" s="450"/>
      <c r="F97" s="450"/>
      <c r="G97" s="450"/>
      <c r="H97" s="450"/>
      <c r="I97" s="450"/>
      <c r="J97" s="450"/>
      <c r="L97" s="458">
        <v>2009</v>
      </c>
      <c r="M97" s="455">
        <v>93415381.520000011</v>
      </c>
      <c r="N97" s="455">
        <v>98729962.769088611</v>
      </c>
      <c r="O97" s="456">
        <v>5.6891928958731075E-2</v>
      </c>
    </row>
    <row r="98" spans="2:15" x14ac:dyDescent="0.2">
      <c r="B98" s="451" t="s">
        <v>14</v>
      </c>
      <c r="C98" s="451">
        <v>344514.59557548532</v>
      </c>
      <c r="D98" s="450"/>
      <c r="E98" s="450"/>
      <c r="F98" s="450"/>
      <c r="G98" s="450"/>
      <c r="H98" s="450"/>
      <c r="I98" s="450"/>
      <c r="J98" s="450"/>
      <c r="L98" s="458">
        <v>2010</v>
      </c>
      <c r="M98" s="455">
        <v>102608264.83</v>
      </c>
      <c r="N98" s="455">
        <v>101496421.68280508</v>
      </c>
      <c r="O98" s="456">
        <v>1.0835804981567604E-2</v>
      </c>
    </row>
    <row r="99" spans="2:15" ht="13.5" thickBot="1" x14ac:dyDescent="0.25">
      <c r="B99" s="452" t="s">
        <v>15</v>
      </c>
      <c r="C99" s="452">
        <v>120</v>
      </c>
      <c r="D99" s="450"/>
      <c r="E99" s="450"/>
      <c r="F99" s="450"/>
      <c r="G99" s="450"/>
      <c r="H99" s="450"/>
      <c r="I99" s="450"/>
      <c r="J99" s="450"/>
      <c r="L99" s="458">
        <v>2011</v>
      </c>
      <c r="M99" s="455">
        <v>105625698.06999999</v>
      </c>
      <c r="N99" s="455">
        <v>106979093.95608209</v>
      </c>
      <c r="O99" s="456">
        <v>1.28131308082355E-2</v>
      </c>
    </row>
    <row r="100" spans="2:15" x14ac:dyDescent="0.2">
      <c r="B100" s="450"/>
      <c r="C100" s="450"/>
      <c r="D100" s="450"/>
      <c r="E100" s="450"/>
      <c r="F100" s="450"/>
      <c r="G100" s="450"/>
      <c r="H100" s="450"/>
      <c r="I100" s="450"/>
      <c r="J100" s="450"/>
      <c r="L100" s="458">
        <v>2012</v>
      </c>
      <c r="M100" s="455">
        <v>108411816.52</v>
      </c>
      <c r="N100" s="455">
        <v>105455568.30781354</v>
      </c>
      <c r="O100" s="456">
        <v>2.726868995540797E-2</v>
      </c>
    </row>
    <row r="101" spans="2:15" ht="13.5" thickBot="1" x14ac:dyDescent="0.25">
      <c r="B101" s="450" t="s">
        <v>16</v>
      </c>
      <c r="C101" s="450"/>
      <c r="D101" s="450"/>
      <c r="E101" s="450"/>
      <c r="F101" s="450"/>
      <c r="G101" s="450"/>
      <c r="H101" s="450"/>
      <c r="I101" s="450"/>
      <c r="J101" s="450"/>
      <c r="L101" s="458">
        <v>2013</v>
      </c>
      <c r="M101" s="455">
        <v>110314059.5</v>
      </c>
      <c r="N101" s="455">
        <v>109931291.29577389</v>
      </c>
      <c r="O101" s="456">
        <v>3.4698043564075931E-3</v>
      </c>
    </row>
    <row r="102" spans="2:15" x14ac:dyDescent="0.2">
      <c r="B102" s="453"/>
      <c r="C102" s="453" t="s">
        <v>20</v>
      </c>
      <c r="D102" s="453" t="s">
        <v>21</v>
      </c>
      <c r="E102" s="453" t="s">
        <v>22</v>
      </c>
      <c r="F102" s="453" t="s">
        <v>23</v>
      </c>
      <c r="G102" s="453" t="s">
        <v>24</v>
      </c>
      <c r="H102" s="450"/>
      <c r="I102" s="450"/>
      <c r="J102" s="450"/>
      <c r="L102" s="458">
        <v>2014</v>
      </c>
      <c r="M102" s="455">
        <v>112475947.06333332</v>
      </c>
      <c r="N102" s="455">
        <v>112050437.2234059</v>
      </c>
      <c r="O102" s="456">
        <v>3.7831185336703373E-3</v>
      </c>
    </row>
    <row r="103" spans="2:15" x14ac:dyDescent="0.2">
      <c r="B103" s="451" t="s">
        <v>17</v>
      </c>
      <c r="C103" s="451">
        <v>6</v>
      </c>
      <c r="D103" s="451">
        <v>55391532148820.594</v>
      </c>
      <c r="E103" s="451">
        <v>9231922024803.4316</v>
      </c>
      <c r="F103" s="451">
        <v>77.781600637988006</v>
      </c>
      <c r="G103" s="451">
        <v>8.3081032652624998E-38</v>
      </c>
      <c r="H103" s="450"/>
      <c r="I103" s="450"/>
      <c r="J103" s="450"/>
      <c r="L103" s="460" t="s">
        <v>165</v>
      </c>
      <c r="M103" s="460"/>
      <c r="N103" s="460"/>
      <c r="O103" s="461">
        <v>1.54497609548467E-2</v>
      </c>
    </row>
    <row r="104" spans="2:15" x14ac:dyDescent="0.2">
      <c r="B104" s="451" t="s">
        <v>18</v>
      </c>
      <c r="C104" s="451">
        <v>113</v>
      </c>
      <c r="D104" s="451">
        <v>13412004641793.041</v>
      </c>
      <c r="E104" s="451">
        <v>118690306564.54019</v>
      </c>
      <c r="F104" s="451"/>
      <c r="G104" s="451"/>
      <c r="H104" s="450"/>
      <c r="I104" s="450"/>
      <c r="J104" s="450"/>
      <c r="L104" s="460" t="s">
        <v>166</v>
      </c>
      <c r="M104" s="459"/>
      <c r="N104" s="459"/>
      <c r="O104" s="461">
        <v>1.0988633349926114E-2</v>
      </c>
    </row>
    <row r="105" spans="2:15" ht="13.5" thickBot="1" x14ac:dyDescent="0.25">
      <c r="B105" s="452" t="s">
        <v>4</v>
      </c>
      <c r="C105" s="452">
        <v>119</v>
      </c>
      <c r="D105" s="452">
        <v>68803536790613.633</v>
      </c>
      <c r="E105" s="452"/>
      <c r="F105" s="452"/>
      <c r="G105" s="452"/>
      <c r="H105" s="450"/>
      <c r="I105" s="450"/>
      <c r="J105" s="450"/>
    </row>
    <row r="106" spans="2:15" ht="13.5" thickBot="1" x14ac:dyDescent="0.25">
      <c r="B106" s="450"/>
      <c r="C106" s="450"/>
      <c r="D106" s="450"/>
      <c r="E106" s="450"/>
      <c r="F106" s="450"/>
      <c r="G106" s="450"/>
      <c r="H106" s="450"/>
      <c r="I106" s="450"/>
      <c r="J106" s="450"/>
    </row>
    <row r="107" spans="2:15" x14ac:dyDescent="0.2">
      <c r="B107" s="453"/>
      <c r="C107" s="453" t="s">
        <v>25</v>
      </c>
      <c r="D107" s="453" t="s">
        <v>14</v>
      </c>
      <c r="E107" s="453" t="s">
        <v>26</v>
      </c>
      <c r="F107" s="453" t="s">
        <v>27</v>
      </c>
      <c r="G107" s="453" t="s">
        <v>28</v>
      </c>
      <c r="H107" s="453" t="s">
        <v>29</v>
      </c>
      <c r="I107" s="453" t="s">
        <v>66</v>
      </c>
      <c r="J107" s="453" t="s">
        <v>67</v>
      </c>
      <c r="L107" s="462" t="s">
        <v>160</v>
      </c>
      <c r="M107" s="462" t="s">
        <v>169</v>
      </c>
      <c r="N107" s="465" t="s">
        <v>162</v>
      </c>
    </row>
    <row r="108" spans="2:15" x14ac:dyDescent="0.2">
      <c r="B108" s="451" t="s">
        <v>19</v>
      </c>
      <c r="C108" s="332">
        <v>-10984498.152126055</v>
      </c>
      <c r="D108" s="451">
        <v>2273194.2253987929</v>
      </c>
      <c r="E108" s="332">
        <v>-4.8321863699081913</v>
      </c>
      <c r="F108" s="451">
        <v>4.2839734602882604E-6</v>
      </c>
      <c r="G108" s="451">
        <v>-15488105.904620972</v>
      </c>
      <c r="H108" s="451">
        <v>-6480890.3996311398</v>
      </c>
      <c r="I108" s="451">
        <v>-15488105.904620972</v>
      </c>
      <c r="J108" s="451">
        <v>-6480890.3996311398</v>
      </c>
      <c r="L108" s="464">
        <v>2015</v>
      </c>
      <c r="M108" s="326">
        <v>110746442.81608972</v>
      </c>
      <c r="N108" s="463">
        <v>-1.537665867591889E-2</v>
      </c>
    </row>
    <row r="109" spans="2:15" x14ac:dyDescent="0.2">
      <c r="B109" s="451" t="s">
        <v>158</v>
      </c>
      <c r="C109" s="332">
        <v>2609.1894014363247</v>
      </c>
      <c r="D109" s="451">
        <v>158.45950716932191</v>
      </c>
      <c r="E109" s="332">
        <v>16.465969433113756</v>
      </c>
      <c r="F109" s="451">
        <v>8.4054517582062145E-32</v>
      </c>
      <c r="G109" s="451">
        <v>2295.2525380699371</v>
      </c>
      <c r="H109" s="451">
        <v>2923.1262648027123</v>
      </c>
      <c r="I109" s="451">
        <v>2295.2525380699371</v>
      </c>
      <c r="J109" s="451">
        <v>2923.1262648027123</v>
      </c>
      <c r="L109" s="464">
        <v>2016</v>
      </c>
      <c r="M109" s="326">
        <v>112484123.01538299</v>
      </c>
      <c r="N109" s="463">
        <v>1.569061863394508E-2</v>
      </c>
    </row>
    <row r="110" spans="2:15" x14ac:dyDescent="0.2">
      <c r="B110" s="451" t="s">
        <v>159</v>
      </c>
      <c r="C110" s="332">
        <v>6807.3947255739149</v>
      </c>
      <c r="D110" s="451">
        <v>1734.2432020897159</v>
      </c>
      <c r="E110" s="332">
        <v>3.9252826347372674</v>
      </c>
      <c r="F110" s="451">
        <v>1.4930244664659059E-4</v>
      </c>
      <c r="G110" s="451">
        <v>3371.5461551453768</v>
      </c>
      <c r="H110" s="451">
        <v>10243.243296002453</v>
      </c>
      <c r="I110" s="451">
        <v>3371.5461551453768</v>
      </c>
      <c r="J110" s="451">
        <v>10243.243296002453</v>
      </c>
    </row>
    <row r="111" spans="2:15" x14ac:dyDescent="0.2">
      <c r="B111" s="451" t="s">
        <v>2</v>
      </c>
      <c r="C111" s="332">
        <v>117033.42427491613</v>
      </c>
      <c r="D111" s="451">
        <v>43050.121956532967</v>
      </c>
      <c r="E111" s="332">
        <v>2.7185387394043379</v>
      </c>
      <c r="F111" s="451">
        <v>7.591539007740615E-3</v>
      </c>
      <c r="G111" s="451">
        <v>31743.368184227118</v>
      </c>
      <c r="H111" s="451">
        <v>202323.48036560515</v>
      </c>
      <c r="I111" s="451">
        <v>31743.368184227118</v>
      </c>
      <c r="J111" s="451">
        <v>202323.48036560515</v>
      </c>
    </row>
    <row r="112" spans="2:15" x14ac:dyDescent="0.2">
      <c r="B112" s="451" t="s">
        <v>132</v>
      </c>
      <c r="C112" s="332">
        <v>6796.2178590356307</v>
      </c>
      <c r="D112" s="451">
        <v>1902.4976107467924</v>
      </c>
      <c r="E112" s="332">
        <v>3.5722609167261417</v>
      </c>
      <c r="F112" s="451">
        <v>5.2137269297378381E-4</v>
      </c>
      <c r="G112" s="451">
        <v>3027.0269587907646</v>
      </c>
      <c r="H112" s="451">
        <v>10565.408759280497</v>
      </c>
      <c r="I112" s="451">
        <v>3027.0269587907646</v>
      </c>
      <c r="J112" s="451">
        <v>10565.408759280497</v>
      </c>
    </row>
    <row r="113" spans="1:15" x14ac:dyDescent="0.2">
      <c r="B113" s="451" t="s">
        <v>210</v>
      </c>
      <c r="C113" s="332">
        <v>15276.809352849063</v>
      </c>
      <c r="D113" s="451">
        <v>2504.1016884722194</v>
      </c>
      <c r="E113" s="332">
        <v>6.1007144490883736</v>
      </c>
      <c r="F113" s="451">
        <v>1.5157963400564522E-8</v>
      </c>
      <c r="G113" s="451">
        <v>10315.732269670809</v>
      </c>
      <c r="H113" s="451">
        <v>20237.886436027315</v>
      </c>
      <c r="I113" s="451">
        <v>10315.732269670809</v>
      </c>
      <c r="J113" s="451">
        <v>20237.886436027315</v>
      </c>
    </row>
    <row r="114" spans="1:15" ht="13.5" thickBot="1" x14ac:dyDescent="0.25">
      <c r="B114" s="333" t="s">
        <v>157</v>
      </c>
      <c r="C114" s="359">
        <v>547.42286051711039</v>
      </c>
      <c r="D114" s="452">
        <v>701.31189435778731</v>
      </c>
      <c r="E114" s="330">
        <v>0.78056976492378216</v>
      </c>
      <c r="F114" s="452">
        <v>0.43668767628896488</v>
      </c>
      <c r="G114" s="452">
        <v>-842.00249040842823</v>
      </c>
      <c r="H114" s="452">
        <v>1936.848211442649</v>
      </c>
      <c r="I114" s="452">
        <v>-842.00249040842823</v>
      </c>
      <c r="J114" s="452">
        <v>1936.848211442649</v>
      </c>
    </row>
    <row r="115" spans="1:15" x14ac:dyDescent="0.2">
      <c r="B115" s="450"/>
      <c r="C115" s="450"/>
      <c r="D115" s="450"/>
      <c r="E115" s="450"/>
      <c r="F115" s="450"/>
      <c r="G115" s="450"/>
      <c r="H115" s="450"/>
      <c r="I115" s="450"/>
      <c r="J115" s="450"/>
    </row>
    <row r="116" spans="1:15" ht="13.5" thickBot="1" x14ac:dyDescent="0.25">
      <c r="B116" s="450"/>
      <c r="C116" s="450"/>
      <c r="D116" s="450"/>
      <c r="E116" s="450"/>
      <c r="F116" s="450"/>
      <c r="G116" s="450"/>
      <c r="H116" s="450"/>
      <c r="I116" s="450"/>
      <c r="J116" s="450"/>
    </row>
    <row r="117" spans="1:15" ht="13.5" thickBot="1" x14ac:dyDescent="0.25">
      <c r="A117" s="283" t="s">
        <v>200</v>
      </c>
      <c r="B117" s="466" t="s">
        <v>9</v>
      </c>
      <c r="C117" s="466"/>
      <c r="D117" s="466"/>
      <c r="E117" s="466"/>
      <c r="F117" s="466"/>
      <c r="G117" s="466"/>
      <c r="H117" s="466"/>
      <c r="I117" s="466"/>
      <c r="J117" s="466"/>
      <c r="L117" s="473" t="s">
        <v>160</v>
      </c>
      <c r="M117" s="473" t="s">
        <v>161</v>
      </c>
      <c r="N117" s="473" t="s">
        <v>163</v>
      </c>
      <c r="O117" s="473" t="s">
        <v>164</v>
      </c>
    </row>
    <row r="118" spans="1:15" ht="13.5" thickBot="1" x14ac:dyDescent="0.25">
      <c r="B118" s="466"/>
      <c r="C118" s="466"/>
      <c r="D118" s="466"/>
      <c r="E118" s="466"/>
      <c r="F118" s="466"/>
      <c r="G118" s="466"/>
      <c r="H118" s="466"/>
      <c r="I118" s="466"/>
      <c r="J118" s="466"/>
      <c r="L118" s="474">
        <v>2005</v>
      </c>
      <c r="M118" s="471">
        <v>99177534.699999988</v>
      </c>
      <c r="N118" s="471">
        <v>97727390.480640367</v>
      </c>
      <c r="O118" s="472">
        <v>1.4621700607361655E-2</v>
      </c>
    </row>
    <row r="119" spans="1:15" x14ac:dyDescent="0.2">
      <c r="B119" s="470" t="s">
        <v>10</v>
      </c>
      <c r="C119" s="470"/>
      <c r="D119" s="466"/>
      <c r="E119" s="466"/>
      <c r="F119" s="466"/>
      <c r="G119" s="466"/>
      <c r="H119" s="466"/>
      <c r="I119" s="466"/>
      <c r="J119" s="466"/>
      <c r="L119" s="474">
        <v>2006</v>
      </c>
      <c r="M119" s="471">
        <v>99726774.810000017</v>
      </c>
      <c r="N119" s="471">
        <v>99400532.978203416</v>
      </c>
      <c r="O119" s="472">
        <v>3.2713564879457806E-3</v>
      </c>
    </row>
    <row r="120" spans="1:15" x14ac:dyDescent="0.2">
      <c r="B120" s="467" t="s">
        <v>11</v>
      </c>
      <c r="C120" s="364">
        <v>0.89794928547818886</v>
      </c>
      <c r="D120" s="466"/>
      <c r="E120" s="466"/>
      <c r="F120" s="466"/>
      <c r="G120" s="466"/>
      <c r="H120" s="466"/>
      <c r="I120" s="466"/>
      <c r="J120" s="466"/>
      <c r="L120" s="474">
        <v>2007</v>
      </c>
      <c r="M120" s="471">
        <v>101905199.3</v>
      </c>
      <c r="N120" s="471">
        <v>101340929.80039291</v>
      </c>
      <c r="O120" s="472">
        <v>5.5372002948144592E-3</v>
      </c>
    </row>
    <row r="121" spans="1:15" x14ac:dyDescent="0.2">
      <c r="B121" s="467" t="s">
        <v>12</v>
      </c>
      <c r="C121" s="352">
        <v>0.80631291929078985</v>
      </c>
      <c r="D121" s="466"/>
      <c r="E121" s="466"/>
      <c r="F121" s="466"/>
      <c r="G121" s="466"/>
      <c r="H121" s="466"/>
      <c r="I121" s="466"/>
      <c r="J121" s="466"/>
      <c r="L121" s="474">
        <v>2008</v>
      </c>
      <c r="M121" s="471">
        <v>100510260.57000001</v>
      </c>
      <c r="N121" s="471">
        <v>101848280.39037573</v>
      </c>
      <c r="O121" s="472">
        <v>1.3312270934208418E-2</v>
      </c>
    </row>
    <row r="122" spans="1:15" x14ac:dyDescent="0.2">
      <c r="B122" s="467" t="s">
        <v>13</v>
      </c>
      <c r="C122" s="364">
        <v>0.7960286495186194</v>
      </c>
      <c r="D122" s="466"/>
      <c r="E122" s="466"/>
      <c r="F122" s="466"/>
      <c r="G122" s="466"/>
      <c r="H122" s="466"/>
      <c r="I122" s="466"/>
      <c r="J122" s="466"/>
      <c r="L122" s="474">
        <v>2009</v>
      </c>
      <c r="M122" s="471">
        <v>93415381.520000011</v>
      </c>
      <c r="N122" s="471">
        <v>98516612.072535768</v>
      </c>
      <c r="O122" s="472">
        <v>5.4608036380428382E-2</v>
      </c>
    </row>
    <row r="123" spans="1:15" x14ac:dyDescent="0.2">
      <c r="B123" s="467" t="s">
        <v>14</v>
      </c>
      <c r="C123" s="467">
        <v>343412.80640897411</v>
      </c>
      <c r="D123" s="466"/>
      <c r="E123" s="466"/>
      <c r="F123" s="466"/>
      <c r="G123" s="466"/>
      <c r="H123" s="466"/>
      <c r="I123" s="466"/>
      <c r="J123" s="466"/>
      <c r="L123" s="474">
        <v>2010</v>
      </c>
      <c r="M123" s="471">
        <v>102608264.83</v>
      </c>
      <c r="N123" s="471">
        <v>100934294.89230755</v>
      </c>
      <c r="O123" s="472">
        <v>1.6314182297750182E-2</v>
      </c>
    </row>
    <row r="124" spans="1:15" ht="13.5" thickBot="1" x14ac:dyDescent="0.25">
      <c r="B124" s="468" t="s">
        <v>15</v>
      </c>
      <c r="C124" s="468">
        <v>120</v>
      </c>
      <c r="D124" s="466"/>
      <c r="E124" s="466"/>
      <c r="F124" s="466"/>
      <c r="G124" s="466"/>
      <c r="H124" s="466"/>
      <c r="I124" s="466"/>
      <c r="J124" s="466"/>
      <c r="L124" s="474">
        <v>2011</v>
      </c>
      <c r="M124" s="471">
        <v>105625698.06999999</v>
      </c>
      <c r="N124" s="471">
        <v>106615174.09825492</v>
      </c>
      <c r="O124" s="472">
        <v>9.3677584748285709E-3</v>
      </c>
    </row>
    <row r="125" spans="1:15" x14ac:dyDescent="0.2">
      <c r="B125" s="466"/>
      <c r="C125" s="466"/>
      <c r="D125" s="466"/>
      <c r="E125" s="466"/>
      <c r="F125" s="466"/>
      <c r="G125" s="466"/>
      <c r="H125" s="466"/>
      <c r="I125" s="466"/>
      <c r="J125" s="466"/>
      <c r="L125" s="474">
        <v>2012</v>
      </c>
      <c r="M125" s="471">
        <v>108411816.52</v>
      </c>
      <c r="N125" s="471">
        <v>105513056.16701478</v>
      </c>
      <c r="O125" s="472">
        <v>2.6738416955226E-2</v>
      </c>
    </row>
    <row r="126" spans="1:15" ht="13.5" thickBot="1" x14ac:dyDescent="0.25">
      <c r="B126" s="466" t="s">
        <v>16</v>
      </c>
      <c r="C126" s="466"/>
      <c r="D126" s="466"/>
      <c r="E126" s="466"/>
      <c r="F126" s="466"/>
      <c r="G126" s="466"/>
      <c r="H126" s="466"/>
      <c r="I126" s="466"/>
      <c r="J126" s="466"/>
      <c r="L126" s="474">
        <v>2013</v>
      </c>
      <c r="M126" s="471">
        <v>110314059.5</v>
      </c>
      <c r="N126" s="471">
        <v>109930620.89624943</v>
      </c>
      <c r="O126" s="472">
        <v>3.475881546636144E-3</v>
      </c>
    </row>
    <row r="127" spans="1:15" x14ac:dyDescent="0.2">
      <c r="B127" s="469"/>
      <c r="C127" s="469" t="s">
        <v>20</v>
      </c>
      <c r="D127" s="469" t="s">
        <v>21</v>
      </c>
      <c r="E127" s="469" t="s">
        <v>22</v>
      </c>
      <c r="F127" s="469" t="s">
        <v>23</v>
      </c>
      <c r="G127" s="469" t="s">
        <v>24</v>
      </c>
      <c r="H127" s="466"/>
      <c r="I127" s="466"/>
      <c r="J127" s="466"/>
      <c r="L127" s="474">
        <v>2014</v>
      </c>
      <c r="M127" s="471">
        <v>112475947.06333332</v>
      </c>
      <c r="N127" s="471">
        <v>112344045.10735892</v>
      </c>
      <c r="O127" s="472">
        <v>1.1727125613810415E-3</v>
      </c>
    </row>
    <row r="128" spans="1:15" x14ac:dyDescent="0.2">
      <c r="B128" s="467" t="s">
        <v>17</v>
      </c>
      <c r="C128" s="467">
        <v>6</v>
      </c>
      <c r="D128" s="467">
        <v>55477180607170.937</v>
      </c>
      <c r="E128" s="467">
        <v>9246196767861.8223</v>
      </c>
      <c r="F128" s="467">
        <v>78.402544580529906</v>
      </c>
      <c r="G128" s="467">
        <v>5.8025141553412712E-38</v>
      </c>
      <c r="H128" s="466"/>
      <c r="I128" s="466"/>
      <c r="J128" s="466"/>
      <c r="L128" s="476" t="s">
        <v>165</v>
      </c>
      <c r="M128" s="476"/>
      <c r="N128" s="476"/>
      <c r="O128" s="477">
        <v>1.4841951654058064E-2</v>
      </c>
    </row>
    <row r="129" spans="1:15" x14ac:dyDescent="0.2">
      <c r="B129" s="467" t="s">
        <v>18</v>
      </c>
      <c r="C129" s="467">
        <v>113</v>
      </c>
      <c r="D129" s="467">
        <v>13326356183442.691</v>
      </c>
      <c r="E129" s="467">
        <v>117932355605.68753</v>
      </c>
      <c r="F129" s="467"/>
      <c r="G129" s="467"/>
      <c r="H129" s="466"/>
      <c r="I129" s="466"/>
      <c r="J129" s="466"/>
      <c r="L129" s="476" t="s">
        <v>166</v>
      </c>
      <c r="M129" s="475"/>
      <c r="N129" s="475"/>
      <c r="O129" s="477">
        <v>1.1340014704518495E-2</v>
      </c>
    </row>
    <row r="130" spans="1:15" ht="13.5" thickBot="1" x14ac:dyDescent="0.25">
      <c r="B130" s="468" t="s">
        <v>4</v>
      </c>
      <c r="C130" s="468">
        <v>119</v>
      </c>
      <c r="D130" s="468">
        <v>68803536790613.625</v>
      </c>
      <c r="E130" s="468"/>
      <c r="F130" s="468"/>
      <c r="G130" s="468"/>
      <c r="H130" s="466"/>
      <c r="I130" s="466"/>
      <c r="J130" s="466"/>
    </row>
    <row r="131" spans="1:15" ht="13.5" thickBot="1" x14ac:dyDescent="0.25">
      <c r="B131" s="466"/>
      <c r="C131" s="466"/>
      <c r="D131" s="466"/>
      <c r="E131" s="466"/>
      <c r="F131" s="466"/>
      <c r="G131" s="466"/>
      <c r="H131" s="466"/>
      <c r="I131" s="466"/>
      <c r="J131" s="466"/>
    </row>
    <row r="132" spans="1:15" x14ac:dyDescent="0.2">
      <c r="B132" s="469"/>
      <c r="C132" s="469" t="s">
        <v>25</v>
      </c>
      <c r="D132" s="469" t="s">
        <v>14</v>
      </c>
      <c r="E132" s="469" t="s">
        <v>26</v>
      </c>
      <c r="F132" s="469" t="s">
        <v>27</v>
      </c>
      <c r="G132" s="469" t="s">
        <v>28</v>
      </c>
      <c r="H132" s="469" t="s">
        <v>29</v>
      </c>
      <c r="I132" s="469" t="s">
        <v>66</v>
      </c>
      <c r="J132" s="469" t="s">
        <v>67</v>
      </c>
      <c r="L132" s="478" t="s">
        <v>160</v>
      </c>
      <c r="M132" s="478" t="s">
        <v>169</v>
      </c>
      <c r="N132" s="481" t="s">
        <v>162</v>
      </c>
    </row>
    <row r="133" spans="1:15" x14ac:dyDescent="0.2">
      <c r="B133" s="467" t="s">
        <v>19</v>
      </c>
      <c r="C133" s="382">
        <v>-10353298.49887046</v>
      </c>
      <c r="D133" s="467">
        <v>1578257.1449261645</v>
      </c>
      <c r="E133" s="382">
        <v>-6.559956678893931</v>
      </c>
      <c r="F133" s="467">
        <v>1.6862813687823157E-9</v>
      </c>
      <c r="G133" s="467">
        <v>-13480110.556504037</v>
      </c>
      <c r="H133" s="467">
        <v>-7226486.4412368834</v>
      </c>
      <c r="I133" s="467">
        <v>-13480110.556504037</v>
      </c>
      <c r="J133" s="467">
        <v>-7226486.4412368834</v>
      </c>
      <c r="L133" s="480">
        <v>2015</v>
      </c>
      <c r="M133" s="326">
        <v>112669614.30963132</v>
      </c>
      <c r="N133" s="479">
        <v>1.7218547729938158E-3</v>
      </c>
    </row>
    <row r="134" spans="1:15" x14ac:dyDescent="0.2">
      <c r="B134" s="467" t="s">
        <v>158</v>
      </c>
      <c r="C134" s="382">
        <v>2597.9600516101696</v>
      </c>
      <c r="D134" s="467">
        <v>158.36379912405533</v>
      </c>
      <c r="E134" s="382">
        <v>16.405012168058942</v>
      </c>
      <c r="F134" s="467">
        <v>1.1307201770879585E-31</v>
      </c>
      <c r="G134" s="467">
        <v>2284.2128031433022</v>
      </c>
      <c r="H134" s="467">
        <v>2911.707300077037</v>
      </c>
      <c r="I134" s="467">
        <v>2284.2128031433022</v>
      </c>
      <c r="J134" s="467">
        <v>2911.707300077037</v>
      </c>
      <c r="L134" s="480">
        <v>2016</v>
      </c>
      <c r="M134" s="326">
        <v>115139650.66773845</v>
      </c>
      <c r="N134" s="479">
        <v>2.1922826071980164E-2</v>
      </c>
    </row>
    <row r="135" spans="1:15" x14ac:dyDescent="0.2">
      <c r="B135" s="467" t="s">
        <v>159</v>
      </c>
      <c r="C135" s="382">
        <v>6989.7005199045298</v>
      </c>
      <c r="D135" s="467">
        <v>1733.8320513907693</v>
      </c>
      <c r="E135" s="382">
        <v>4.0313596200380761</v>
      </c>
      <c r="F135" s="467">
        <v>1.009904138774137E-4</v>
      </c>
      <c r="G135" s="467">
        <v>3554.6665131655045</v>
      </c>
      <c r="H135" s="467">
        <v>10424.734526643555</v>
      </c>
      <c r="I135" s="467">
        <v>3554.6665131655045</v>
      </c>
      <c r="J135" s="467">
        <v>10424.734526643555</v>
      </c>
    </row>
    <row r="136" spans="1:15" x14ac:dyDescent="0.2">
      <c r="B136" s="467" t="s">
        <v>2</v>
      </c>
      <c r="C136" s="382">
        <v>117182.37190005201</v>
      </c>
      <c r="D136" s="467">
        <v>42912.657723588105</v>
      </c>
      <c r="E136" s="382">
        <v>2.7307181171311963</v>
      </c>
      <c r="F136" s="467">
        <v>7.3335924761222752E-3</v>
      </c>
      <c r="G136" s="467">
        <v>32164.657247795345</v>
      </c>
      <c r="H136" s="467">
        <v>202200.08655230867</v>
      </c>
      <c r="I136" s="467">
        <v>32164.657247795345</v>
      </c>
      <c r="J136" s="467">
        <v>202200.08655230867</v>
      </c>
    </row>
    <row r="137" spans="1:15" x14ac:dyDescent="0.2">
      <c r="B137" s="467" t="s">
        <v>132</v>
      </c>
      <c r="C137" s="382">
        <v>6823.8174034449185</v>
      </c>
      <c r="D137" s="467">
        <v>1896.6148087431538</v>
      </c>
      <c r="E137" s="382">
        <v>3.5978931367550149</v>
      </c>
      <c r="F137" s="467">
        <v>4.7740094549948361E-4</v>
      </c>
      <c r="G137" s="467">
        <v>3066.281394987986</v>
      </c>
      <c r="H137" s="467">
        <v>10581.353411901851</v>
      </c>
      <c r="I137" s="467">
        <v>3066.281394987986</v>
      </c>
      <c r="J137" s="467">
        <v>10581.353411901851</v>
      </c>
    </row>
    <row r="138" spans="1:15" x14ac:dyDescent="0.2">
      <c r="B138" s="467" t="s">
        <v>210</v>
      </c>
      <c r="C138" s="382">
        <v>13999.471944047622</v>
      </c>
      <c r="D138" s="467">
        <v>2857.0454144507839</v>
      </c>
      <c r="E138" s="382">
        <v>4.8999822940297122</v>
      </c>
      <c r="F138" s="467">
        <v>3.2271167049940597E-6</v>
      </c>
      <c r="G138" s="467">
        <v>8339.1496829820062</v>
      </c>
      <c r="H138" s="467">
        <v>19659.794205113238</v>
      </c>
      <c r="I138" s="467">
        <v>8339.1496829820062</v>
      </c>
      <c r="J138" s="467">
        <v>19659.794205113238</v>
      </c>
    </row>
    <row r="139" spans="1:15" ht="13.5" thickBot="1" x14ac:dyDescent="0.25">
      <c r="B139" s="468" t="s">
        <v>151</v>
      </c>
      <c r="C139" s="379">
        <v>19239.167747010772</v>
      </c>
      <c r="D139" s="468">
        <v>16623.485581970308</v>
      </c>
      <c r="E139" s="378">
        <v>1.1573485988929668</v>
      </c>
      <c r="F139" s="468">
        <v>0.2495705253485091</v>
      </c>
      <c r="G139" s="468">
        <v>-13694.955393001615</v>
      </c>
      <c r="H139" s="468">
        <v>52173.290887023162</v>
      </c>
      <c r="I139" s="468">
        <v>-13694.955393001615</v>
      </c>
      <c r="J139" s="468">
        <v>52173.290887023162</v>
      </c>
    </row>
    <row r="140" spans="1:15" x14ac:dyDescent="0.2">
      <c r="B140" s="466"/>
      <c r="C140" s="466"/>
      <c r="D140" s="466"/>
      <c r="E140" s="466"/>
      <c r="F140" s="466"/>
      <c r="G140" s="466"/>
      <c r="H140" s="466"/>
      <c r="I140" s="466"/>
      <c r="J140" s="466"/>
    </row>
    <row r="141" spans="1:15" x14ac:dyDescent="0.2">
      <c r="B141" s="466"/>
      <c r="C141" s="466"/>
      <c r="D141" s="466"/>
      <c r="E141" s="466"/>
      <c r="F141" s="466"/>
      <c r="G141" s="466"/>
      <c r="H141" s="466"/>
      <c r="I141" s="466"/>
      <c r="J141" s="466"/>
    </row>
    <row r="142" spans="1:15" ht="13.5" thickBot="1" x14ac:dyDescent="0.25">
      <c r="B142" s="466"/>
      <c r="C142" s="466"/>
      <c r="D142" s="466"/>
      <c r="E142" s="466"/>
      <c r="F142" s="466"/>
      <c r="G142" s="466"/>
      <c r="H142" s="466"/>
      <c r="I142" s="466"/>
      <c r="J142" s="466"/>
    </row>
    <row r="143" spans="1:15" ht="13.5" thickBot="1" x14ac:dyDescent="0.25">
      <c r="A143" s="283" t="s">
        <v>201</v>
      </c>
      <c r="B143" s="482" t="s">
        <v>9</v>
      </c>
      <c r="C143" s="482"/>
      <c r="D143" s="482"/>
      <c r="E143" s="482"/>
      <c r="F143" s="482"/>
      <c r="G143" s="482"/>
      <c r="H143" s="482"/>
      <c r="I143" s="482"/>
      <c r="J143" s="482"/>
      <c r="L143" s="489" t="s">
        <v>160</v>
      </c>
      <c r="M143" s="489" t="s">
        <v>161</v>
      </c>
      <c r="N143" s="489" t="s">
        <v>163</v>
      </c>
      <c r="O143" s="489" t="s">
        <v>164</v>
      </c>
    </row>
    <row r="144" spans="1:15" ht="13.5" thickBot="1" x14ac:dyDescent="0.25">
      <c r="B144" s="482"/>
      <c r="C144" s="482"/>
      <c r="D144" s="482"/>
      <c r="E144" s="482"/>
      <c r="F144" s="482"/>
      <c r="G144" s="482"/>
      <c r="H144" s="482"/>
      <c r="I144" s="482"/>
      <c r="J144" s="482"/>
      <c r="L144" s="490">
        <v>2005</v>
      </c>
      <c r="M144" s="487">
        <v>99177534.699999988</v>
      </c>
      <c r="N144" s="487">
        <v>98034506.148354441</v>
      </c>
      <c r="O144" s="488">
        <v>1.1525075261278371E-2</v>
      </c>
    </row>
    <row r="145" spans="2:15" x14ac:dyDescent="0.2">
      <c r="B145" s="486" t="s">
        <v>10</v>
      </c>
      <c r="C145" s="486"/>
      <c r="D145" s="482"/>
      <c r="E145" s="482"/>
      <c r="F145" s="482"/>
      <c r="G145" s="482"/>
      <c r="H145" s="482"/>
      <c r="I145" s="482"/>
      <c r="J145" s="482"/>
      <c r="L145" s="490">
        <v>2006</v>
      </c>
      <c r="M145" s="487">
        <v>99726774.810000017</v>
      </c>
      <c r="N145" s="487">
        <v>99204286.816944316</v>
      </c>
      <c r="O145" s="488">
        <v>5.2391947303133801E-3</v>
      </c>
    </row>
    <row r="146" spans="2:15" x14ac:dyDescent="0.2">
      <c r="B146" s="483" t="s">
        <v>11</v>
      </c>
      <c r="C146" s="364">
        <v>0.897641091327953</v>
      </c>
      <c r="D146" s="482"/>
      <c r="E146" s="482"/>
      <c r="F146" s="482"/>
      <c r="G146" s="482"/>
      <c r="H146" s="482"/>
      <c r="I146" s="482"/>
      <c r="J146" s="482"/>
      <c r="L146" s="490">
        <v>2007</v>
      </c>
      <c r="M146" s="487">
        <v>101905199.3</v>
      </c>
      <c r="N146" s="487">
        <v>100615594.58356944</v>
      </c>
      <c r="O146" s="488">
        <v>1.2654945236249195E-2</v>
      </c>
    </row>
    <row r="147" spans="2:15" x14ac:dyDescent="0.2">
      <c r="B147" s="483" t="s">
        <v>12</v>
      </c>
      <c r="C147" s="352">
        <v>0.80575952884043844</v>
      </c>
      <c r="D147" s="482"/>
      <c r="E147" s="482"/>
      <c r="F147" s="482"/>
      <c r="G147" s="482"/>
      <c r="H147" s="482"/>
      <c r="I147" s="482"/>
      <c r="J147" s="482"/>
      <c r="L147" s="490">
        <v>2008</v>
      </c>
      <c r="M147" s="487">
        <v>100510260.57000001</v>
      </c>
      <c r="N147" s="487">
        <v>101257679.07006143</v>
      </c>
      <c r="O147" s="488">
        <v>7.4362407959422776E-3</v>
      </c>
    </row>
    <row r="148" spans="2:15" x14ac:dyDescent="0.2">
      <c r="B148" s="483" t="s">
        <v>13</v>
      </c>
      <c r="C148" s="364">
        <v>0.7954458755045325</v>
      </c>
      <c r="D148" s="482"/>
      <c r="E148" s="482"/>
      <c r="F148" s="482"/>
      <c r="G148" s="482"/>
      <c r="H148" s="482"/>
      <c r="I148" s="482"/>
      <c r="J148" s="482"/>
      <c r="L148" s="490">
        <v>2009</v>
      </c>
      <c r="M148" s="487">
        <v>93415381.520000011</v>
      </c>
      <c r="N148" s="487">
        <v>98901250.999485344</v>
      </c>
      <c r="O148" s="488">
        <v>5.8725548086648038E-2</v>
      </c>
    </row>
    <row r="149" spans="2:15" x14ac:dyDescent="0.2">
      <c r="B149" s="483" t="s">
        <v>14</v>
      </c>
      <c r="C149" s="483">
        <v>343903.04514078738</v>
      </c>
      <c r="D149" s="482"/>
      <c r="E149" s="482"/>
      <c r="F149" s="482"/>
      <c r="G149" s="482"/>
      <c r="H149" s="482"/>
      <c r="I149" s="482"/>
      <c r="J149" s="482"/>
      <c r="L149" s="490">
        <v>2010</v>
      </c>
      <c r="M149" s="487">
        <v>102608264.83</v>
      </c>
      <c r="N149" s="487">
        <v>101568379.91613303</v>
      </c>
      <c r="O149" s="488">
        <v>1.0134514169885188E-2</v>
      </c>
    </row>
    <row r="150" spans="2:15" ht="13.5" thickBot="1" x14ac:dyDescent="0.25">
      <c r="B150" s="484" t="s">
        <v>15</v>
      </c>
      <c r="C150" s="484">
        <v>120</v>
      </c>
      <c r="D150" s="482"/>
      <c r="E150" s="482"/>
      <c r="F150" s="482"/>
      <c r="G150" s="482"/>
      <c r="H150" s="482"/>
      <c r="I150" s="482"/>
      <c r="J150" s="482"/>
      <c r="L150" s="490">
        <v>2011</v>
      </c>
      <c r="M150" s="487">
        <v>105625698.06999999</v>
      </c>
      <c r="N150" s="487">
        <v>106871031.50683197</v>
      </c>
      <c r="O150" s="488">
        <v>1.1790061127043882E-2</v>
      </c>
    </row>
    <row r="151" spans="2:15" x14ac:dyDescent="0.2">
      <c r="B151" s="482"/>
      <c r="C151" s="482"/>
      <c r="D151" s="482"/>
      <c r="E151" s="482"/>
      <c r="F151" s="482"/>
      <c r="G151" s="482"/>
      <c r="H151" s="482"/>
      <c r="I151" s="482"/>
      <c r="J151" s="482"/>
      <c r="L151" s="490">
        <v>2012</v>
      </c>
      <c r="M151" s="487">
        <v>108411816.52</v>
      </c>
      <c r="N151" s="487">
        <v>105516545.88097979</v>
      </c>
      <c r="O151" s="488">
        <v>2.6706227530889866E-2</v>
      </c>
    </row>
    <row r="152" spans="2:15" ht="13.5" thickBot="1" x14ac:dyDescent="0.25">
      <c r="B152" s="482" t="s">
        <v>16</v>
      </c>
      <c r="C152" s="482"/>
      <c r="D152" s="482"/>
      <c r="E152" s="482"/>
      <c r="F152" s="482"/>
      <c r="G152" s="482"/>
      <c r="H152" s="482"/>
      <c r="I152" s="482"/>
      <c r="J152" s="482"/>
      <c r="L152" s="490">
        <v>2013</v>
      </c>
      <c r="M152" s="487">
        <v>110314059.5</v>
      </c>
      <c r="N152" s="487">
        <v>109972997.5915494</v>
      </c>
      <c r="O152" s="488">
        <v>3.0917356318539207E-3</v>
      </c>
    </row>
    <row r="153" spans="2:15" x14ac:dyDescent="0.2">
      <c r="B153" s="485"/>
      <c r="C153" s="485" t="s">
        <v>20</v>
      </c>
      <c r="D153" s="485" t="s">
        <v>21</v>
      </c>
      <c r="E153" s="485" t="s">
        <v>22</v>
      </c>
      <c r="F153" s="485" t="s">
        <v>23</v>
      </c>
      <c r="G153" s="485" t="s">
        <v>24</v>
      </c>
      <c r="H153" s="482"/>
      <c r="I153" s="482"/>
      <c r="J153" s="482"/>
      <c r="L153" s="490">
        <v>2014</v>
      </c>
      <c r="M153" s="487">
        <v>112475947.06333332</v>
      </c>
      <c r="N153" s="487">
        <v>112228664.36942428</v>
      </c>
      <c r="O153" s="488">
        <v>2.198538446355943E-3</v>
      </c>
    </row>
    <row r="154" spans="2:15" x14ac:dyDescent="0.2">
      <c r="B154" s="483" t="s">
        <v>17</v>
      </c>
      <c r="C154" s="483">
        <v>6</v>
      </c>
      <c r="D154" s="483">
        <v>55439105386960.609</v>
      </c>
      <c r="E154" s="483">
        <v>9239850897826.7676</v>
      </c>
      <c r="F154" s="483">
        <v>78.125519890732505</v>
      </c>
      <c r="G154" s="483">
        <v>6.8083231102595611E-38</v>
      </c>
      <c r="H154" s="482"/>
      <c r="I154" s="482"/>
      <c r="J154" s="482"/>
      <c r="L154" s="492" t="s">
        <v>165</v>
      </c>
      <c r="M154" s="492"/>
      <c r="N154" s="492"/>
      <c r="O154" s="493">
        <v>1.4950208101646007E-2</v>
      </c>
    </row>
    <row r="155" spans="2:15" x14ac:dyDescent="0.2">
      <c r="B155" s="483" t="s">
        <v>18</v>
      </c>
      <c r="C155" s="483">
        <v>113</v>
      </c>
      <c r="D155" s="483">
        <v>13364431403653.027</v>
      </c>
      <c r="E155" s="483">
        <v>118269304457.10643</v>
      </c>
      <c r="F155" s="483"/>
      <c r="G155" s="483"/>
      <c r="H155" s="482"/>
      <c r="I155" s="482"/>
      <c r="J155" s="482"/>
      <c r="L155" s="492" t="s">
        <v>166</v>
      </c>
      <c r="M155" s="491"/>
      <c r="N155" s="491"/>
      <c r="O155" s="493">
        <v>1.082979471558178E-2</v>
      </c>
    </row>
    <row r="156" spans="2:15" ht="13.5" thickBot="1" x14ac:dyDescent="0.25">
      <c r="B156" s="484" t="s">
        <v>4</v>
      </c>
      <c r="C156" s="484">
        <v>119</v>
      </c>
      <c r="D156" s="484">
        <v>68803536790613.641</v>
      </c>
      <c r="E156" s="484"/>
      <c r="F156" s="484"/>
      <c r="G156" s="484"/>
      <c r="H156" s="482"/>
      <c r="I156" s="482"/>
      <c r="J156" s="482"/>
    </row>
    <row r="157" spans="2:15" ht="13.5" thickBot="1" x14ac:dyDescent="0.25">
      <c r="B157" s="482"/>
      <c r="C157" s="482"/>
      <c r="D157" s="482"/>
      <c r="E157" s="482"/>
      <c r="F157" s="482"/>
      <c r="G157" s="482"/>
      <c r="H157" s="482"/>
      <c r="I157" s="482"/>
      <c r="J157" s="482"/>
    </row>
    <row r="158" spans="2:15" x14ac:dyDescent="0.2">
      <c r="B158" s="485"/>
      <c r="C158" s="485" t="s">
        <v>25</v>
      </c>
      <c r="D158" s="485" t="s">
        <v>14</v>
      </c>
      <c r="E158" s="485" t="s">
        <v>26</v>
      </c>
      <c r="F158" s="485" t="s">
        <v>27</v>
      </c>
      <c r="G158" s="485" t="s">
        <v>28</v>
      </c>
      <c r="H158" s="485" t="s">
        <v>29</v>
      </c>
      <c r="I158" s="485" t="s">
        <v>66</v>
      </c>
      <c r="J158" s="485" t="s">
        <v>67</v>
      </c>
      <c r="L158" s="494" t="s">
        <v>160</v>
      </c>
      <c r="M158" s="494" t="s">
        <v>169</v>
      </c>
      <c r="N158" s="497" t="s">
        <v>162</v>
      </c>
    </row>
    <row r="159" spans="2:15" x14ac:dyDescent="0.2">
      <c r="B159" s="483" t="s">
        <v>19</v>
      </c>
      <c r="C159" s="334">
        <v>-8456080.7054451611</v>
      </c>
      <c r="D159" s="483">
        <v>1850139.2429059206</v>
      </c>
      <c r="E159" s="334">
        <v>-4.5705104293467231</v>
      </c>
      <c r="F159" s="483">
        <v>1.2505766809563476E-5</v>
      </c>
      <c r="G159" s="483">
        <v>-12121540.235672684</v>
      </c>
      <c r="H159" s="483">
        <v>-4790621.1752176378</v>
      </c>
      <c r="I159" s="483">
        <v>-12121540.235672684</v>
      </c>
      <c r="J159" s="483">
        <v>-4790621.1752176378</v>
      </c>
      <c r="L159" s="496">
        <v>2015</v>
      </c>
      <c r="M159" s="326">
        <v>111676606.80443013</v>
      </c>
      <c r="N159" s="495">
        <v>-7.1067662000044813E-3</v>
      </c>
    </row>
    <row r="160" spans="2:15" x14ac:dyDescent="0.2">
      <c r="B160" s="483" t="s">
        <v>158</v>
      </c>
      <c r="C160" s="334">
        <v>2603.6848765802165</v>
      </c>
      <c r="D160" s="483">
        <v>158.3446311136664</v>
      </c>
      <c r="E160" s="334">
        <v>16.443152244998966</v>
      </c>
      <c r="F160" s="483">
        <v>9.3917648382793955E-32</v>
      </c>
      <c r="G160" s="483">
        <v>2289.9756033990607</v>
      </c>
      <c r="H160" s="483">
        <v>2917.3941497613723</v>
      </c>
      <c r="I160" s="483">
        <v>2289.9756033990607</v>
      </c>
      <c r="J160" s="483">
        <v>2917.3941497613723</v>
      </c>
      <c r="L160" s="496">
        <v>2016</v>
      </c>
      <c r="M160" s="326">
        <v>113337914.44348255</v>
      </c>
      <c r="N160" s="495">
        <v>1.4876057632747828E-2</v>
      </c>
    </row>
    <row r="161" spans="1:15" x14ac:dyDescent="0.2">
      <c r="B161" s="483" t="s">
        <v>159</v>
      </c>
      <c r="C161" s="334">
        <v>6814.2737261545171</v>
      </c>
      <c r="D161" s="483">
        <v>1711.7320851131656</v>
      </c>
      <c r="E161" s="334">
        <v>3.9809230576547927</v>
      </c>
      <c r="F161" s="483">
        <v>1.217249725846492E-4</v>
      </c>
      <c r="G161" s="483">
        <v>3423.0237385484065</v>
      </c>
      <c r="H161" s="483">
        <v>10205.523713760627</v>
      </c>
      <c r="I161" s="483">
        <v>3423.0237385484065</v>
      </c>
      <c r="J161" s="483">
        <v>10205.523713760627</v>
      </c>
    </row>
    <row r="162" spans="1:15" x14ac:dyDescent="0.2">
      <c r="B162" s="483" t="s">
        <v>2</v>
      </c>
      <c r="C162" s="334">
        <v>117874.35340863292</v>
      </c>
      <c r="D162" s="483">
        <v>42986.065393254845</v>
      </c>
      <c r="E162" s="334">
        <v>2.7421526564543206</v>
      </c>
      <c r="F162" s="483">
        <v>7.0986991933172285E-3</v>
      </c>
      <c r="G162" s="483">
        <v>32711.204923002108</v>
      </c>
      <c r="H162" s="483">
        <v>203037.50189426373</v>
      </c>
      <c r="I162" s="483">
        <v>32711.204923002108</v>
      </c>
      <c r="J162" s="483">
        <v>203037.50189426373</v>
      </c>
    </row>
    <row r="163" spans="1:15" x14ac:dyDescent="0.2">
      <c r="B163" s="483" t="s">
        <v>132</v>
      </c>
      <c r="C163" s="334">
        <v>6813.6394171441762</v>
      </c>
      <c r="D163" s="483">
        <v>1899.2819331458779</v>
      </c>
      <c r="E163" s="334">
        <v>3.5874818257542187</v>
      </c>
      <c r="F163" s="483">
        <v>4.948211420206782E-4</v>
      </c>
      <c r="G163" s="483">
        <v>3050.8193542044514</v>
      </c>
      <c r="H163" s="483">
        <v>10576.4594800839</v>
      </c>
      <c r="I163" s="483">
        <v>3050.8193542044514</v>
      </c>
      <c r="J163" s="483">
        <v>10576.4594800839</v>
      </c>
    </row>
    <row r="164" spans="1:15" x14ac:dyDescent="0.2">
      <c r="B164" s="483" t="s">
        <v>210</v>
      </c>
      <c r="C164" s="334">
        <v>15025.880746078128</v>
      </c>
      <c r="D164" s="483">
        <v>2306.3592682128797</v>
      </c>
      <c r="E164" s="334">
        <v>6.5149783700963377</v>
      </c>
      <c r="F164" s="483">
        <v>2.097157751621719E-9</v>
      </c>
      <c r="G164" s="483">
        <v>10456.567062140799</v>
      </c>
      <c r="H164" s="483">
        <v>19595.194430015457</v>
      </c>
      <c r="I164" s="483">
        <v>10456.567062140799</v>
      </c>
      <c r="J164" s="483">
        <v>19595.194430015457</v>
      </c>
    </row>
    <row r="165" spans="1:15" ht="13.5" thickBot="1" x14ac:dyDescent="0.25">
      <c r="B165" s="484" t="s">
        <v>56</v>
      </c>
      <c r="C165" s="388">
        <v>0.78056329296208959</v>
      </c>
      <c r="D165" s="484">
        <v>0.77526958588834538</v>
      </c>
      <c r="E165" s="337">
        <v>1.0068282145592986</v>
      </c>
      <c r="F165" s="484">
        <v>0.31616844043550513</v>
      </c>
      <c r="G165" s="484">
        <v>-0.75538558385143872</v>
      </c>
      <c r="H165" s="484">
        <v>2.3165121697756179</v>
      </c>
      <c r="I165" s="484">
        <v>-0.75538558385143872</v>
      </c>
      <c r="J165" s="484">
        <v>2.3165121697756179</v>
      </c>
    </row>
    <row r="166" spans="1:15" x14ac:dyDescent="0.2">
      <c r="B166" s="482"/>
      <c r="C166" s="482"/>
      <c r="D166" s="482"/>
      <c r="E166" s="482"/>
      <c r="F166" s="482"/>
      <c r="G166" s="482"/>
      <c r="H166" s="482"/>
      <c r="I166" s="482"/>
      <c r="J166" s="482"/>
    </row>
    <row r="167" spans="1:15" x14ac:dyDescent="0.2">
      <c r="B167" s="482"/>
      <c r="C167" s="482"/>
      <c r="D167" s="482"/>
      <c r="E167" s="482"/>
      <c r="F167" s="482"/>
      <c r="G167" s="482"/>
      <c r="H167" s="482"/>
      <c r="I167" s="482"/>
      <c r="J167" s="482"/>
    </row>
    <row r="168" spans="1:15" ht="13.5" thickBot="1" x14ac:dyDescent="0.25">
      <c r="B168" s="482"/>
      <c r="C168" s="482"/>
      <c r="D168" s="482"/>
      <c r="E168" s="482"/>
      <c r="F168" s="482"/>
      <c r="G168" s="482"/>
      <c r="H168" s="482"/>
      <c r="I168" s="482"/>
      <c r="J168" s="482"/>
    </row>
    <row r="169" spans="1:15" ht="13.5" thickBot="1" x14ac:dyDescent="0.25">
      <c r="A169" s="283" t="s">
        <v>219</v>
      </c>
      <c r="B169" s="498" t="s">
        <v>9</v>
      </c>
      <c r="C169" s="498"/>
      <c r="D169" s="498"/>
      <c r="E169" s="498"/>
      <c r="F169" s="498"/>
      <c r="G169" s="498"/>
      <c r="H169" s="498"/>
      <c r="I169" s="498"/>
      <c r="J169" s="498"/>
      <c r="L169" s="505" t="s">
        <v>160</v>
      </c>
      <c r="M169" s="505" t="s">
        <v>161</v>
      </c>
      <c r="N169" s="505" t="s">
        <v>334</v>
      </c>
      <c r="O169" s="505" t="s">
        <v>30</v>
      </c>
    </row>
    <row r="170" spans="1:15" ht="13.5" thickBot="1" x14ac:dyDescent="0.25">
      <c r="B170" s="498"/>
      <c r="C170" s="498"/>
      <c r="D170" s="498"/>
      <c r="E170" s="498"/>
      <c r="F170" s="498"/>
      <c r="G170" s="498"/>
      <c r="H170" s="498"/>
      <c r="I170" s="498"/>
      <c r="J170" s="498"/>
      <c r="L170" s="746">
        <v>2005</v>
      </c>
      <c r="M170" s="503">
        <v>99177534.699999988</v>
      </c>
      <c r="N170" s="503">
        <v>101022118.99643266</v>
      </c>
      <c r="O170" s="504">
        <v>1.8598811737076525E-2</v>
      </c>
    </row>
    <row r="171" spans="1:15" x14ac:dyDescent="0.2">
      <c r="B171" s="502" t="s">
        <v>10</v>
      </c>
      <c r="C171" s="502"/>
      <c r="D171" s="498"/>
      <c r="E171" s="498"/>
      <c r="F171" s="498"/>
      <c r="G171" s="498"/>
      <c r="H171" s="498"/>
      <c r="I171" s="498"/>
      <c r="J171" s="498"/>
      <c r="L171" s="746">
        <v>2006</v>
      </c>
      <c r="M171" s="503">
        <v>99726774.810000017</v>
      </c>
      <c r="N171" s="503">
        <v>100486423.95056944</v>
      </c>
      <c r="O171" s="504">
        <v>7.6173037984704336E-3</v>
      </c>
    </row>
    <row r="172" spans="1:15" x14ac:dyDescent="0.2">
      <c r="B172" s="499" t="s">
        <v>11</v>
      </c>
      <c r="C172" s="364">
        <v>0.94474735794878539</v>
      </c>
      <c r="D172" s="498"/>
      <c r="E172" s="498"/>
      <c r="F172" s="498"/>
      <c r="G172" s="498"/>
      <c r="H172" s="498"/>
      <c r="I172" s="498"/>
      <c r="J172" s="498"/>
      <c r="L172" s="746">
        <v>2007</v>
      </c>
      <c r="M172" s="503">
        <v>101905199.3</v>
      </c>
      <c r="N172" s="503">
        <v>102018514.07276952</v>
      </c>
      <c r="O172" s="504">
        <v>1.1119626235746507E-3</v>
      </c>
    </row>
    <row r="173" spans="1:15" x14ac:dyDescent="0.2">
      <c r="B173" s="499" t="s">
        <v>12</v>
      </c>
      <c r="C173" s="366">
        <v>0.89254757035121035</v>
      </c>
      <c r="D173" s="498"/>
      <c r="E173" s="498"/>
      <c r="F173" s="498"/>
      <c r="G173" s="498"/>
      <c r="H173" s="498"/>
      <c r="I173" s="498"/>
      <c r="J173" s="498"/>
      <c r="L173" s="746">
        <v>2008</v>
      </c>
      <c r="M173" s="503">
        <v>100510260.57000001</v>
      </c>
      <c r="N173" s="503">
        <v>99854869.428978592</v>
      </c>
      <c r="O173" s="504">
        <v>6.5206391596703784E-3</v>
      </c>
    </row>
    <row r="174" spans="1:15" x14ac:dyDescent="0.2">
      <c r="B174" s="499" t="s">
        <v>13</v>
      </c>
      <c r="C174" s="364">
        <v>0.88684213160879677</v>
      </c>
      <c r="D174" s="498"/>
      <c r="E174" s="498"/>
      <c r="F174" s="498"/>
      <c r="G174" s="498"/>
      <c r="H174" s="498"/>
      <c r="I174" s="498"/>
      <c r="J174" s="498"/>
      <c r="L174" s="746">
        <v>2009</v>
      </c>
      <c r="M174" s="503">
        <v>93415381.520000011</v>
      </c>
      <c r="N174" s="503">
        <v>95317999.785448328</v>
      </c>
      <c r="O174" s="504">
        <v>2.0367291065882667E-2</v>
      </c>
    </row>
    <row r="175" spans="1:15" x14ac:dyDescent="0.2">
      <c r="B175" s="499" t="s">
        <v>14</v>
      </c>
      <c r="C175" s="499">
        <v>255610.20424265714</v>
      </c>
      <c r="D175" s="498"/>
      <c r="E175" s="498"/>
      <c r="F175" s="498"/>
      <c r="G175" s="498"/>
      <c r="H175" s="498"/>
      <c r="I175" s="498"/>
      <c r="J175" s="498"/>
      <c r="L175" s="746">
        <v>2010</v>
      </c>
      <c r="M175" s="503">
        <v>102608264.83</v>
      </c>
      <c r="N175" s="503">
        <v>100819380.39590371</v>
      </c>
      <c r="O175" s="504">
        <v>1.7434116414112365E-2</v>
      </c>
    </row>
    <row r="176" spans="1:15" ht="13.5" thickBot="1" x14ac:dyDescent="0.25">
      <c r="B176" s="500" t="s">
        <v>15</v>
      </c>
      <c r="C176" s="500">
        <v>120</v>
      </c>
      <c r="D176" s="498"/>
      <c r="E176" s="498"/>
      <c r="F176" s="498"/>
      <c r="G176" s="498"/>
      <c r="H176" s="498"/>
      <c r="I176" s="498"/>
      <c r="J176" s="498"/>
      <c r="L176" s="746">
        <v>2011</v>
      </c>
      <c r="M176" s="503">
        <v>105625698.06999999</v>
      </c>
      <c r="N176" s="503">
        <v>104006389.35508327</v>
      </c>
      <c r="O176" s="504">
        <v>1.5330632076330297E-2</v>
      </c>
    </row>
    <row r="177" spans="2:15" x14ac:dyDescent="0.2">
      <c r="B177" s="498"/>
      <c r="C177" s="498"/>
      <c r="D177" s="498"/>
      <c r="E177" s="498"/>
      <c r="F177" s="498"/>
      <c r="G177" s="498"/>
      <c r="H177" s="498"/>
      <c r="I177" s="498"/>
      <c r="J177" s="498"/>
      <c r="L177" s="746">
        <v>2012</v>
      </c>
      <c r="M177" s="503">
        <v>108411816.52</v>
      </c>
      <c r="N177" s="503">
        <v>104474814.18227075</v>
      </c>
      <c r="O177" s="504">
        <v>3.631525108707076E-2</v>
      </c>
    </row>
    <row r="178" spans="2:15" ht="13.5" thickBot="1" x14ac:dyDescent="0.25">
      <c r="B178" s="498" t="s">
        <v>16</v>
      </c>
      <c r="C178" s="498"/>
      <c r="D178" s="498"/>
      <c r="E178" s="498"/>
      <c r="F178" s="498"/>
      <c r="G178" s="498"/>
      <c r="H178" s="498"/>
      <c r="I178" s="498"/>
      <c r="J178" s="498"/>
      <c r="L178" s="746">
        <v>2013</v>
      </c>
      <c r="M178" s="503">
        <v>110314059.5</v>
      </c>
      <c r="N178" s="503">
        <v>111813624.28821951</v>
      </c>
      <c r="O178" s="504">
        <v>1.3593596274276459E-2</v>
      </c>
    </row>
    <row r="179" spans="2:15" x14ac:dyDescent="0.2">
      <c r="B179" s="501"/>
      <c r="C179" s="501" t="s">
        <v>20</v>
      </c>
      <c r="D179" s="501" t="s">
        <v>21</v>
      </c>
      <c r="E179" s="501" t="s">
        <v>22</v>
      </c>
      <c r="F179" s="501" t="s">
        <v>23</v>
      </c>
      <c r="G179" s="501" t="s">
        <v>24</v>
      </c>
      <c r="H179" s="498"/>
      <c r="I179" s="498"/>
      <c r="J179" s="498"/>
      <c r="L179" s="746">
        <v>2014</v>
      </c>
      <c r="M179" s="503">
        <v>112420511.94999999</v>
      </c>
      <c r="N179" s="503">
        <v>114301367.31432474</v>
      </c>
      <c r="O179" s="504">
        <v>1.6730535484140791E-2</v>
      </c>
    </row>
    <row r="180" spans="2:15" x14ac:dyDescent="0.2">
      <c r="B180" s="499" t="s">
        <v>17</v>
      </c>
      <c r="C180" s="499">
        <v>6</v>
      </c>
      <c r="D180" s="499">
        <v>61326750058541.609</v>
      </c>
      <c r="E180" s="499">
        <v>10221125009756.936</v>
      </c>
      <c r="F180" s="499">
        <v>156.43802530313909</v>
      </c>
      <c r="G180" s="499">
        <v>2.4694061267785719E-52</v>
      </c>
      <c r="H180" s="498"/>
      <c r="I180" s="498"/>
      <c r="J180" s="498"/>
      <c r="L180" s="507" t="s">
        <v>165</v>
      </c>
      <c r="M180" s="507"/>
      <c r="N180" s="507"/>
      <c r="O180" s="508">
        <v>1.5362013972060534E-2</v>
      </c>
    </row>
    <row r="181" spans="2:15" x14ac:dyDescent="0.2">
      <c r="B181" s="499" t="s">
        <v>18</v>
      </c>
      <c r="C181" s="499">
        <v>113</v>
      </c>
      <c r="D181" s="499">
        <v>7383033145965.9365</v>
      </c>
      <c r="E181" s="499">
        <v>65336576512.972893</v>
      </c>
      <c r="F181" s="499"/>
      <c r="G181" s="499"/>
      <c r="H181" s="498"/>
      <c r="I181" s="498"/>
      <c r="J181" s="498"/>
      <c r="L181" s="507" t="s">
        <v>166</v>
      </c>
      <c r="M181" s="506"/>
      <c r="N181" s="506"/>
      <c r="O181" s="508">
        <v>1.6030583780235544E-2</v>
      </c>
    </row>
    <row r="182" spans="2:15" ht="13.5" thickBot="1" x14ac:dyDescent="0.25">
      <c r="B182" s="500" t="s">
        <v>4</v>
      </c>
      <c r="C182" s="500">
        <v>119</v>
      </c>
      <c r="D182" s="500">
        <v>68709783204507.547</v>
      </c>
      <c r="E182" s="500"/>
      <c r="F182" s="500"/>
      <c r="G182" s="500"/>
      <c r="H182" s="498"/>
      <c r="I182" s="498"/>
      <c r="J182" s="498"/>
    </row>
    <row r="183" spans="2:15" ht="13.5" thickBot="1" x14ac:dyDescent="0.25">
      <c r="B183" s="498"/>
      <c r="C183" s="498"/>
      <c r="D183" s="498"/>
      <c r="E183" s="498"/>
      <c r="F183" s="498"/>
      <c r="G183" s="498"/>
      <c r="H183" s="498"/>
      <c r="I183" s="498"/>
      <c r="J183" s="498"/>
    </row>
    <row r="184" spans="2:15" x14ac:dyDescent="0.2">
      <c r="B184" s="501"/>
      <c r="C184" s="501" t="s">
        <v>25</v>
      </c>
      <c r="D184" s="501" t="s">
        <v>14</v>
      </c>
      <c r="E184" s="501" t="s">
        <v>26</v>
      </c>
      <c r="F184" s="501" t="s">
        <v>27</v>
      </c>
      <c r="G184" s="501" t="s">
        <v>28</v>
      </c>
      <c r="H184" s="501" t="s">
        <v>29</v>
      </c>
      <c r="I184" s="501" t="s">
        <v>66</v>
      </c>
      <c r="J184" s="501" t="s">
        <v>67</v>
      </c>
      <c r="L184" s="509" t="s">
        <v>160</v>
      </c>
      <c r="M184" s="509" t="s">
        <v>169</v>
      </c>
      <c r="N184" s="512" t="s">
        <v>162</v>
      </c>
    </row>
    <row r="185" spans="2:15" x14ac:dyDescent="0.2">
      <c r="B185" s="499" t="s">
        <v>19</v>
      </c>
      <c r="C185" s="375">
        <v>-3588861.8440901712</v>
      </c>
      <c r="D185" s="499">
        <v>1277978.5469916498</v>
      </c>
      <c r="E185" s="375">
        <v>-2.8082332465895616</v>
      </c>
      <c r="F185" s="499">
        <v>5.8702992804156792E-3</v>
      </c>
      <c r="G185" s="499">
        <v>-6120767.8411433157</v>
      </c>
      <c r="H185" s="499">
        <v>-1056955.8470370267</v>
      </c>
      <c r="I185" s="499">
        <v>-6120767.8411433157</v>
      </c>
      <c r="J185" s="499">
        <v>-1056955.8470370267</v>
      </c>
      <c r="L185" s="511">
        <v>2015</v>
      </c>
      <c r="M185" s="353">
        <v>111314900.27521516</v>
      </c>
      <c r="N185" s="510">
        <v>-9.8346080764741117E-3</v>
      </c>
    </row>
    <row r="186" spans="2:15" x14ac:dyDescent="0.2">
      <c r="B186" s="499" t="s">
        <v>158</v>
      </c>
      <c r="C186" s="375">
        <v>2626.8639962412894</v>
      </c>
      <c r="D186" s="499">
        <v>117.59572428309382</v>
      </c>
      <c r="E186" s="371">
        <v>22.338091050976598</v>
      </c>
      <c r="F186" s="499">
        <v>2.9226732536856981E-43</v>
      </c>
      <c r="G186" s="499">
        <v>2393.885656940482</v>
      </c>
      <c r="H186" s="499">
        <v>2859.8423355420969</v>
      </c>
      <c r="I186" s="499">
        <v>2393.885656940482</v>
      </c>
      <c r="J186" s="499">
        <v>2859.8423355420969</v>
      </c>
      <c r="L186" s="511">
        <v>2016</v>
      </c>
      <c r="M186" s="353">
        <v>111517167.9821009</v>
      </c>
      <c r="N186" s="510">
        <v>1.8170766571739552E-3</v>
      </c>
    </row>
    <row r="187" spans="2:15" x14ac:dyDescent="0.2">
      <c r="B187" s="499" t="s">
        <v>159</v>
      </c>
      <c r="C187" s="375">
        <v>8088.4261007059959</v>
      </c>
      <c r="D187" s="499">
        <v>1264.5806217747909</v>
      </c>
      <c r="E187" s="371">
        <v>6.3961332013408505</v>
      </c>
      <c r="F187" s="499">
        <v>3.7200723602183254E-9</v>
      </c>
      <c r="G187" s="499">
        <v>5583.063809949399</v>
      </c>
      <c r="H187" s="499">
        <v>10593.788391462593</v>
      </c>
      <c r="I187" s="499">
        <v>5583.063809949399</v>
      </c>
      <c r="J187" s="499">
        <v>10593.788391462593</v>
      </c>
    </row>
    <row r="188" spans="2:15" x14ac:dyDescent="0.2">
      <c r="B188" s="499" t="s">
        <v>2</v>
      </c>
      <c r="C188" s="375">
        <v>127263.55086665596</v>
      </c>
      <c r="D188" s="499">
        <v>31975.411568615698</v>
      </c>
      <c r="E188" s="371">
        <v>3.9800441846874262</v>
      </c>
      <c r="F188" s="499">
        <v>1.2212003838654918E-4</v>
      </c>
      <c r="G188" s="499">
        <v>63914.493482714162</v>
      </c>
      <c r="H188" s="499">
        <v>190612.60825059775</v>
      </c>
      <c r="I188" s="499">
        <v>63914.493482714162</v>
      </c>
      <c r="J188" s="499">
        <v>190612.60825059775</v>
      </c>
    </row>
    <row r="189" spans="2:15" x14ac:dyDescent="0.2">
      <c r="B189" s="499" t="s">
        <v>132</v>
      </c>
      <c r="C189" s="375">
        <v>4687.7597511926551</v>
      </c>
      <c r="D189" s="499">
        <v>1425.2365224133937</v>
      </c>
      <c r="E189" s="371">
        <v>3.289110037157017</v>
      </c>
      <c r="F189" s="499">
        <v>1.3404505899241431E-3</v>
      </c>
      <c r="G189" s="499">
        <v>1864.1091454667844</v>
      </c>
      <c r="H189" s="499">
        <v>7511.4103569185263</v>
      </c>
      <c r="I189" s="499">
        <v>1864.1091454667844</v>
      </c>
      <c r="J189" s="499">
        <v>7511.4103569185263</v>
      </c>
    </row>
    <row r="190" spans="2:15" x14ac:dyDescent="0.2">
      <c r="B190" s="499" t="s">
        <v>210</v>
      </c>
      <c r="C190" s="375">
        <v>6161.9665526112103</v>
      </c>
      <c r="D190" s="499">
        <v>1586.5817396514294</v>
      </c>
      <c r="E190" s="371">
        <v>3.8838002471684749</v>
      </c>
      <c r="F190" s="499">
        <v>1.7364002377152199E-4</v>
      </c>
      <c r="G190" s="499">
        <v>3018.6619714078515</v>
      </c>
      <c r="H190" s="499">
        <v>9305.2711338145691</v>
      </c>
      <c r="I190" s="499">
        <v>3018.6619714078515</v>
      </c>
      <c r="J190" s="499">
        <v>9305.2711338145691</v>
      </c>
    </row>
    <row r="191" spans="2:15" ht="13.5" thickBot="1" x14ac:dyDescent="0.25">
      <c r="B191" s="500" t="s">
        <v>212</v>
      </c>
      <c r="C191" s="367">
        <v>0.64871789097344579</v>
      </c>
      <c r="D191" s="500">
        <v>6.5218187862790142E-2</v>
      </c>
      <c r="E191" s="349">
        <v>9.9468861713584662</v>
      </c>
      <c r="F191" s="500">
        <v>4.0131510649876498E-17</v>
      </c>
      <c r="G191" s="500">
        <v>0.51950889810307022</v>
      </c>
      <c r="H191" s="500">
        <v>0.77792688384382136</v>
      </c>
      <c r="I191" s="500">
        <v>0.51950889810307022</v>
      </c>
      <c r="J191" s="500">
        <v>0.77792688384382136</v>
      </c>
    </row>
    <row r="192" spans="2:15" x14ac:dyDescent="0.2">
      <c r="B192" s="498"/>
      <c r="C192" s="498"/>
      <c r="D192" s="498"/>
      <c r="E192" s="498"/>
      <c r="F192" s="498"/>
      <c r="G192" s="498"/>
      <c r="H192" s="498"/>
      <c r="I192" s="498"/>
      <c r="J192" s="498"/>
    </row>
    <row r="193" spans="2:10" x14ac:dyDescent="0.2">
      <c r="B193" s="498"/>
      <c r="C193" s="498"/>
      <c r="D193" s="498"/>
      <c r="E193" s="498"/>
      <c r="F193" s="498"/>
      <c r="G193" s="498"/>
      <c r="H193" s="498"/>
      <c r="I193" s="498"/>
      <c r="J193" s="498"/>
    </row>
    <row r="194" spans="2:10" x14ac:dyDescent="0.2">
      <c r="B194" s="498"/>
      <c r="C194" s="498"/>
      <c r="D194" s="498"/>
      <c r="E194" s="498"/>
      <c r="F194" s="498"/>
      <c r="G194" s="498"/>
      <c r="H194" s="498"/>
      <c r="I194" s="498"/>
      <c r="J194" s="49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N97"/>
  <sheetViews>
    <sheetView tabSelected="1" zoomScale="90" zoomScaleNormal="90" workbookViewId="0">
      <pane xSplit="1" ySplit="3" topLeftCell="B4" activePane="bottomRight" state="frozen"/>
      <selection pane="topRight" activeCell="B1" sqref="B1"/>
      <selection pane="bottomLeft" activeCell="A4" sqref="A4"/>
      <selection pane="bottomRight" activeCell="B16" sqref="B16"/>
    </sheetView>
  </sheetViews>
  <sheetFormatPr defaultRowHeight="12.75" x14ac:dyDescent="0.2"/>
  <cols>
    <col min="1" max="1" width="34.28515625" customWidth="1"/>
    <col min="2" max="2" width="12.5703125" style="1" customWidth="1"/>
    <col min="3" max="3" width="14.140625" style="1" bestFit="1" customWidth="1"/>
    <col min="4" max="4" width="13.5703125" style="1" customWidth="1"/>
    <col min="5" max="5" width="12.7109375" style="1" customWidth="1"/>
    <col min="6" max="6" width="13" style="1" customWidth="1"/>
    <col min="7" max="7" width="14.28515625" style="1" bestFit="1" customWidth="1"/>
    <col min="8" max="8" width="12.85546875" style="27" customWidth="1"/>
    <col min="9" max="9" width="14" style="28" bestFit="1" customWidth="1"/>
    <col min="10" max="10" width="14" bestFit="1" customWidth="1"/>
    <col min="11" max="13" width="12.7109375" style="13" bestFit="1" customWidth="1"/>
    <col min="14" max="14" width="11.140625" bestFit="1" customWidth="1"/>
  </cols>
  <sheetData>
    <row r="1" spans="1:13" ht="15.75" x14ac:dyDescent="0.2">
      <c r="A1" s="693" t="s">
        <v>175</v>
      </c>
      <c r="H1" s="10"/>
      <c r="I1" s="13"/>
    </row>
    <row r="2" spans="1:13" ht="17.25" customHeight="1" x14ac:dyDescent="0.2">
      <c r="A2" s="694" t="s">
        <v>308</v>
      </c>
      <c r="H2" s="10"/>
      <c r="I2" s="13"/>
    </row>
    <row r="3" spans="1:13" s="135" customFormat="1" ht="38.25" x14ac:dyDescent="0.2">
      <c r="B3" s="163" t="s">
        <v>179</v>
      </c>
      <c r="C3" s="163" t="s">
        <v>180</v>
      </c>
      <c r="D3" s="163" t="s">
        <v>181</v>
      </c>
      <c r="E3" s="163" t="s">
        <v>182</v>
      </c>
      <c r="F3" s="163" t="s">
        <v>183</v>
      </c>
      <c r="G3" s="163" t="s">
        <v>184</v>
      </c>
      <c r="H3" s="163" t="s">
        <v>185</v>
      </c>
      <c r="I3" s="163" t="s">
        <v>186</v>
      </c>
      <c r="J3" s="163" t="s">
        <v>187</v>
      </c>
      <c r="K3" s="163" t="s">
        <v>188</v>
      </c>
      <c r="L3" s="188" t="s">
        <v>64</v>
      </c>
      <c r="M3" s="188" t="s">
        <v>63</v>
      </c>
    </row>
    <row r="4" spans="1:13" x14ac:dyDescent="0.2">
      <c r="A4" s="200" t="s">
        <v>37</v>
      </c>
      <c r="B4" s="12">
        <v>99177534.699999988</v>
      </c>
      <c r="C4" s="12">
        <v>99726774.810000017</v>
      </c>
      <c r="D4" s="12">
        <v>101905199.3</v>
      </c>
      <c r="E4" s="12">
        <v>100510260.57000001</v>
      </c>
      <c r="F4" s="12">
        <v>93415381.520000011</v>
      </c>
      <c r="G4" s="12">
        <v>102608264.83</v>
      </c>
      <c r="H4" s="29">
        <v>105625698.06999999</v>
      </c>
      <c r="I4" s="11">
        <v>108411816.52</v>
      </c>
      <c r="J4" s="5">
        <v>110314059.5</v>
      </c>
      <c r="K4" s="11">
        <v>112420511.94999999</v>
      </c>
      <c r="L4" s="11"/>
      <c r="M4" s="11"/>
    </row>
    <row r="5" spans="1:13" x14ac:dyDescent="0.2">
      <c r="A5" s="200" t="s">
        <v>38</v>
      </c>
      <c r="B5" s="12">
        <v>101022118.99643266</v>
      </c>
      <c r="C5" s="12">
        <v>100486423.95056944</v>
      </c>
      <c r="D5" s="12">
        <v>102018514.07276952</v>
      </c>
      <c r="E5" s="12">
        <v>99854869.428978592</v>
      </c>
      <c r="F5" s="12">
        <v>95317999.785448328</v>
      </c>
      <c r="G5" s="12">
        <v>100819380.39590371</v>
      </c>
      <c r="H5" s="29">
        <v>104006389.35508327</v>
      </c>
      <c r="I5" s="29">
        <v>104474814.18227075</v>
      </c>
      <c r="J5" s="5">
        <v>111813624.28821951</v>
      </c>
      <c r="K5" s="11">
        <v>114301367.31432474</v>
      </c>
      <c r="L5" s="522">
        <v>111314900.27521516</v>
      </c>
      <c r="M5" s="522">
        <v>111517167.9821009</v>
      </c>
    </row>
    <row r="6" spans="1:13" x14ac:dyDescent="0.2">
      <c r="A6" s="159" t="s">
        <v>3</v>
      </c>
      <c r="B6" s="21">
        <v>1.8598811737076525E-2</v>
      </c>
      <c r="C6" s="21">
        <v>7.6173037984704336E-3</v>
      </c>
      <c r="D6" s="21">
        <v>1.1119626235746507E-3</v>
      </c>
      <c r="E6" s="21">
        <v>-6.5206391596703784E-3</v>
      </c>
      <c r="F6" s="21">
        <v>2.0367291065882667E-2</v>
      </c>
      <c r="G6" s="725">
        <v>-1.7434116414112365E-2</v>
      </c>
      <c r="H6" s="724">
        <v>-1.5330632076330297E-2</v>
      </c>
      <c r="I6" s="724">
        <v>-3.631525108707076E-2</v>
      </c>
      <c r="J6" s="21">
        <v>1.3593596274276459E-2</v>
      </c>
      <c r="K6" s="35">
        <v>1.6730535484140791E-2</v>
      </c>
      <c r="L6" s="10"/>
      <c r="M6" s="10"/>
    </row>
    <row r="7" spans="1:13" x14ac:dyDescent="0.2">
      <c r="A7" s="200" t="s">
        <v>57</v>
      </c>
      <c r="B7" s="21"/>
      <c r="C7" s="21"/>
      <c r="D7" s="21"/>
      <c r="E7" s="21"/>
      <c r="F7" s="21"/>
      <c r="G7" s="12">
        <v>0</v>
      </c>
      <c r="H7" s="12">
        <v>0</v>
      </c>
      <c r="I7" s="12">
        <v>0</v>
      </c>
      <c r="J7" s="12">
        <v>0</v>
      </c>
      <c r="K7" s="12">
        <v>0</v>
      </c>
      <c r="L7" s="291">
        <v>-698121.02880080836</v>
      </c>
      <c r="M7" s="291">
        <v>-1748973.9632595174</v>
      </c>
    </row>
    <row r="8" spans="1:13" x14ac:dyDescent="0.2">
      <c r="A8" s="200" t="s">
        <v>58</v>
      </c>
      <c r="B8" s="21"/>
      <c r="C8" s="21"/>
      <c r="D8" s="21"/>
      <c r="E8" s="21"/>
      <c r="F8" s="21"/>
      <c r="G8" s="21"/>
      <c r="H8" s="35"/>
      <c r="I8" s="35"/>
      <c r="J8" s="21"/>
      <c r="K8" s="35"/>
      <c r="L8" s="40">
        <v>110616779.24641435</v>
      </c>
      <c r="M8" s="40">
        <v>109768194.01884139</v>
      </c>
    </row>
    <row r="9" spans="1:13" x14ac:dyDescent="0.2">
      <c r="A9" s="9"/>
      <c r="B9" s="20"/>
      <c r="C9" s="20"/>
      <c r="D9" s="20"/>
      <c r="E9" s="20"/>
      <c r="F9" s="20"/>
      <c r="G9" s="20"/>
      <c r="H9" s="30"/>
      <c r="I9" s="13"/>
      <c r="J9" s="1"/>
      <c r="K9" s="10"/>
      <c r="L9" s="10"/>
      <c r="M9" s="10"/>
    </row>
    <row r="10" spans="1:13" x14ac:dyDescent="0.2">
      <c r="A10" s="200" t="s">
        <v>59</v>
      </c>
      <c r="B10" s="12">
        <v>92239845</v>
      </c>
      <c r="C10" s="12">
        <v>93628881</v>
      </c>
      <c r="D10" s="12">
        <v>95248613.280000001</v>
      </c>
      <c r="E10" s="12">
        <v>93522519.969999999</v>
      </c>
      <c r="F10" s="12">
        <v>86446480.75</v>
      </c>
      <c r="G10" s="12">
        <v>96062449.620000005</v>
      </c>
      <c r="H10" s="29">
        <v>99140087.189999998</v>
      </c>
      <c r="I10" s="40">
        <v>101548387.71999998</v>
      </c>
      <c r="J10" s="5">
        <v>103789320.39</v>
      </c>
      <c r="K10" s="11">
        <v>105637369.43999998</v>
      </c>
      <c r="L10" s="11">
        <v>103509409.0639836</v>
      </c>
      <c r="M10" s="11">
        <v>102715347.29464899</v>
      </c>
    </row>
    <row r="11" spans="1:13" x14ac:dyDescent="0.2">
      <c r="A11" s="9"/>
      <c r="B11" s="20"/>
      <c r="C11" s="20"/>
      <c r="D11" s="20"/>
      <c r="E11" s="20"/>
      <c r="F11" s="20"/>
      <c r="G11" s="20"/>
      <c r="H11" s="10"/>
      <c r="I11" s="13"/>
      <c r="J11" s="1"/>
      <c r="K11" s="36"/>
      <c r="L11" s="10"/>
      <c r="M11" s="10"/>
    </row>
    <row r="12" spans="1:13" ht="28.5" customHeight="1" x14ac:dyDescent="0.25">
      <c r="A12" s="221" t="s">
        <v>39</v>
      </c>
      <c r="H12" s="10"/>
      <c r="I12" s="13"/>
      <c r="J12" s="1"/>
      <c r="K12" s="10"/>
      <c r="L12" s="10"/>
      <c r="M12" s="10"/>
    </row>
    <row r="13" spans="1:13" x14ac:dyDescent="0.2">
      <c r="A13" s="149" t="s">
        <v>0</v>
      </c>
      <c r="H13" s="10"/>
      <c r="I13" s="13"/>
      <c r="J13" s="1"/>
      <c r="K13" s="10"/>
      <c r="L13" s="10"/>
      <c r="M13" s="10"/>
    </row>
    <row r="14" spans="1:13" x14ac:dyDescent="0.2">
      <c r="A14" s="3" t="s">
        <v>31</v>
      </c>
      <c r="B14" s="5">
        <v>2868.6666666666665</v>
      </c>
      <c r="C14" s="5">
        <v>2923.3333333333335</v>
      </c>
      <c r="D14" s="5">
        <v>2958.75</v>
      </c>
      <c r="E14" s="5">
        <v>3002.1666666666665</v>
      </c>
      <c r="F14" s="5">
        <v>3037.25</v>
      </c>
      <c r="G14" s="5">
        <v>3072.9166666666665</v>
      </c>
      <c r="H14" s="11">
        <v>3103.25</v>
      </c>
      <c r="I14" s="11">
        <v>3126.3333333333335</v>
      </c>
      <c r="J14" s="5">
        <v>3160.5</v>
      </c>
      <c r="K14" s="11">
        <v>3190.4166666666665</v>
      </c>
      <c r="L14" s="11">
        <v>3220.4870785701391</v>
      </c>
      <c r="M14" s="11">
        <v>3250.8409110316511</v>
      </c>
    </row>
    <row r="15" spans="1:13" x14ac:dyDescent="0.2">
      <c r="A15" s="3" t="s">
        <v>32</v>
      </c>
      <c r="B15" s="5">
        <v>25217181</v>
      </c>
      <c r="C15" s="5">
        <v>25227824</v>
      </c>
      <c r="D15" s="5">
        <v>25023794</v>
      </c>
      <c r="E15" s="5">
        <v>25142788</v>
      </c>
      <c r="F15" s="5">
        <v>25158787</v>
      </c>
      <c r="G15" s="5">
        <v>25200723</v>
      </c>
      <c r="H15" s="11">
        <v>25802534</v>
      </c>
      <c r="I15" s="11">
        <v>24795446.939999998</v>
      </c>
      <c r="J15" s="24">
        <v>25357834.73</v>
      </c>
      <c r="K15" s="11">
        <v>25941255.799999997</v>
      </c>
      <c r="L15" s="11">
        <v>25595035.722440299</v>
      </c>
      <c r="M15" s="11">
        <v>26005465.801224809</v>
      </c>
    </row>
    <row r="16" spans="1:13" x14ac:dyDescent="0.2">
      <c r="H16" s="10"/>
      <c r="I16" s="13"/>
      <c r="J16" s="24"/>
      <c r="K16" s="10"/>
      <c r="L16" s="10"/>
      <c r="M16" s="10"/>
    </row>
    <row r="17" spans="1:14" x14ac:dyDescent="0.2">
      <c r="A17" s="149" t="s">
        <v>176</v>
      </c>
      <c r="H17" s="10"/>
      <c r="I17" s="13"/>
      <c r="J17" s="31"/>
      <c r="K17" s="10"/>
      <c r="L17" s="10"/>
      <c r="M17" s="10"/>
    </row>
    <row r="18" spans="1:14" x14ac:dyDescent="0.2">
      <c r="A18" s="3" t="s">
        <v>31</v>
      </c>
      <c r="B18" s="5">
        <v>462.25</v>
      </c>
      <c r="C18" s="5">
        <v>455.08333333333331</v>
      </c>
      <c r="D18" s="5">
        <v>455.25</v>
      </c>
      <c r="E18" s="5">
        <v>463.58333333333331</v>
      </c>
      <c r="F18" s="5">
        <v>468.25</v>
      </c>
      <c r="G18" s="5">
        <v>479</v>
      </c>
      <c r="H18" s="11">
        <v>477.75</v>
      </c>
      <c r="I18" s="11">
        <v>477.75</v>
      </c>
      <c r="J18" s="5">
        <v>474.25</v>
      </c>
      <c r="K18" s="11">
        <v>473.08333333333331</v>
      </c>
      <c r="L18" s="11">
        <v>474.30260168008766</v>
      </c>
      <c r="M18" s="11">
        <v>475.52501242311058</v>
      </c>
    </row>
    <row r="19" spans="1:14" x14ac:dyDescent="0.2">
      <c r="A19" s="3" t="s">
        <v>32</v>
      </c>
      <c r="B19" s="5">
        <v>12036675</v>
      </c>
      <c r="C19" s="5">
        <v>11886853</v>
      </c>
      <c r="D19" s="5">
        <v>11930026</v>
      </c>
      <c r="E19" s="5">
        <v>11678034</v>
      </c>
      <c r="F19" s="5">
        <v>11573828</v>
      </c>
      <c r="G19" s="5">
        <v>11323787</v>
      </c>
      <c r="H19" s="11">
        <v>11781553.35</v>
      </c>
      <c r="I19" s="11">
        <v>11710252.590000002</v>
      </c>
      <c r="J19" s="5">
        <v>12012886.120000001</v>
      </c>
      <c r="K19" s="11">
        <v>11877868.299999999</v>
      </c>
      <c r="L19" s="11">
        <v>11693697.433936244</v>
      </c>
      <c r="M19" s="11">
        <v>11855212.77060098</v>
      </c>
    </row>
    <row r="20" spans="1:14" x14ac:dyDescent="0.2">
      <c r="H20" s="10"/>
      <c r="I20" s="11"/>
      <c r="J20" s="1"/>
      <c r="K20" s="10"/>
      <c r="L20" s="10"/>
      <c r="M20" s="10"/>
    </row>
    <row r="21" spans="1:14" x14ac:dyDescent="0.2">
      <c r="A21" s="149" t="s">
        <v>177</v>
      </c>
      <c r="H21" s="10"/>
      <c r="I21" s="11"/>
      <c r="J21" s="1"/>
      <c r="K21" s="10"/>
      <c r="L21" s="10"/>
      <c r="M21" s="10"/>
    </row>
    <row r="22" spans="1:14" x14ac:dyDescent="0.2">
      <c r="A22" s="3" t="s">
        <v>31</v>
      </c>
      <c r="B22" s="5">
        <v>39.583333333333336</v>
      </c>
      <c r="C22" s="5">
        <v>38.416666666666664</v>
      </c>
      <c r="D22" s="5">
        <v>38.75</v>
      </c>
      <c r="E22" s="5">
        <v>41</v>
      </c>
      <c r="F22" s="5">
        <v>43.083333333333336</v>
      </c>
      <c r="G22" s="5">
        <v>39.666666666666664</v>
      </c>
      <c r="H22" s="11">
        <v>38.333333333333336</v>
      </c>
      <c r="I22" s="11">
        <v>37.666666666666664</v>
      </c>
      <c r="J22" s="5">
        <v>38.5</v>
      </c>
      <c r="K22" s="11">
        <v>38.333333333333336</v>
      </c>
      <c r="L22" s="11">
        <v>38.196904236974554</v>
      </c>
      <c r="M22" s="11">
        <v>38.060960694485331</v>
      </c>
      <c r="N22" s="25"/>
    </row>
    <row r="23" spans="1:14" x14ac:dyDescent="0.2">
      <c r="A23" s="3" t="s">
        <v>32</v>
      </c>
      <c r="B23" s="5">
        <v>30016678</v>
      </c>
      <c r="C23" s="5">
        <v>29919925</v>
      </c>
      <c r="D23" s="5">
        <v>24233832</v>
      </c>
      <c r="E23" s="5">
        <v>25169769</v>
      </c>
      <c r="F23" s="5">
        <v>20973876</v>
      </c>
      <c r="G23" s="5">
        <v>20890084</v>
      </c>
      <c r="H23" s="11">
        <v>21438642</v>
      </c>
      <c r="I23" s="11">
        <v>21823125.129999999</v>
      </c>
      <c r="J23" s="5">
        <v>17140221.810000002</v>
      </c>
      <c r="K23" s="11">
        <v>15634133.02</v>
      </c>
      <c r="L23" s="11">
        <v>14360704.28340769</v>
      </c>
      <c r="M23" s="11">
        <v>13489913.957138205</v>
      </c>
      <c r="N23" s="25"/>
    </row>
    <row r="24" spans="1:14" x14ac:dyDescent="0.2">
      <c r="A24" s="3" t="s">
        <v>33</v>
      </c>
      <c r="B24" s="5">
        <v>45546.3</v>
      </c>
      <c r="C24" s="5">
        <v>51134.479999999996</v>
      </c>
      <c r="D24" s="5">
        <v>72261.08</v>
      </c>
      <c r="E24" s="5">
        <v>73818</v>
      </c>
      <c r="F24" s="5">
        <v>64959.899999999994</v>
      </c>
      <c r="G24" s="5">
        <v>62104.700000000012</v>
      </c>
      <c r="H24" s="11">
        <v>65570.900000000009</v>
      </c>
      <c r="I24" s="11">
        <v>67391.100000000006</v>
      </c>
      <c r="J24" s="5">
        <v>53733.700000000004</v>
      </c>
      <c r="K24" s="11">
        <v>47684.4</v>
      </c>
      <c r="L24" s="11">
        <v>44272.484629545434</v>
      </c>
      <c r="M24" s="11">
        <v>41587.933052234177</v>
      </c>
      <c r="N24" s="25"/>
    </row>
    <row r="25" spans="1:14" x14ac:dyDescent="0.2">
      <c r="H25" s="10"/>
      <c r="I25" s="13"/>
      <c r="J25" s="1"/>
      <c r="K25" s="10"/>
      <c r="L25" s="10"/>
      <c r="M25" s="10"/>
    </row>
    <row r="26" spans="1:14" x14ac:dyDescent="0.2">
      <c r="A26" s="149" t="s">
        <v>178</v>
      </c>
      <c r="H26" s="10"/>
      <c r="I26" s="11"/>
      <c r="J26" s="1"/>
      <c r="K26" s="10"/>
      <c r="L26" s="10"/>
      <c r="M26" s="10"/>
    </row>
    <row r="27" spans="1:14" x14ac:dyDescent="0.2">
      <c r="A27" s="3" t="s">
        <v>31</v>
      </c>
      <c r="B27" s="5">
        <v>5</v>
      </c>
      <c r="C27" s="5">
        <v>5</v>
      </c>
      <c r="D27" s="5">
        <v>4.416666666666667</v>
      </c>
      <c r="E27" s="5">
        <v>4</v>
      </c>
      <c r="F27" s="5">
        <v>5</v>
      </c>
      <c r="G27" s="5">
        <v>5</v>
      </c>
      <c r="H27" s="11">
        <v>5</v>
      </c>
      <c r="I27" s="11">
        <v>5</v>
      </c>
      <c r="J27" s="5">
        <v>5</v>
      </c>
      <c r="K27" s="11">
        <v>5</v>
      </c>
      <c r="L27" s="11">
        <v>5</v>
      </c>
      <c r="M27" s="11">
        <v>5</v>
      </c>
      <c r="N27" s="25"/>
    </row>
    <row r="28" spans="1:14" x14ac:dyDescent="0.2">
      <c r="A28" s="3" t="s">
        <v>32</v>
      </c>
      <c r="B28" s="5">
        <v>24099432</v>
      </c>
      <c r="C28" s="5">
        <v>25721661.420000002</v>
      </c>
      <c r="D28" s="5">
        <v>33212587.239999998</v>
      </c>
      <c r="E28" s="5">
        <v>30725657.110000003</v>
      </c>
      <c r="F28" s="5">
        <v>27961216.890000004</v>
      </c>
      <c r="G28" s="5">
        <v>37885730.609999999</v>
      </c>
      <c r="H28" s="11">
        <v>39368359.149999999</v>
      </c>
      <c r="I28" s="11">
        <v>42470244.259999998</v>
      </c>
      <c r="J28" s="5">
        <v>48528023.929999992</v>
      </c>
      <c r="K28" s="11">
        <v>51432197.18</v>
      </c>
      <c r="L28" s="11">
        <v>51108488.288249709</v>
      </c>
      <c r="M28" s="11">
        <v>50613209.422706924</v>
      </c>
      <c r="N28" s="25"/>
    </row>
    <row r="29" spans="1:14" x14ac:dyDescent="0.2">
      <c r="A29" s="3" t="s">
        <v>33</v>
      </c>
      <c r="B29" s="5">
        <v>86247.2</v>
      </c>
      <c r="C29" s="5">
        <v>90064.88</v>
      </c>
      <c r="D29" s="5">
        <v>68832.34</v>
      </c>
      <c r="E29" s="5">
        <v>67494.400000000009</v>
      </c>
      <c r="F29" s="5">
        <v>72544.7</v>
      </c>
      <c r="G29" s="5">
        <v>83944.84</v>
      </c>
      <c r="H29" s="11">
        <v>85843.7</v>
      </c>
      <c r="I29" s="11">
        <v>89307.300000000017</v>
      </c>
      <c r="J29" s="5">
        <v>103015.1</v>
      </c>
      <c r="K29" s="11">
        <v>110732.00000000001</v>
      </c>
      <c r="L29" s="11">
        <v>109360.82206248686</v>
      </c>
      <c r="M29" s="11">
        <v>108301.03521102587</v>
      </c>
      <c r="N29" s="25"/>
    </row>
    <row r="30" spans="1:14" x14ac:dyDescent="0.2">
      <c r="H30" s="10"/>
      <c r="I30" s="13"/>
      <c r="J30" s="1"/>
      <c r="K30" s="10"/>
      <c r="L30" s="10"/>
      <c r="M30" s="10"/>
    </row>
    <row r="31" spans="1:14" x14ac:dyDescent="0.2">
      <c r="A31" s="149" t="s">
        <v>41</v>
      </c>
      <c r="H31" s="10"/>
      <c r="I31" s="13"/>
      <c r="J31" s="1"/>
      <c r="K31" s="10"/>
      <c r="L31" s="10"/>
      <c r="M31" s="10"/>
    </row>
    <row r="32" spans="1:14" x14ac:dyDescent="0.2">
      <c r="A32" s="3" t="s">
        <v>31</v>
      </c>
      <c r="B32" s="5">
        <v>942</v>
      </c>
      <c r="C32" s="5">
        <v>942</v>
      </c>
      <c r="D32" s="5">
        <v>942</v>
      </c>
      <c r="E32" s="5">
        <v>942</v>
      </c>
      <c r="F32" s="5">
        <v>900</v>
      </c>
      <c r="G32" s="5">
        <v>900</v>
      </c>
      <c r="H32" s="11">
        <v>899</v>
      </c>
      <c r="I32" s="11">
        <v>898</v>
      </c>
      <c r="J32" s="5">
        <v>899.5</v>
      </c>
      <c r="K32" s="11">
        <v>905</v>
      </c>
      <c r="L32" s="11">
        <v>905</v>
      </c>
      <c r="M32" s="11">
        <v>905</v>
      </c>
      <c r="N32" s="25"/>
    </row>
    <row r="33" spans="1:14" x14ac:dyDescent="0.2">
      <c r="A33" s="3" t="s">
        <v>32</v>
      </c>
      <c r="B33" s="5">
        <v>728596</v>
      </c>
      <c r="C33" s="5">
        <v>731832</v>
      </c>
      <c r="D33" s="5">
        <v>727707</v>
      </c>
      <c r="E33" s="5">
        <v>748942</v>
      </c>
      <c r="F33" s="5">
        <v>738099</v>
      </c>
      <c r="G33" s="5">
        <v>720757</v>
      </c>
      <c r="H33" s="11">
        <v>713439</v>
      </c>
      <c r="I33" s="11">
        <v>715663</v>
      </c>
      <c r="J33" s="5">
        <v>718528</v>
      </c>
      <c r="K33" s="11">
        <v>720704</v>
      </c>
      <c r="L33" s="11">
        <v>723044.43032682862</v>
      </c>
      <c r="M33" s="11">
        <v>725392.46101957001</v>
      </c>
      <c r="N33" s="25"/>
    </row>
    <row r="34" spans="1:14" x14ac:dyDescent="0.2">
      <c r="A34" s="3" t="s">
        <v>33</v>
      </c>
      <c r="B34" s="5">
        <v>1998</v>
      </c>
      <c r="C34" s="5">
        <v>2009.6</v>
      </c>
      <c r="D34" s="5">
        <v>2006.65</v>
      </c>
      <c r="E34" s="5">
        <v>2047.6999999999998</v>
      </c>
      <c r="F34" s="5">
        <v>2026.1999999999996</v>
      </c>
      <c r="G34" s="5">
        <v>1981.4000000000003</v>
      </c>
      <c r="H34" s="11">
        <v>1963.5999999999995</v>
      </c>
      <c r="I34" s="11">
        <v>1963.1999999999996</v>
      </c>
      <c r="J34" s="5">
        <v>1978.1999999999996</v>
      </c>
      <c r="K34" s="11">
        <v>1983.1099999999997</v>
      </c>
      <c r="L34" s="11">
        <v>1988.4175075658588</v>
      </c>
      <c r="M34" s="11">
        <v>1994.8747391576139</v>
      </c>
      <c r="N34" s="25"/>
    </row>
    <row r="35" spans="1:14" x14ac:dyDescent="0.2">
      <c r="H35" s="10"/>
      <c r="I35" s="11"/>
      <c r="J35" s="1"/>
      <c r="K35" s="10"/>
      <c r="L35" s="10"/>
      <c r="M35" s="10"/>
    </row>
    <row r="36" spans="1:14" x14ac:dyDescent="0.2">
      <c r="A36" s="149" t="s">
        <v>87</v>
      </c>
      <c r="B36" s="38"/>
      <c r="C36" s="38"/>
      <c r="D36" s="38"/>
      <c r="E36" s="38"/>
      <c r="F36" s="38"/>
      <c r="G36" s="38"/>
      <c r="H36" s="10"/>
      <c r="I36" s="11"/>
      <c r="J36" s="38"/>
      <c r="K36" s="10"/>
      <c r="L36" s="10"/>
      <c r="M36" s="10"/>
    </row>
    <row r="37" spans="1:14" x14ac:dyDescent="0.2">
      <c r="A37" s="3" t="s">
        <v>31</v>
      </c>
      <c r="B37" s="11">
        <v>23</v>
      </c>
      <c r="C37" s="11">
        <v>23</v>
      </c>
      <c r="D37" s="11">
        <v>23.666666666666668</v>
      </c>
      <c r="E37" s="11">
        <v>34.25</v>
      </c>
      <c r="F37" s="11">
        <v>30.5</v>
      </c>
      <c r="G37" s="11">
        <v>28</v>
      </c>
      <c r="H37" s="11">
        <v>28</v>
      </c>
      <c r="I37" s="11">
        <v>28</v>
      </c>
      <c r="J37" s="11">
        <v>28</v>
      </c>
      <c r="K37" s="11">
        <v>28</v>
      </c>
      <c r="L37" s="11">
        <v>28.618724589783987</v>
      </c>
      <c r="M37" s="11">
        <v>29.25112132663952</v>
      </c>
      <c r="N37" s="25"/>
    </row>
    <row r="38" spans="1:14" x14ac:dyDescent="0.2">
      <c r="A38" s="3" t="s">
        <v>32</v>
      </c>
      <c r="B38" s="11">
        <v>39379</v>
      </c>
      <c r="C38" s="11">
        <v>38908.58</v>
      </c>
      <c r="D38" s="11">
        <v>38081.040000000008</v>
      </c>
      <c r="E38" s="11">
        <v>36605.86</v>
      </c>
      <c r="F38" s="11">
        <v>33137.86</v>
      </c>
      <c r="G38" s="11">
        <v>31636.009999999995</v>
      </c>
      <c r="H38" s="11">
        <v>28023.690000000006</v>
      </c>
      <c r="I38" s="11">
        <v>26092.800000000007</v>
      </c>
      <c r="J38" s="11">
        <v>26092.800000000007</v>
      </c>
      <c r="K38" s="11">
        <v>25478.139999999996</v>
      </c>
      <c r="L38" s="11">
        <v>24274.871853176479</v>
      </c>
      <c r="M38" s="11">
        <v>23128.43101922431</v>
      </c>
      <c r="N38" s="25"/>
    </row>
    <row r="39" spans="1:14" x14ac:dyDescent="0.2">
      <c r="A39" s="3" t="s">
        <v>33</v>
      </c>
      <c r="B39" s="11">
        <v>109.38611111111112</v>
      </c>
      <c r="C39" s="11">
        <v>108.07938888888891</v>
      </c>
      <c r="D39" s="11">
        <v>105.78066666666668</v>
      </c>
      <c r="E39" s="11">
        <v>103.21929738562091</v>
      </c>
      <c r="F39" s="11">
        <v>93.447611111111115</v>
      </c>
      <c r="G39" s="11">
        <v>87.877805555555568</v>
      </c>
      <c r="H39" s="11">
        <v>81.632388888888897</v>
      </c>
      <c r="I39" s="11">
        <v>72.48</v>
      </c>
      <c r="J39" s="11">
        <v>72.48</v>
      </c>
      <c r="K39" s="11">
        <v>70.772611111111104</v>
      </c>
      <c r="L39" s="11">
        <v>68.250690838471286</v>
      </c>
      <c r="M39" s="11">
        <v>65.027383238912122</v>
      </c>
      <c r="N39" s="25"/>
    </row>
    <row r="40" spans="1:14" x14ac:dyDescent="0.2">
      <c r="B40" s="38"/>
      <c r="C40" s="38"/>
      <c r="D40" s="38"/>
      <c r="E40" s="38"/>
      <c r="F40" s="38"/>
      <c r="G40" s="38"/>
      <c r="H40" s="10"/>
      <c r="I40" s="11"/>
      <c r="J40" s="38"/>
      <c r="K40" s="10"/>
      <c r="L40" s="10"/>
      <c r="M40" s="10"/>
    </row>
    <row r="41" spans="1:14" x14ac:dyDescent="0.2">
      <c r="A41" s="149" t="s">
        <v>1</v>
      </c>
      <c r="H41" s="10"/>
      <c r="I41" s="13"/>
      <c r="J41" s="1"/>
      <c r="K41" s="10"/>
      <c r="L41" s="10"/>
      <c r="M41" s="10"/>
    </row>
    <row r="42" spans="1:14" x14ac:dyDescent="0.2">
      <c r="A42" s="3" t="s">
        <v>34</v>
      </c>
      <c r="B42" s="5">
        <v>13</v>
      </c>
      <c r="C42" s="5">
        <v>12.916666666666666</v>
      </c>
      <c r="D42" s="5">
        <v>9.5</v>
      </c>
      <c r="E42" s="5">
        <v>3.1666666666666665</v>
      </c>
      <c r="F42" s="5">
        <v>2.1666666666666665</v>
      </c>
      <c r="G42" s="5">
        <v>1.25</v>
      </c>
      <c r="H42" s="11">
        <v>1.4166666666666667</v>
      </c>
      <c r="I42" s="11">
        <v>1.25</v>
      </c>
      <c r="J42" s="5">
        <v>1.5833333333333333</v>
      </c>
      <c r="K42" s="11">
        <v>1.1666666666666667</v>
      </c>
      <c r="L42" s="11">
        <v>0.89251153601052857</v>
      </c>
      <c r="M42" s="11">
        <v>0.68278015021017691</v>
      </c>
      <c r="N42" s="25"/>
    </row>
    <row r="43" spans="1:14" x14ac:dyDescent="0.2">
      <c r="A43" s="3" t="s">
        <v>32</v>
      </c>
      <c r="B43" s="5">
        <v>101904</v>
      </c>
      <c r="C43" s="5">
        <v>101877</v>
      </c>
      <c r="D43" s="5">
        <v>82586</v>
      </c>
      <c r="E43" s="5">
        <v>20724</v>
      </c>
      <c r="F43" s="5">
        <v>7536</v>
      </c>
      <c r="G43" s="5">
        <v>9732</v>
      </c>
      <c r="H43" s="11">
        <v>7536</v>
      </c>
      <c r="I43" s="11">
        <v>7563</v>
      </c>
      <c r="J43" s="5">
        <v>5733</v>
      </c>
      <c r="K43" s="11">
        <v>5733</v>
      </c>
      <c r="L43" s="11">
        <v>4164.0337696490051</v>
      </c>
      <c r="M43" s="11">
        <v>3024.4509392599521</v>
      </c>
      <c r="N43" s="25"/>
    </row>
    <row r="44" spans="1:14" x14ac:dyDescent="0.2">
      <c r="H44" s="10"/>
      <c r="I44" s="13"/>
      <c r="J44" s="1"/>
      <c r="K44" s="10"/>
      <c r="L44" s="10"/>
      <c r="M44" s="10"/>
    </row>
    <row r="45" spans="1:14" x14ac:dyDescent="0.2">
      <c r="H45" s="10"/>
      <c r="I45" s="13"/>
      <c r="J45" s="10"/>
      <c r="K45" s="10"/>
      <c r="L45" s="10"/>
      <c r="M45" s="10"/>
    </row>
    <row r="46" spans="1:14" x14ac:dyDescent="0.2">
      <c r="A46" s="174" t="s">
        <v>4</v>
      </c>
      <c r="H46" s="10"/>
      <c r="I46" s="13"/>
      <c r="J46" s="10"/>
      <c r="K46" s="10"/>
      <c r="L46" s="10"/>
      <c r="M46" s="10"/>
    </row>
    <row r="47" spans="1:14" x14ac:dyDescent="0.2">
      <c r="A47" s="3" t="s">
        <v>36</v>
      </c>
      <c r="B47" s="11">
        <v>4353.5</v>
      </c>
      <c r="C47" s="11">
        <v>4399.7500000000009</v>
      </c>
      <c r="D47" s="11">
        <v>4432.333333333333</v>
      </c>
      <c r="E47" s="11">
        <v>4490.166666666667</v>
      </c>
      <c r="F47" s="11">
        <v>4486.2500000000009</v>
      </c>
      <c r="G47" s="11">
        <v>4525.833333333333</v>
      </c>
      <c r="H47" s="11">
        <v>4552.7500000000009</v>
      </c>
      <c r="I47" s="11">
        <v>4574</v>
      </c>
      <c r="J47" s="11">
        <v>4607.333333333333</v>
      </c>
      <c r="K47" s="11">
        <v>4641.0000000000009</v>
      </c>
      <c r="L47" s="11">
        <v>4672.4978206129963</v>
      </c>
      <c r="M47" s="11">
        <v>4704.3607856260969</v>
      </c>
    </row>
    <row r="48" spans="1:14" x14ac:dyDescent="0.2">
      <c r="A48" s="3" t="s">
        <v>32</v>
      </c>
      <c r="B48" s="11">
        <v>92239845</v>
      </c>
      <c r="C48" s="11">
        <v>93628881</v>
      </c>
      <c r="D48" s="11">
        <v>95248613.280000001</v>
      </c>
      <c r="E48" s="11">
        <v>93522519.969999999</v>
      </c>
      <c r="F48" s="11">
        <v>86446480.75</v>
      </c>
      <c r="G48" s="11">
        <v>96062449.620000005</v>
      </c>
      <c r="H48" s="11">
        <v>99140087.189999998</v>
      </c>
      <c r="I48" s="11">
        <v>101548387.71999998</v>
      </c>
      <c r="J48" s="11">
        <v>103789320.39</v>
      </c>
      <c r="K48" s="11">
        <v>105637369.43999998</v>
      </c>
      <c r="L48" s="11">
        <v>103509409.06398359</v>
      </c>
      <c r="M48" s="11">
        <v>102715347.29464898</v>
      </c>
    </row>
    <row r="49" spans="1:13" x14ac:dyDescent="0.2">
      <c r="A49" s="3" t="s">
        <v>35</v>
      </c>
      <c r="B49" s="11">
        <v>133900.88611111112</v>
      </c>
      <c r="C49" s="11">
        <v>143317.03938888889</v>
      </c>
      <c r="D49" s="11">
        <v>143205.85066666664</v>
      </c>
      <c r="E49" s="11">
        <v>143463.31929738566</v>
      </c>
      <c r="F49" s="11">
        <v>139624.24761111109</v>
      </c>
      <c r="G49" s="11">
        <v>148118.81780555556</v>
      </c>
      <c r="H49" s="11">
        <v>153459.8323888889</v>
      </c>
      <c r="I49" s="11">
        <v>158734.08000000005</v>
      </c>
      <c r="J49" s="11">
        <v>158799.48000000004</v>
      </c>
      <c r="K49" s="11">
        <v>160470.28261111112</v>
      </c>
      <c r="L49" s="11">
        <v>155689.97489043663</v>
      </c>
      <c r="M49" s="11">
        <v>151948.87038565657</v>
      </c>
    </row>
    <row r="50" spans="1:13" x14ac:dyDescent="0.2">
      <c r="B50" s="5"/>
      <c r="C50" s="5"/>
      <c r="D50" s="5"/>
      <c r="E50" s="5"/>
      <c r="G50" s="5"/>
      <c r="H50" s="11"/>
      <c r="I50" s="13"/>
      <c r="J50" s="37"/>
      <c r="K50" s="10"/>
      <c r="L50" s="10"/>
      <c r="M50" s="10"/>
    </row>
    <row r="51" spans="1:13" x14ac:dyDescent="0.2">
      <c r="B51" s="222">
        <v>4353.5</v>
      </c>
      <c r="C51" s="222">
        <v>4399.7500000000009</v>
      </c>
      <c r="D51" s="222">
        <v>4432.333333333333</v>
      </c>
      <c r="E51" s="222">
        <v>4490.166666666667</v>
      </c>
      <c r="F51" s="222">
        <v>4486.2500000000009</v>
      </c>
      <c r="G51" s="222">
        <v>4525.833333333333</v>
      </c>
      <c r="H51" s="181">
        <v>4552.7500000000009</v>
      </c>
      <c r="I51" s="181">
        <v>4574</v>
      </c>
      <c r="J51" s="181">
        <v>4607.333333333333</v>
      </c>
      <c r="K51" s="181">
        <v>4641.0000000000009</v>
      </c>
      <c r="L51" s="181">
        <v>4672.4978206129963</v>
      </c>
      <c r="M51" s="181">
        <v>4704.3607856260969</v>
      </c>
    </row>
    <row r="52" spans="1:13" x14ac:dyDescent="0.2">
      <c r="B52" s="222">
        <v>92239845</v>
      </c>
      <c r="C52" s="222">
        <v>93628881</v>
      </c>
      <c r="D52" s="222">
        <v>95248613.280000001</v>
      </c>
      <c r="E52" s="222">
        <v>93522519.969999999</v>
      </c>
      <c r="F52" s="222">
        <v>86446480.75</v>
      </c>
      <c r="G52" s="222">
        <v>96062449.620000005</v>
      </c>
      <c r="H52" s="222">
        <v>99140087.189999998</v>
      </c>
      <c r="I52" s="222">
        <v>101548387.71999998</v>
      </c>
      <c r="J52" s="222">
        <v>103789320.39</v>
      </c>
      <c r="K52" s="222">
        <v>105637369.43999998</v>
      </c>
      <c r="L52" s="181">
        <v>103509409.06398359</v>
      </c>
      <c r="M52" s="181">
        <v>102715347.29464898</v>
      </c>
    </row>
    <row r="53" spans="1:13" x14ac:dyDescent="0.2">
      <c r="B53" s="222">
        <v>133900.88611111112</v>
      </c>
      <c r="C53" s="222">
        <v>143317.03938888889</v>
      </c>
      <c r="D53" s="222">
        <v>143205.85066666664</v>
      </c>
      <c r="E53" s="222">
        <v>143463.31929738566</v>
      </c>
      <c r="F53" s="222">
        <v>139624.24761111109</v>
      </c>
      <c r="G53" s="222">
        <v>148118.81780555556</v>
      </c>
      <c r="H53" s="181">
        <v>153459.8323888889</v>
      </c>
      <c r="I53" s="181">
        <v>158734.08000000005</v>
      </c>
      <c r="J53" s="181">
        <v>158799.48000000004</v>
      </c>
      <c r="K53" s="181">
        <v>160470.28261111112</v>
      </c>
      <c r="L53" s="181">
        <v>155689.97489043663</v>
      </c>
      <c r="M53" s="181">
        <v>151948.87038565657</v>
      </c>
    </row>
    <row r="54" spans="1:13" x14ac:dyDescent="0.2">
      <c r="H54" s="10"/>
      <c r="I54" s="13"/>
      <c r="J54" s="13"/>
    </row>
    <row r="55" spans="1:13" x14ac:dyDescent="0.2">
      <c r="A55" s="161" t="s">
        <v>8</v>
      </c>
      <c r="H55"/>
      <c r="I55"/>
    </row>
    <row r="56" spans="1:13" x14ac:dyDescent="0.2">
      <c r="A56" s="157" t="s">
        <v>36</v>
      </c>
      <c r="B56" s="141" t="s">
        <v>338</v>
      </c>
      <c r="C56" s="141" t="s">
        <v>338</v>
      </c>
      <c r="D56" s="141" t="s">
        <v>338</v>
      </c>
      <c r="E56" s="141" t="s">
        <v>338</v>
      </c>
      <c r="F56" s="141" t="s">
        <v>338</v>
      </c>
      <c r="G56" s="141" t="s">
        <v>338</v>
      </c>
      <c r="H56" s="141" t="s">
        <v>338</v>
      </c>
      <c r="I56" s="141" t="s">
        <v>338</v>
      </c>
      <c r="J56" s="141" t="s">
        <v>338</v>
      </c>
      <c r="K56" s="141" t="s">
        <v>338</v>
      </c>
      <c r="L56" s="141" t="s">
        <v>338</v>
      </c>
      <c r="M56" s="141" t="s">
        <v>338</v>
      </c>
    </row>
    <row r="57" spans="1:13" x14ac:dyDescent="0.2">
      <c r="A57" s="157" t="s">
        <v>32</v>
      </c>
      <c r="B57" s="141" t="s">
        <v>338</v>
      </c>
      <c r="C57" s="141" t="s">
        <v>338</v>
      </c>
      <c r="D57" s="141" t="s">
        <v>338</v>
      </c>
      <c r="E57" s="141" t="s">
        <v>338</v>
      </c>
      <c r="F57" s="141" t="s">
        <v>338</v>
      </c>
      <c r="G57" s="141" t="s">
        <v>338</v>
      </c>
      <c r="H57" s="141" t="s">
        <v>338</v>
      </c>
      <c r="I57" s="141" t="s">
        <v>338</v>
      </c>
      <c r="J57" s="141" t="s">
        <v>338</v>
      </c>
      <c r="K57" s="141" t="s">
        <v>338</v>
      </c>
      <c r="L57" s="141" t="s">
        <v>338</v>
      </c>
      <c r="M57" s="141" t="s">
        <v>338</v>
      </c>
    </row>
    <row r="58" spans="1:13" x14ac:dyDescent="0.2">
      <c r="A58" s="157" t="s">
        <v>35</v>
      </c>
      <c r="B58" s="141" t="s">
        <v>338</v>
      </c>
      <c r="C58" s="141" t="s">
        <v>338</v>
      </c>
      <c r="D58" s="141" t="s">
        <v>338</v>
      </c>
      <c r="E58" s="141" t="s">
        <v>338</v>
      </c>
      <c r="F58" s="141" t="s">
        <v>338</v>
      </c>
      <c r="G58" s="141" t="s">
        <v>338</v>
      </c>
      <c r="H58" s="141" t="s">
        <v>338</v>
      </c>
      <c r="I58" s="141" t="s">
        <v>338</v>
      </c>
      <c r="J58" s="141" t="s">
        <v>338</v>
      </c>
      <c r="K58" s="141" t="s">
        <v>338</v>
      </c>
      <c r="L58" s="141" t="s">
        <v>338</v>
      </c>
      <c r="M58" s="141" t="s">
        <v>338</v>
      </c>
    </row>
    <row r="59" spans="1:13" x14ac:dyDescent="0.2">
      <c r="H59"/>
      <c r="I59"/>
    </row>
    <row r="60" spans="1:13" x14ac:dyDescent="0.2">
      <c r="H60"/>
      <c r="I60"/>
    </row>
    <row r="61" spans="1:13" x14ac:dyDescent="0.2">
      <c r="H61"/>
      <c r="I61"/>
    </row>
    <row r="62" spans="1:13" x14ac:dyDescent="0.2">
      <c r="H62"/>
      <c r="I62"/>
    </row>
    <row r="63" spans="1:13" x14ac:dyDescent="0.2">
      <c r="H63"/>
      <c r="I63"/>
    </row>
    <row r="64" spans="1:13" x14ac:dyDescent="0.2">
      <c r="H64"/>
      <c r="I64"/>
    </row>
    <row r="65" spans="8:9" x14ac:dyDescent="0.2">
      <c r="H65"/>
      <c r="I65"/>
    </row>
    <row r="66" spans="8:9" x14ac:dyDescent="0.2">
      <c r="H66"/>
      <c r="I66"/>
    </row>
    <row r="67" spans="8:9" x14ac:dyDescent="0.2">
      <c r="H67"/>
      <c r="I67"/>
    </row>
    <row r="68" spans="8:9" x14ac:dyDescent="0.2">
      <c r="H68"/>
      <c r="I68"/>
    </row>
    <row r="69" spans="8:9" x14ac:dyDescent="0.2">
      <c r="H69"/>
      <c r="I69"/>
    </row>
    <row r="70" spans="8:9" x14ac:dyDescent="0.2">
      <c r="H70"/>
      <c r="I70"/>
    </row>
    <row r="71" spans="8:9" x14ac:dyDescent="0.2">
      <c r="H71"/>
      <c r="I71"/>
    </row>
    <row r="72" spans="8:9" x14ac:dyDescent="0.2">
      <c r="H72"/>
      <c r="I72"/>
    </row>
    <row r="73" spans="8:9" x14ac:dyDescent="0.2">
      <c r="H73"/>
      <c r="I73"/>
    </row>
    <row r="74" spans="8:9" x14ac:dyDescent="0.2">
      <c r="H74"/>
      <c r="I74"/>
    </row>
    <row r="75" spans="8:9" x14ac:dyDescent="0.2">
      <c r="H75"/>
      <c r="I75"/>
    </row>
    <row r="76" spans="8:9" x14ac:dyDescent="0.2">
      <c r="H76"/>
      <c r="I76"/>
    </row>
    <row r="77" spans="8:9" x14ac:dyDescent="0.2">
      <c r="H77"/>
      <c r="I77"/>
    </row>
    <row r="78" spans="8:9" x14ac:dyDescent="0.2">
      <c r="H78"/>
      <c r="I78"/>
    </row>
    <row r="79" spans="8:9" x14ac:dyDescent="0.2">
      <c r="H79"/>
      <c r="I79"/>
    </row>
    <row r="80" spans="8:9" x14ac:dyDescent="0.2">
      <c r="H80"/>
      <c r="I80"/>
    </row>
    <row r="81" spans="8:9" x14ac:dyDescent="0.2">
      <c r="H81"/>
      <c r="I81"/>
    </row>
    <row r="82" spans="8:9" x14ac:dyDescent="0.2">
      <c r="H82"/>
      <c r="I82"/>
    </row>
    <row r="83" spans="8:9" x14ac:dyDescent="0.2">
      <c r="H83"/>
      <c r="I83"/>
    </row>
    <row r="84" spans="8:9" x14ac:dyDescent="0.2">
      <c r="H84"/>
      <c r="I84"/>
    </row>
    <row r="85" spans="8:9" x14ac:dyDescent="0.2">
      <c r="H85"/>
      <c r="I85"/>
    </row>
    <row r="86" spans="8:9" x14ac:dyDescent="0.2">
      <c r="H86"/>
      <c r="I86"/>
    </row>
    <row r="87" spans="8:9" x14ac:dyDescent="0.2">
      <c r="H87"/>
      <c r="I87"/>
    </row>
    <row r="88" spans="8:9" x14ac:dyDescent="0.2">
      <c r="H88"/>
      <c r="I88"/>
    </row>
    <row r="89" spans="8:9" x14ac:dyDescent="0.2">
      <c r="H89"/>
      <c r="I89"/>
    </row>
    <row r="90" spans="8:9" x14ac:dyDescent="0.2">
      <c r="H90"/>
      <c r="I90"/>
    </row>
    <row r="91" spans="8:9" x14ac:dyDescent="0.2">
      <c r="H91"/>
      <c r="I91"/>
    </row>
    <row r="92" spans="8:9" x14ac:dyDescent="0.2">
      <c r="H92"/>
      <c r="I92"/>
    </row>
    <row r="93" spans="8:9" x14ac:dyDescent="0.2">
      <c r="H93"/>
      <c r="I93"/>
    </row>
    <row r="94" spans="8:9" x14ac:dyDescent="0.2">
      <c r="H94"/>
      <c r="I94"/>
    </row>
    <row r="95" spans="8:9" x14ac:dyDescent="0.2">
      <c r="H95"/>
      <c r="I95"/>
    </row>
    <row r="96" spans="8:9" x14ac:dyDescent="0.2">
      <c r="H96"/>
      <c r="I96"/>
    </row>
    <row r="97" spans="8:9" x14ac:dyDescent="0.2">
      <c r="H97"/>
      <c r="I97"/>
    </row>
  </sheetData>
  <phoneticPr fontId="0" type="noConversion"/>
  <pageMargins left="0.38" right="0.75" top="0.73" bottom="0.74" header="0.5" footer="0.5"/>
  <pageSetup scale="65" orientation="landscape" verticalDpi="300" r:id="rId1"/>
  <headerFooter alignWithMargins="0">
    <oddFooter>&amp;L&amp;Z&amp;F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1. Data Sheet</vt:lpstr>
      <vt:lpstr>2. Weather Analysis </vt:lpstr>
      <vt:lpstr>3. CDM OEB App.2-I LoadF'cast</vt:lpstr>
      <vt:lpstr>4a. Notes for Variables</vt:lpstr>
      <vt:lpstr>4b. Variables</vt:lpstr>
      <vt:lpstr>5. Average Calcs for Variables</vt:lpstr>
      <vt:lpstr>6. Purchased Power Model</vt:lpstr>
      <vt:lpstr>7. Regression Scenarios </vt:lpstr>
      <vt:lpstr>8. Summary</vt:lpstr>
      <vt:lpstr>Loss Adjustment Factor</vt:lpstr>
      <vt:lpstr>'4b. Variables'!Print_Area</vt:lpstr>
      <vt:lpstr>'6. Purchased Power Model'!Print_Area</vt:lpstr>
      <vt:lpstr>'8. Summary'!Print_Area</vt:lpstr>
      <vt:lpstr>'6. Purchased Power Model'!Print_Titles</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Bucknall</dc:creator>
  <cp:lastModifiedBy>rbucknall</cp:lastModifiedBy>
  <cp:lastPrinted>2015-10-28T18:28:15Z</cp:lastPrinted>
  <dcterms:created xsi:type="dcterms:W3CDTF">2008-02-06T18:24:44Z</dcterms:created>
  <dcterms:modified xsi:type="dcterms:W3CDTF">2015-10-31T01:17:58Z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