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575" windowHeight="12210"/>
  </bookViews>
  <sheets>
    <sheet name="Sheet1" sheetId="1" r:id="rId1"/>
    <sheet name="Sheet2" sheetId="2" r:id="rId2"/>
    <sheet name="Sheet3" sheetId="3" r:id="rId3"/>
  </sheets>
  <definedNames>
    <definedName name="EBNUMBER" localSheetId="0">#REF!</definedName>
    <definedName name="_xlnm.Print_Area" localSheetId="0">Sheet1!$A$1:$K$207</definedName>
  </definedNames>
  <calcPr calcId="145621"/>
</workbook>
</file>

<file path=xl/calcChain.xml><?xml version="1.0" encoding="utf-8"?>
<calcChain xmlns="http://schemas.openxmlformats.org/spreadsheetml/2006/main">
  <c r="H206" i="1"/>
  <c r="J206" s="1"/>
  <c r="J205"/>
  <c r="J204"/>
  <c r="J203"/>
  <c r="J202"/>
  <c r="J201"/>
  <c r="J200"/>
  <c r="J199"/>
  <c r="J198"/>
  <c r="J197"/>
  <c r="J196"/>
  <c r="J195"/>
  <c r="J194"/>
  <c r="J193"/>
  <c r="H187"/>
  <c r="J186"/>
  <c r="J185"/>
  <c r="H185"/>
  <c r="J184"/>
  <c r="J183"/>
  <c r="J182"/>
  <c r="J181"/>
  <c r="J180"/>
  <c r="J179"/>
  <c r="J178"/>
  <c r="J177"/>
  <c r="J176"/>
  <c r="J175"/>
  <c r="J174"/>
  <c r="J166"/>
  <c r="H165"/>
  <c r="J165" s="1"/>
  <c r="J164"/>
  <c r="J163"/>
  <c r="J162"/>
  <c r="J161"/>
  <c r="J160"/>
  <c r="J159"/>
  <c r="J158"/>
  <c r="J157"/>
  <c r="J156"/>
  <c r="J155"/>
  <c r="J147"/>
  <c r="J146"/>
  <c r="H145"/>
  <c r="H149" s="1"/>
  <c r="J144"/>
  <c r="J143"/>
  <c r="J142"/>
  <c r="J141"/>
  <c r="J140"/>
  <c r="J139"/>
  <c r="J138"/>
  <c r="J137"/>
  <c r="J136"/>
  <c r="J128"/>
  <c r="J127"/>
  <c r="J126"/>
  <c r="H125"/>
  <c r="H130" s="1"/>
  <c r="J124"/>
  <c r="J123"/>
  <c r="J122"/>
  <c r="J121"/>
  <c r="J120"/>
  <c r="J119"/>
  <c r="J118"/>
  <c r="J117"/>
  <c r="J109"/>
  <c r="J108"/>
  <c r="J107"/>
  <c r="J106"/>
  <c r="J104"/>
  <c r="H104"/>
  <c r="J103"/>
  <c r="H103"/>
  <c r="J102"/>
  <c r="H102"/>
  <c r="J101"/>
  <c r="H101"/>
  <c r="J100"/>
  <c r="H100"/>
  <c r="J99"/>
  <c r="H99"/>
  <c r="H111" s="1"/>
  <c r="J98"/>
  <c r="J111" s="1"/>
  <c r="J90"/>
  <c r="J89"/>
  <c r="J88"/>
  <c r="J87"/>
  <c r="J86"/>
  <c r="H84"/>
  <c r="J84" s="1"/>
  <c r="H83"/>
  <c r="J83" s="1"/>
  <c r="H82"/>
  <c r="J82" s="1"/>
  <c r="H81"/>
  <c r="J81" s="1"/>
  <c r="H80"/>
  <c r="J80" s="1"/>
  <c r="J79"/>
  <c r="J71"/>
  <c r="J70"/>
  <c r="J69"/>
  <c r="J68"/>
  <c r="J67"/>
  <c r="J66"/>
  <c r="H64"/>
  <c r="J64" s="1"/>
  <c r="H63"/>
  <c r="J63" s="1"/>
  <c r="H62"/>
  <c r="J62" s="1"/>
  <c r="H61"/>
  <c r="J61" s="1"/>
  <c r="J60"/>
  <c r="J52"/>
  <c r="J51"/>
  <c r="J50"/>
  <c r="J49"/>
  <c r="J48"/>
  <c r="J47"/>
  <c r="J46"/>
  <c r="H44"/>
  <c r="J44" s="1"/>
  <c r="H43"/>
  <c r="J43" s="1"/>
  <c r="H42"/>
  <c r="H54" s="1"/>
  <c r="J41"/>
  <c r="J28"/>
  <c r="J27"/>
  <c r="J26"/>
  <c r="J25"/>
  <c r="J24"/>
  <c r="J23"/>
  <c r="J22"/>
  <c r="J21"/>
  <c r="J20"/>
  <c r="J19"/>
  <c r="J18"/>
  <c r="H18"/>
  <c r="H30" s="1"/>
  <c r="J17"/>
  <c r="I54" l="1"/>
  <c r="J30"/>
  <c r="I30" s="1"/>
  <c r="J187"/>
  <c r="J54"/>
  <c r="J145"/>
  <c r="I187"/>
  <c r="J42"/>
  <c r="I111"/>
  <c r="J149"/>
  <c r="J207"/>
  <c r="J92"/>
  <c r="I149"/>
  <c r="J168"/>
  <c r="J73"/>
  <c r="H73"/>
  <c r="I73" s="1"/>
  <c r="H92"/>
  <c r="J125"/>
  <c r="J130" s="1"/>
  <c r="I130" s="1"/>
  <c r="H168"/>
  <c r="H207"/>
  <c r="I207" s="1"/>
  <c r="I92" l="1"/>
  <c r="I168"/>
</calcChain>
</file>

<file path=xl/sharedStrings.xml><?xml version="1.0" encoding="utf-8"?>
<sst xmlns="http://schemas.openxmlformats.org/spreadsheetml/2006/main" count="487" uniqueCount="38">
  <si>
    <t>File Number:</t>
  </si>
  <si>
    <t>Exhibit:</t>
  </si>
  <si>
    <t>Tab:</t>
  </si>
  <si>
    <t>Schedule:</t>
  </si>
  <si>
    <t>Page:</t>
  </si>
  <si>
    <t>Date:</t>
  </si>
  <si>
    <t>Appendix 2-OB</t>
  </si>
  <si>
    <t>Debt Instruments</t>
  </si>
  <si>
    <t>This table must be completed for all required historical years, the bridge year and the test year.</t>
  </si>
  <si>
    <t>Year</t>
  </si>
  <si>
    <t>Row</t>
  </si>
  <si>
    <t>Description</t>
  </si>
  <si>
    <t>Lender</t>
  </si>
  <si>
    <t>Affiliated or Third-Party Debt?</t>
  </si>
  <si>
    <t>Fixed or Variable-Rate?</t>
  </si>
  <si>
    <t>Start Date</t>
  </si>
  <si>
    <t>Term              (years)</t>
  </si>
  <si>
    <t>Principal                         ($)</t>
  </si>
  <si>
    <t>Rate (%)                     (Note 2)</t>
  </si>
  <si>
    <t>Interest ($)       (Note 1)</t>
  </si>
  <si>
    <t>Additional Comments, if any</t>
  </si>
  <si>
    <t>Note payable</t>
  </si>
  <si>
    <t>City of Kingston</t>
  </si>
  <si>
    <t>Affiliated</t>
  </si>
  <si>
    <t>Fixed Rate</t>
  </si>
  <si>
    <t>Long Term Debt</t>
  </si>
  <si>
    <t>TD Bank</t>
  </si>
  <si>
    <t>Third-Party</t>
  </si>
  <si>
    <t>Total</t>
  </si>
  <si>
    <t>Notes</t>
  </si>
  <si>
    <t>If financing is in place only part of the year, calculate the pro-rated interest and input in the cell.</t>
  </si>
  <si>
    <r>
      <t xml:space="preserve">Input actual or deemed long-term debt rate in accordance with the guidelines in </t>
    </r>
    <r>
      <rPr>
        <i/>
        <sz val="10"/>
        <rFont val="Arial"/>
        <family val="2"/>
      </rPr>
      <t>The Report of the Board on the Cost of Capital for Ontario's Regulated Utilities</t>
    </r>
    <r>
      <rPr>
        <sz val="10"/>
        <rFont val="Arial"/>
        <family val="2"/>
      </rPr>
      <t>, issued December 11, 2009, or with any subsequent update issued by the Board.</t>
    </r>
  </si>
  <si>
    <t>Add more lines above row 12 if necessary.</t>
  </si>
  <si>
    <t>IO</t>
  </si>
  <si>
    <t>TBD</t>
  </si>
  <si>
    <t>Loan 3 renewed</t>
  </si>
  <si>
    <t>EB-2015-0083</t>
  </si>
  <si>
    <t>2015-Nov-03</t>
  </si>
</sst>
</file>

<file path=xl/styles.xml><?xml version="1.0" encoding="utf-8"?>
<styleSheet xmlns="http://schemas.openxmlformats.org/spreadsheetml/2006/main">
  <numFmts count="3">
    <numFmt numFmtId="164" formatCode="[$-1009]d\-mmm\-yy;@"/>
    <numFmt numFmtId="165" formatCode="_-&quot;$&quot;* #,##0_-;\-&quot;$&quot;* #,##0_-;_-&quot;$&quot;* &quot;-&quot;??_-;_-@_-"/>
    <numFmt numFmtId="166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1"/>
    <xf numFmtId="0" fontId="2" fillId="0" borderId="0" xfId="1" applyFont="1" applyAlignment="1"/>
    <xf numFmtId="0" fontId="3" fillId="0" borderId="0" xfId="1" applyFont="1" applyAlignment="1">
      <alignment horizontal="right" vertical="top"/>
    </xf>
    <xf numFmtId="0" fontId="3" fillId="2" borderId="1" xfId="1" applyFont="1" applyFill="1" applyBorder="1" applyAlignment="1">
      <alignment horizontal="right" vertical="top"/>
    </xf>
    <xf numFmtId="0" fontId="3" fillId="2" borderId="0" xfId="1" applyFont="1" applyFill="1" applyAlignment="1">
      <alignment horizontal="right" vertical="top"/>
    </xf>
    <xf numFmtId="0" fontId="2" fillId="0" borderId="0" xfId="1" applyFont="1" applyAlignment="1">
      <alignment horizontal="left" indent="4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5" xfId="1" applyBorder="1"/>
    <xf numFmtId="0" fontId="1" fillId="2" borderId="6" xfId="1" applyFont="1" applyFill="1" applyBorder="1"/>
    <xf numFmtId="0" fontId="1" fillId="3" borderId="6" xfId="1" applyFill="1" applyBorder="1"/>
    <xf numFmtId="164" fontId="1" fillId="2" borderId="6" xfId="1" applyNumberFormat="1" applyFill="1" applyBorder="1"/>
    <xf numFmtId="0" fontId="1" fillId="2" borderId="6" xfId="1" applyFill="1" applyBorder="1"/>
    <xf numFmtId="165" fontId="0" fillId="2" borderId="6" xfId="2" applyNumberFormat="1" applyFont="1" applyFill="1" applyBorder="1"/>
    <xf numFmtId="10" fontId="0" fillId="2" borderId="6" xfId="3" applyNumberFormat="1" applyFont="1" applyFill="1" applyBorder="1"/>
    <xf numFmtId="166" fontId="0" fillId="0" borderId="6" xfId="2" applyFont="1" applyFill="1" applyBorder="1"/>
    <xf numFmtId="0" fontId="1" fillId="0" borderId="7" xfId="1" applyBorder="1"/>
    <xf numFmtId="0" fontId="1" fillId="3" borderId="6" xfId="1" applyFont="1" applyFill="1" applyBorder="1"/>
    <xf numFmtId="0" fontId="1" fillId="0" borderId="0" xfId="1" applyAlignment="1">
      <alignment horizontal="left" indent="4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1" fillId="0" borderId="13" xfId="1" applyBorder="1"/>
    <xf numFmtId="165" fontId="0" fillId="0" borderId="13" xfId="2" applyNumberFormat="1" applyFont="1" applyBorder="1"/>
    <xf numFmtId="10" fontId="0" fillId="0" borderId="13" xfId="3" applyNumberFormat="1" applyFont="1" applyBorder="1"/>
    <xf numFmtId="166" fontId="1" fillId="0" borderId="12" xfId="1" applyNumberFormat="1" applyBorder="1"/>
    <xf numFmtId="0" fontId="1" fillId="0" borderId="14" xfId="1" applyBorder="1"/>
    <xf numFmtId="0" fontId="2" fillId="0" borderId="0" xfId="1" applyFont="1"/>
    <xf numFmtId="0" fontId="1" fillId="0" borderId="0" xfId="1" applyAlignment="1">
      <alignment horizontal="center" vertical="center"/>
    </xf>
    <xf numFmtId="164" fontId="1" fillId="2" borderId="6" xfId="1" applyNumberFormat="1" applyFont="1" applyFill="1" applyBorder="1"/>
    <xf numFmtId="0" fontId="1" fillId="2" borderId="10" xfId="1" applyFill="1" applyBorder="1"/>
    <xf numFmtId="165" fontId="0" fillId="2" borderId="10" xfId="2" applyNumberFormat="1" applyFont="1" applyFill="1" applyBorder="1"/>
    <xf numFmtId="0" fontId="1" fillId="0" borderId="7" xfId="1" applyFont="1" applyBorder="1"/>
    <xf numFmtId="0" fontId="1" fillId="0" borderId="15" xfId="1" applyBorder="1"/>
    <xf numFmtId="0" fontId="1" fillId="2" borderId="16" xfId="1" applyFont="1" applyFill="1" applyBorder="1"/>
    <xf numFmtId="0" fontId="1" fillId="3" borderId="16" xfId="1" applyFont="1" applyFill="1" applyBorder="1"/>
    <xf numFmtId="164" fontId="1" fillId="2" borderId="9" xfId="1" applyNumberFormat="1" applyFill="1" applyBorder="1"/>
    <xf numFmtId="0" fontId="1" fillId="2" borderId="9" xfId="1" applyFill="1" applyBorder="1"/>
    <xf numFmtId="165" fontId="0" fillId="2" borderId="9" xfId="2" applyNumberFormat="1" applyFont="1" applyFill="1" applyBorder="1"/>
    <xf numFmtId="10" fontId="0" fillId="2" borderId="9" xfId="3" applyNumberFormat="1" applyFont="1" applyFill="1" applyBorder="1"/>
    <xf numFmtId="0" fontId="1" fillId="0" borderId="17" xfId="1" applyFont="1" applyBorder="1"/>
    <xf numFmtId="165" fontId="0" fillId="0" borderId="12" xfId="2" applyNumberFormat="1" applyFont="1" applyBorder="1"/>
    <xf numFmtId="10" fontId="0" fillId="0" borderId="12" xfId="3" applyNumberFormat="1" applyFont="1" applyBorder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left" wrapText="1"/>
    </xf>
  </cellXfs>
  <cellStyles count="4">
    <cellStyle name="Currency 2" xfId="2"/>
    <cellStyle name="Normal" xfId="0" builtinId="0"/>
    <cellStyle name="Normal 2" xfId="1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07"/>
  <sheetViews>
    <sheetView tabSelected="1" view="pageBreakPreview" topLeftCell="A106" zoomScale="60" zoomScaleNormal="100" workbookViewId="0">
      <selection activeCell="A113" sqref="A113"/>
    </sheetView>
  </sheetViews>
  <sheetFormatPr defaultColWidth="9.140625" defaultRowHeight="12.75"/>
  <cols>
    <col min="1" max="1" width="5.85546875" style="1" bestFit="1" customWidth="1"/>
    <col min="2" max="2" width="35.140625" style="1" customWidth="1"/>
    <col min="3" max="3" width="17.140625" style="1" customWidth="1"/>
    <col min="4" max="4" width="15.42578125" style="1" bestFit="1" customWidth="1"/>
    <col min="5" max="5" width="14" style="1" customWidth="1"/>
    <col min="6" max="6" width="12.28515625" style="1" customWidth="1"/>
    <col min="7" max="7" width="8.42578125" style="1" customWidth="1"/>
    <col min="8" max="8" width="13.140625" style="1" customWidth="1"/>
    <col min="9" max="9" width="8.28515625" style="1" bestFit="1" customWidth="1"/>
    <col min="10" max="10" width="15" style="1" bestFit="1" customWidth="1"/>
    <col min="11" max="11" width="18.140625" style="1" customWidth="1"/>
    <col min="12" max="12" width="1.42578125" style="1" customWidth="1"/>
    <col min="13" max="13" width="3.5703125" style="1" customWidth="1"/>
    <col min="14" max="14" width="1.7109375" style="1" customWidth="1"/>
    <col min="15" max="15" width="14" style="1" customWidth="1"/>
    <col min="16" max="16" width="2.140625" style="1" customWidth="1"/>
    <col min="17" max="16384" width="9.140625" style="1"/>
  </cols>
  <sheetData>
    <row r="1" spans="1:15">
      <c r="J1" s="2" t="s">
        <v>0</v>
      </c>
      <c r="K1" s="3" t="s">
        <v>36</v>
      </c>
    </row>
    <row r="2" spans="1:15">
      <c r="J2" s="2" t="s">
        <v>1</v>
      </c>
      <c r="K2" s="4"/>
    </row>
    <row r="3" spans="1:15">
      <c r="J3" s="2" t="s">
        <v>2</v>
      </c>
      <c r="K3" s="4"/>
    </row>
    <row r="4" spans="1:15">
      <c r="J4" s="2" t="s">
        <v>3</v>
      </c>
      <c r="K4" s="4"/>
    </row>
    <row r="5" spans="1:15">
      <c r="J5" s="2" t="s">
        <v>4</v>
      </c>
      <c r="K5" s="5"/>
    </row>
    <row r="6" spans="1:15">
      <c r="J6" s="6"/>
      <c r="K6" s="3"/>
    </row>
    <row r="7" spans="1:15">
      <c r="J7" s="2" t="s">
        <v>5</v>
      </c>
      <c r="K7" s="5" t="s">
        <v>37</v>
      </c>
    </row>
    <row r="10" spans="1:15" ht="18">
      <c r="A10" s="54" t="s">
        <v>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7"/>
      <c r="M10" s="7"/>
      <c r="N10" s="7"/>
      <c r="O10" s="7"/>
    </row>
    <row r="11" spans="1:15" ht="18">
      <c r="A11" s="54" t="s">
        <v>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 ht="18">
      <c r="L12" s="8"/>
      <c r="M12" s="8"/>
      <c r="N12" s="8"/>
      <c r="O12" s="8"/>
    </row>
    <row r="13" spans="1:15" ht="18">
      <c r="A13" s="55" t="s">
        <v>8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8"/>
      <c r="M13" s="8"/>
      <c r="N13" s="8"/>
      <c r="O13" s="8"/>
    </row>
    <row r="14" spans="1:15" ht="18">
      <c r="A14" s="9"/>
      <c r="B14" s="9"/>
      <c r="C14" s="9"/>
      <c r="D14" s="10" t="s">
        <v>9</v>
      </c>
      <c r="E14" s="11">
        <v>2011</v>
      </c>
      <c r="F14" s="9"/>
      <c r="G14" s="9"/>
      <c r="H14" s="9"/>
      <c r="I14" s="9"/>
      <c r="J14" s="9"/>
      <c r="K14" s="9"/>
      <c r="L14" s="8"/>
      <c r="M14" s="8"/>
      <c r="N14" s="8"/>
      <c r="O14" s="8"/>
    </row>
    <row r="15" spans="1:15" ht="13.5" thickBot="1"/>
    <row r="16" spans="1:15" ht="25.5">
      <c r="A16" s="12" t="s">
        <v>10</v>
      </c>
      <c r="B16" s="13" t="s">
        <v>11</v>
      </c>
      <c r="C16" s="13" t="s">
        <v>12</v>
      </c>
      <c r="D16" s="14" t="s">
        <v>13</v>
      </c>
      <c r="E16" s="14" t="s">
        <v>14</v>
      </c>
      <c r="F16" s="13" t="s">
        <v>15</v>
      </c>
      <c r="G16" s="15" t="s">
        <v>16</v>
      </c>
      <c r="H16" s="15" t="s">
        <v>17</v>
      </c>
      <c r="I16" s="14" t="s">
        <v>18</v>
      </c>
      <c r="J16" s="14" t="s">
        <v>19</v>
      </c>
      <c r="K16" s="16" t="s">
        <v>20</v>
      </c>
    </row>
    <row r="17" spans="1:19" ht="15">
      <c r="A17" s="17">
        <v>1</v>
      </c>
      <c r="B17" s="18" t="s">
        <v>21</v>
      </c>
      <c r="C17" s="18" t="s">
        <v>22</v>
      </c>
      <c r="D17" s="19" t="s">
        <v>23</v>
      </c>
      <c r="E17" s="19" t="s">
        <v>24</v>
      </c>
      <c r="F17" s="20">
        <v>40664</v>
      </c>
      <c r="G17" s="21"/>
      <c r="H17" s="22">
        <v>10880619</v>
      </c>
      <c r="I17" s="23">
        <v>5.8700000000000002E-2</v>
      </c>
      <c r="J17" s="24">
        <f>H17*I17</f>
        <v>638692.33530000004</v>
      </c>
      <c r="K17" s="25"/>
    </row>
    <row r="18" spans="1:19" ht="15">
      <c r="A18" s="17">
        <v>2</v>
      </c>
      <c r="B18" s="18" t="s">
        <v>25</v>
      </c>
      <c r="C18" s="18" t="s">
        <v>26</v>
      </c>
      <c r="D18" s="19" t="s">
        <v>27</v>
      </c>
      <c r="E18" s="19" t="s">
        <v>24</v>
      </c>
      <c r="F18" s="20">
        <v>39953</v>
      </c>
      <c r="G18" s="21">
        <v>10</v>
      </c>
      <c r="H18" s="22">
        <f>(2315687+2407410)/2</f>
        <v>2361548.5</v>
      </c>
      <c r="I18" s="23">
        <v>3.2500000000000001E-2</v>
      </c>
      <c r="J18" s="24">
        <f t="shared" ref="J18:J28" si="0">H18*I18</f>
        <v>76750.326249999998</v>
      </c>
      <c r="K18" s="25"/>
    </row>
    <row r="19" spans="1:19" ht="15">
      <c r="A19" s="17">
        <v>3</v>
      </c>
      <c r="B19" s="18"/>
      <c r="C19" s="18"/>
      <c r="D19" s="26"/>
      <c r="E19" s="19"/>
      <c r="F19" s="20"/>
      <c r="G19" s="21"/>
      <c r="H19" s="22"/>
      <c r="I19" s="23"/>
      <c r="J19" s="24">
        <f t="shared" si="0"/>
        <v>0</v>
      </c>
      <c r="K19" s="25"/>
    </row>
    <row r="20" spans="1:19" ht="15">
      <c r="A20" s="17">
        <v>4</v>
      </c>
      <c r="B20" s="18"/>
      <c r="C20" s="18"/>
      <c r="D20" s="26"/>
      <c r="E20" s="19"/>
      <c r="F20" s="20"/>
      <c r="G20" s="21"/>
      <c r="H20" s="22"/>
      <c r="I20" s="23"/>
      <c r="J20" s="24">
        <f t="shared" si="0"/>
        <v>0</v>
      </c>
      <c r="K20" s="25"/>
    </row>
    <row r="21" spans="1:19" ht="15">
      <c r="A21" s="17">
        <v>5</v>
      </c>
      <c r="B21" s="18"/>
      <c r="C21" s="18"/>
      <c r="D21" s="26"/>
      <c r="E21" s="19"/>
      <c r="F21" s="20"/>
      <c r="G21" s="21"/>
      <c r="H21" s="22"/>
      <c r="I21" s="23"/>
      <c r="J21" s="24">
        <f t="shared" si="0"/>
        <v>0</v>
      </c>
      <c r="K21" s="25"/>
      <c r="Q21" s="2"/>
      <c r="R21" s="2"/>
      <c r="S21" s="2"/>
    </row>
    <row r="22" spans="1:19" ht="15">
      <c r="A22" s="17">
        <v>6</v>
      </c>
      <c r="B22" s="21"/>
      <c r="C22" s="21"/>
      <c r="D22" s="19"/>
      <c r="E22" s="19"/>
      <c r="F22" s="20"/>
      <c r="G22" s="21"/>
      <c r="H22" s="22"/>
      <c r="I22" s="23"/>
      <c r="J22" s="24">
        <f t="shared" si="0"/>
        <v>0</v>
      </c>
      <c r="K22" s="25"/>
      <c r="Q22" s="2"/>
      <c r="R22" s="2"/>
      <c r="S22" s="2"/>
    </row>
    <row r="23" spans="1:19" ht="15">
      <c r="A23" s="17">
        <v>7</v>
      </c>
      <c r="B23" s="21"/>
      <c r="C23" s="21"/>
      <c r="D23" s="19"/>
      <c r="E23" s="19"/>
      <c r="F23" s="20"/>
      <c r="G23" s="21"/>
      <c r="H23" s="22"/>
      <c r="I23" s="23"/>
      <c r="J23" s="24">
        <f t="shared" si="0"/>
        <v>0</v>
      </c>
      <c r="K23" s="25"/>
      <c r="Q23" s="2"/>
      <c r="R23" s="2"/>
      <c r="S23" s="2"/>
    </row>
    <row r="24" spans="1:19" ht="15">
      <c r="A24" s="17">
        <v>8</v>
      </c>
      <c r="B24" s="21"/>
      <c r="C24" s="21"/>
      <c r="D24" s="19"/>
      <c r="E24" s="19"/>
      <c r="F24" s="20"/>
      <c r="G24" s="21"/>
      <c r="H24" s="22"/>
      <c r="I24" s="23"/>
      <c r="J24" s="24">
        <f t="shared" si="0"/>
        <v>0</v>
      </c>
      <c r="K24" s="25"/>
      <c r="Q24" s="2"/>
      <c r="R24" s="2"/>
      <c r="S24" s="2"/>
    </row>
    <row r="25" spans="1:19" ht="15">
      <c r="A25" s="17">
        <v>9</v>
      </c>
      <c r="B25" s="21"/>
      <c r="C25" s="21"/>
      <c r="D25" s="19"/>
      <c r="E25" s="19"/>
      <c r="F25" s="20"/>
      <c r="G25" s="21"/>
      <c r="H25" s="22"/>
      <c r="I25" s="23"/>
      <c r="J25" s="24">
        <f t="shared" si="0"/>
        <v>0</v>
      </c>
      <c r="K25" s="25"/>
      <c r="Q25" s="2"/>
      <c r="R25" s="2"/>
      <c r="S25" s="2"/>
    </row>
    <row r="26" spans="1:19" ht="15">
      <c r="A26" s="17">
        <v>10</v>
      </c>
      <c r="B26" s="21"/>
      <c r="C26" s="21"/>
      <c r="D26" s="19"/>
      <c r="E26" s="19"/>
      <c r="F26" s="20"/>
      <c r="G26" s="21"/>
      <c r="H26" s="22"/>
      <c r="I26" s="23"/>
      <c r="J26" s="24">
        <f t="shared" si="0"/>
        <v>0</v>
      </c>
      <c r="K26" s="25"/>
      <c r="Q26" s="27"/>
      <c r="R26" s="27"/>
      <c r="S26" s="27"/>
    </row>
    <row r="27" spans="1:19" ht="15">
      <c r="A27" s="17">
        <v>11</v>
      </c>
      <c r="B27" s="21"/>
      <c r="C27" s="21"/>
      <c r="D27" s="19"/>
      <c r="E27" s="19"/>
      <c r="F27" s="20"/>
      <c r="G27" s="21"/>
      <c r="H27" s="22"/>
      <c r="I27" s="23"/>
      <c r="J27" s="24">
        <f t="shared" si="0"/>
        <v>0</v>
      </c>
      <c r="K27" s="25"/>
      <c r="Q27" s="2"/>
      <c r="R27" s="2"/>
      <c r="S27" s="2"/>
    </row>
    <row r="28" spans="1:19" ht="15">
      <c r="A28" s="17">
        <v>12</v>
      </c>
      <c r="B28" s="21"/>
      <c r="C28" s="21"/>
      <c r="D28" s="19"/>
      <c r="E28" s="19"/>
      <c r="F28" s="20"/>
      <c r="G28" s="21"/>
      <c r="H28" s="22"/>
      <c r="I28" s="23"/>
      <c r="J28" s="24">
        <f t="shared" si="0"/>
        <v>0</v>
      </c>
      <c r="K28" s="25"/>
    </row>
    <row r="29" spans="1:19" ht="15.75" thickBot="1">
      <c r="A29" s="28"/>
      <c r="B29" s="29"/>
      <c r="C29" s="30"/>
      <c r="D29" s="30"/>
      <c r="E29" s="30"/>
      <c r="F29" s="29"/>
      <c r="G29" s="30"/>
      <c r="H29" s="30"/>
      <c r="I29" s="23"/>
      <c r="J29" s="29"/>
      <c r="K29" s="25"/>
    </row>
    <row r="30" spans="1:19" ht="16.5" thickTop="1" thickBot="1">
      <c r="A30" s="31" t="s">
        <v>28</v>
      </c>
      <c r="B30" s="32"/>
      <c r="C30" s="33"/>
      <c r="D30" s="33"/>
      <c r="E30" s="33"/>
      <c r="F30" s="32"/>
      <c r="G30" s="33"/>
      <c r="H30" s="34">
        <f>SUM(H17:H28)</f>
        <v>13242167.5</v>
      </c>
      <c r="I30" s="35">
        <f>IF(H30=0,"",J30/H30)</f>
        <v>5.4027610023057032E-2</v>
      </c>
      <c r="J30" s="36">
        <f>SUM(J17:J28)</f>
        <v>715442.66155000008</v>
      </c>
      <c r="K30" s="37"/>
    </row>
    <row r="32" spans="1:19">
      <c r="A32" s="38" t="s">
        <v>29</v>
      </c>
    </row>
    <row r="34" spans="1:11">
      <c r="A34" s="39">
        <v>1</v>
      </c>
      <c r="B34" s="1" t="s">
        <v>30</v>
      </c>
    </row>
    <row r="35" spans="1:11">
      <c r="A35" s="39">
        <v>2</v>
      </c>
      <c r="B35" s="56" t="s">
        <v>31</v>
      </c>
      <c r="C35" s="56"/>
      <c r="D35" s="56"/>
      <c r="E35" s="56"/>
      <c r="F35" s="56"/>
      <c r="G35" s="56"/>
      <c r="H35" s="56"/>
      <c r="I35" s="56"/>
      <c r="J35" s="56"/>
      <c r="K35" s="56"/>
    </row>
    <row r="36" spans="1:11">
      <c r="A36" s="39">
        <v>3</v>
      </c>
      <c r="B36" s="1" t="s">
        <v>32</v>
      </c>
    </row>
    <row r="38" spans="1:11" ht="15.75">
      <c r="A38" s="9"/>
      <c r="B38" s="9"/>
      <c r="C38" s="9"/>
      <c r="D38" s="10" t="s">
        <v>9</v>
      </c>
      <c r="E38" s="11">
        <v>2012</v>
      </c>
      <c r="F38" s="9"/>
      <c r="G38" s="9"/>
      <c r="H38" s="9"/>
      <c r="I38" s="9"/>
      <c r="J38" s="9"/>
      <c r="K38" s="9"/>
    </row>
    <row r="39" spans="1:11" ht="13.5" thickBot="1"/>
    <row r="40" spans="1:11" ht="25.5">
      <c r="A40" s="12" t="s">
        <v>10</v>
      </c>
      <c r="B40" s="13" t="s">
        <v>11</v>
      </c>
      <c r="C40" s="13" t="s">
        <v>12</v>
      </c>
      <c r="D40" s="14" t="s">
        <v>13</v>
      </c>
      <c r="E40" s="14" t="s">
        <v>14</v>
      </c>
      <c r="F40" s="13" t="s">
        <v>15</v>
      </c>
      <c r="G40" s="15" t="s">
        <v>16</v>
      </c>
      <c r="H40" s="15" t="s">
        <v>17</v>
      </c>
      <c r="I40" s="14" t="s">
        <v>18</v>
      </c>
      <c r="J40" s="14" t="s">
        <v>19</v>
      </c>
      <c r="K40" s="16" t="s">
        <v>20</v>
      </c>
    </row>
    <row r="41" spans="1:11" ht="15">
      <c r="A41" s="17">
        <v>1</v>
      </c>
      <c r="B41" s="18" t="s">
        <v>21</v>
      </c>
      <c r="C41" s="18" t="s">
        <v>22</v>
      </c>
      <c r="D41" s="19" t="s">
        <v>23</v>
      </c>
      <c r="E41" s="19" t="s">
        <v>24</v>
      </c>
      <c r="F41" s="20">
        <v>40664</v>
      </c>
      <c r="G41" s="21"/>
      <c r="H41" s="22">
        <v>10880619</v>
      </c>
      <c r="I41" s="23">
        <v>5.8700000000000002E-2</v>
      </c>
      <c r="J41" s="24">
        <f>H41*I41</f>
        <v>638692.33530000004</v>
      </c>
      <c r="K41" s="25"/>
    </row>
    <row r="42" spans="1:11" ht="15">
      <c r="A42" s="17">
        <v>2</v>
      </c>
      <c r="B42" s="18" t="s">
        <v>25</v>
      </c>
      <c r="C42" s="18" t="s">
        <v>26</v>
      </c>
      <c r="D42" s="19" t="s">
        <v>27</v>
      </c>
      <c r="E42" s="19" t="s">
        <v>24</v>
      </c>
      <c r="F42" s="20">
        <v>39953</v>
      </c>
      <c r="G42" s="21">
        <v>10</v>
      </c>
      <c r="H42" s="22">
        <f>(2315687+2035002)/2</f>
        <v>2175344.5</v>
      </c>
      <c r="I42" s="23">
        <v>3.2500000000000001E-2</v>
      </c>
      <c r="J42" s="24">
        <f t="shared" ref="J42:J52" si="1">H42*I42</f>
        <v>70698.696250000008</v>
      </c>
      <c r="K42" s="25"/>
    </row>
    <row r="43" spans="1:11" ht="15">
      <c r="A43" s="17">
        <v>3</v>
      </c>
      <c r="B43" s="18" t="s">
        <v>25</v>
      </c>
      <c r="C43" s="18" t="s">
        <v>26</v>
      </c>
      <c r="D43" s="26" t="s">
        <v>27</v>
      </c>
      <c r="E43" s="19" t="s">
        <v>24</v>
      </c>
      <c r="F43" s="20">
        <v>40955</v>
      </c>
      <c r="G43" s="21">
        <v>7</v>
      </c>
      <c r="H43" s="22">
        <f>(2180908+2250000)/2</f>
        <v>2215454</v>
      </c>
      <c r="I43" s="23">
        <v>3.0300000000000001E-2</v>
      </c>
      <c r="J43" s="24">
        <f t="shared" si="1"/>
        <v>67128.256200000003</v>
      </c>
      <c r="K43" s="25"/>
    </row>
    <row r="44" spans="1:11" ht="15">
      <c r="A44" s="17">
        <v>4</v>
      </c>
      <c r="B44" s="18" t="s">
        <v>25</v>
      </c>
      <c r="C44" s="18" t="s">
        <v>26</v>
      </c>
      <c r="D44" s="26" t="s">
        <v>27</v>
      </c>
      <c r="E44" s="19" t="s">
        <v>24</v>
      </c>
      <c r="F44" s="20">
        <v>40912</v>
      </c>
      <c r="G44" s="21">
        <v>10</v>
      </c>
      <c r="H44" s="22">
        <f>(4000000+3867820)/2</f>
        <v>3933910</v>
      </c>
      <c r="I44" s="23">
        <v>3.2500000000000001E-2</v>
      </c>
      <c r="J44" s="24">
        <f t="shared" si="1"/>
        <v>127852.07500000001</v>
      </c>
      <c r="K44" s="25"/>
    </row>
    <row r="45" spans="1:11" ht="15">
      <c r="A45" s="17">
        <v>5</v>
      </c>
      <c r="B45" s="18" t="s">
        <v>25</v>
      </c>
      <c r="C45" s="18" t="s">
        <v>33</v>
      </c>
      <c r="D45" s="26" t="s">
        <v>27</v>
      </c>
      <c r="E45" s="19" t="s">
        <v>24</v>
      </c>
      <c r="F45" s="20">
        <v>41261</v>
      </c>
      <c r="G45" s="21">
        <v>30</v>
      </c>
      <c r="H45" s="22">
        <v>3500000</v>
      </c>
      <c r="I45" s="23">
        <v>3.9199999999999999E-2</v>
      </c>
      <c r="J45" s="24">
        <v>0</v>
      </c>
      <c r="K45" s="25"/>
    </row>
    <row r="46" spans="1:11" ht="15">
      <c r="A46" s="17">
        <v>6</v>
      </c>
      <c r="B46" s="21"/>
      <c r="C46" s="21"/>
      <c r="D46" s="19"/>
      <c r="E46" s="19"/>
      <c r="F46" s="20"/>
      <c r="G46" s="21"/>
      <c r="H46" s="22"/>
      <c r="I46" s="23"/>
      <c r="J46" s="24">
        <f t="shared" si="1"/>
        <v>0</v>
      </c>
      <c r="K46" s="25"/>
    </row>
    <row r="47" spans="1:11" ht="15">
      <c r="A47" s="17">
        <v>7</v>
      </c>
      <c r="B47" s="21"/>
      <c r="C47" s="21"/>
      <c r="D47" s="19"/>
      <c r="E47" s="19"/>
      <c r="F47" s="20"/>
      <c r="G47" s="21"/>
      <c r="H47" s="22"/>
      <c r="I47" s="23"/>
      <c r="J47" s="24">
        <f t="shared" si="1"/>
        <v>0</v>
      </c>
      <c r="K47" s="25"/>
    </row>
    <row r="48" spans="1:11" ht="15">
      <c r="A48" s="17">
        <v>8</v>
      </c>
      <c r="B48" s="21"/>
      <c r="C48" s="21"/>
      <c r="D48" s="19"/>
      <c r="E48" s="19"/>
      <c r="F48" s="20"/>
      <c r="G48" s="21"/>
      <c r="H48" s="22"/>
      <c r="I48" s="23"/>
      <c r="J48" s="24">
        <f t="shared" si="1"/>
        <v>0</v>
      </c>
      <c r="K48" s="25"/>
    </row>
    <row r="49" spans="1:11" ht="15">
      <c r="A49" s="17">
        <v>9</v>
      </c>
      <c r="B49" s="21"/>
      <c r="C49" s="21"/>
      <c r="D49" s="19"/>
      <c r="E49" s="19"/>
      <c r="F49" s="20"/>
      <c r="G49" s="21"/>
      <c r="H49" s="22"/>
      <c r="I49" s="23"/>
      <c r="J49" s="24">
        <f t="shared" si="1"/>
        <v>0</v>
      </c>
      <c r="K49" s="25"/>
    </row>
    <row r="50" spans="1:11" ht="15">
      <c r="A50" s="17">
        <v>10</v>
      </c>
      <c r="B50" s="21"/>
      <c r="C50" s="21"/>
      <c r="D50" s="19"/>
      <c r="E50" s="19"/>
      <c r="F50" s="20"/>
      <c r="G50" s="21"/>
      <c r="H50" s="22"/>
      <c r="I50" s="23"/>
      <c r="J50" s="24">
        <f t="shared" si="1"/>
        <v>0</v>
      </c>
      <c r="K50" s="25"/>
    </row>
    <row r="51" spans="1:11" ht="15">
      <c r="A51" s="17">
        <v>11</v>
      </c>
      <c r="B51" s="21"/>
      <c r="C51" s="21"/>
      <c r="D51" s="19"/>
      <c r="E51" s="19"/>
      <c r="F51" s="20"/>
      <c r="G51" s="21"/>
      <c r="H51" s="22"/>
      <c r="I51" s="23"/>
      <c r="J51" s="24">
        <f t="shared" si="1"/>
        <v>0</v>
      </c>
      <c r="K51" s="25"/>
    </row>
    <row r="52" spans="1:11" ht="15">
      <c r="A52" s="17">
        <v>12</v>
      </c>
      <c r="B52" s="21"/>
      <c r="C52" s="21"/>
      <c r="D52" s="19"/>
      <c r="E52" s="19"/>
      <c r="F52" s="20"/>
      <c r="G52" s="21"/>
      <c r="H52" s="22"/>
      <c r="I52" s="23"/>
      <c r="J52" s="24">
        <f t="shared" si="1"/>
        <v>0</v>
      </c>
      <c r="K52" s="25"/>
    </row>
    <row r="53" spans="1:11" ht="15.75" thickBot="1">
      <c r="A53" s="28"/>
      <c r="B53" s="29"/>
      <c r="C53" s="30"/>
      <c r="D53" s="30"/>
      <c r="E53" s="30"/>
      <c r="F53" s="29"/>
      <c r="G53" s="30"/>
      <c r="H53" s="30"/>
      <c r="I53" s="23"/>
      <c r="J53" s="29"/>
      <c r="K53" s="25"/>
    </row>
    <row r="54" spans="1:11" ht="16.5" thickTop="1" thickBot="1">
      <c r="A54" s="31" t="s">
        <v>28</v>
      </c>
      <c r="B54" s="32"/>
      <c r="C54" s="33"/>
      <c r="D54" s="33"/>
      <c r="E54" s="33"/>
      <c r="F54" s="32"/>
      <c r="G54" s="33"/>
      <c r="H54" s="34">
        <f>SUM(H41:H52)</f>
        <v>22705327.5</v>
      </c>
      <c r="I54" s="35">
        <f>IF(H54=0,"",J54/H54)</f>
        <v>3.9830800183349044E-2</v>
      </c>
      <c r="J54" s="36">
        <f>SUM(J41:J52)</f>
        <v>904371.36275000009</v>
      </c>
      <c r="K54" s="37"/>
    </row>
    <row r="57" spans="1:11" ht="15.75">
      <c r="A57" s="9"/>
      <c r="B57" s="9"/>
      <c r="C57" s="9"/>
      <c r="D57" s="10" t="s">
        <v>9</v>
      </c>
      <c r="E57" s="11">
        <v>2013</v>
      </c>
      <c r="F57" s="9"/>
      <c r="G57" s="9"/>
      <c r="H57" s="9"/>
      <c r="I57" s="9"/>
      <c r="J57" s="9"/>
      <c r="K57" s="9"/>
    </row>
    <row r="58" spans="1:11" ht="13.5" thickBot="1"/>
    <row r="59" spans="1:11" ht="25.5">
      <c r="A59" s="12" t="s">
        <v>10</v>
      </c>
      <c r="B59" s="13" t="s">
        <v>11</v>
      </c>
      <c r="C59" s="13" t="s">
        <v>12</v>
      </c>
      <c r="D59" s="14" t="s">
        <v>13</v>
      </c>
      <c r="E59" s="14" t="s">
        <v>14</v>
      </c>
      <c r="F59" s="13" t="s">
        <v>15</v>
      </c>
      <c r="G59" s="15" t="s">
        <v>16</v>
      </c>
      <c r="H59" s="15" t="s">
        <v>17</v>
      </c>
      <c r="I59" s="14" t="s">
        <v>18</v>
      </c>
      <c r="J59" s="14" t="s">
        <v>19</v>
      </c>
      <c r="K59" s="16" t="s">
        <v>20</v>
      </c>
    </row>
    <row r="60" spans="1:11" ht="15">
      <c r="A60" s="17">
        <v>1</v>
      </c>
      <c r="B60" s="18" t="s">
        <v>21</v>
      </c>
      <c r="C60" s="18" t="s">
        <v>22</v>
      </c>
      <c r="D60" s="19" t="s">
        <v>23</v>
      </c>
      <c r="E60" s="19" t="s">
        <v>24</v>
      </c>
      <c r="F60" s="20">
        <v>40664</v>
      </c>
      <c r="G60" s="21"/>
      <c r="H60" s="22">
        <v>10880619</v>
      </c>
      <c r="I60" s="23">
        <v>5.8700000000000002E-2</v>
      </c>
      <c r="J60" s="24">
        <f>H60*I60</f>
        <v>638692.33530000004</v>
      </c>
      <c r="K60" s="25"/>
    </row>
    <row r="61" spans="1:11" ht="15">
      <c r="A61" s="17">
        <v>2</v>
      </c>
      <c r="B61" s="18" t="s">
        <v>25</v>
      </c>
      <c r="C61" s="18" t="s">
        <v>26</v>
      </c>
      <c r="D61" s="19" t="s">
        <v>27</v>
      </c>
      <c r="E61" s="19" t="s">
        <v>24</v>
      </c>
      <c r="F61" s="20">
        <v>39953</v>
      </c>
      <c r="G61" s="21">
        <v>10</v>
      </c>
      <c r="H61" s="22">
        <f>(1745058+2035002)/2</f>
        <v>1890030</v>
      </c>
      <c r="I61" s="23">
        <v>3.2500000000000001E-2</v>
      </c>
      <c r="J61" s="24">
        <f t="shared" ref="J61:J71" si="2">H61*I61</f>
        <v>61425.974999999999</v>
      </c>
      <c r="K61" s="25"/>
    </row>
    <row r="62" spans="1:11" ht="15">
      <c r="A62" s="17">
        <v>3</v>
      </c>
      <c r="B62" s="18" t="s">
        <v>25</v>
      </c>
      <c r="C62" s="18" t="s">
        <v>26</v>
      </c>
      <c r="D62" s="26" t="s">
        <v>27</v>
      </c>
      <c r="E62" s="19" t="s">
        <v>24</v>
      </c>
      <c r="F62" s="20">
        <v>40955</v>
      </c>
      <c r="G62" s="21">
        <v>7</v>
      </c>
      <c r="H62" s="22">
        <f>(2180908+2095665)/2</f>
        <v>2138286.5</v>
      </c>
      <c r="I62" s="23">
        <v>3.0300000000000001E-2</v>
      </c>
      <c r="J62" s="24">
        <f t="shared" si="2"/>
        <v>64790.080950000003</v>
      </c>
      <c r="K62" s="25"/>
    </row>
    <row r="63" spans="1:11" ht="15">
      <c r="A63" s="17">
        <v>4</v>
      </c>
      <c r="B63" s="18" t="s">
        <v>25</v>
      </c>
      <c r="C63" s="18" t="s">
        <v>26</v>
      </c>
      <c r="D63" s="26" t="s">
        <v>27</v>
      </c>
      <c r="E63" s="19" t="s">
        <v>24</v>
      </c>
      <c r="F63" s="20">
        <v>40912</v>
      </c>
      <c r="G63" s="21">
        <v>10</v>
      </c>
      <c r="H63" s="22">
        <f>(3719068+3867820)/2</f>
        <v>3793444</v>
      </c>
      <c r="I63" s="23">
        <v>3.2500000000000001E-2</v>
      </c>
      <c r="J63" s="24">
        <f t="shared" si="2"/>
        <v>123286.93000000001</v>
      </c>
      <c r="K63" s="25"/>
    </row>
    <row r="64" spans="1:11" ht="15">
      <c r="A64" s="17">
        <v>5</v>
      </c>
      <c r="B64" s="18" t="s">
        <v>25</v>
      </c>
      <c r="C64" s="18" t="s">
        <v>33</v>
      </c>
      <c r="D64" s="26" t="s">
        <v>27</v>
      </c>
      <c r="E64" s="19" t="s">
        <v>24</v>
      </c>
      <c r="F64" s="20">
        <v>41261</v>
      </c>
      <c r="G64" s="21">
        <v>30</v>
      </c>
      <c r="H64" s="22">
        <f>(3500000+3437160)/2</f>
        <v>3468580</v>
      </c>
      <c r="I64" s="23">
        <v>3.9199999999999999E-2</v>
      </c>
      <c r="J64" s="24">
        <f t="shared" si="2"/>
        <v>135968.33599999998</v>
      </c>
      <c r="K64" s="25"/>
    </row>
    <row r="65" spans="1:11" ht="15">
      <c r="A65" s="17">
        <v>6</v>
      </c>
      <c r="B65" s="18" t="s">
        <v>25</v>
      </c>
      <c r="C65" s="18" t="s">
        <v>26</v>
      </c>
      <c r="D65" s="19" t="s">
        <v>27</v>
      </c>
      <c r="E65" s="19" t="s">
        <v>24</v>
      </c>
      <c r="F65" s="40">
        <v>41626</v>
      </c>
      <c r="G65" s="21">
        <v>7</v>
      </c>
      <c r="H65" s="22">
        <v>2500000</v>
      </c>
      <c r="I65" s="23">
        <v>3.6700000000000003E-2</v>
      </c>
      <c r="J65" s="24">
        <v>0</v>
      </c>
      <c r="K65" s="25"/>
    </row>
    <row r="66" spans="1:11" ht="15">
      <c r="A66" s="17">
        <v>7</v>
      </c>
      <c r="B66" s="21"/>
      <c r="C66" s="21"/>
      <c r="D66" s="19"/>
      <c r="E66" s="19"/>
      <c r="F66" s="20"/>
      <c r="G66" s="21"/>
      <c r="H66" s="22"/>
      <c r="I66" s="23"/>
      <c r="J66" s="24">
        <f t="shared" si="2"/>
        <v>0</v>
      </c>
      <c r="K66" s="25"/>
    </row>
    <row r="67" spans="1:11" ht="15">
      <c r="A67" s="17">
        <v>8</v>
      </c>
      <c r="B67" s="21"/>
      <c r="C67" s="21"/>
      <c r="D67" s="19"/>
      <c r="E67" s="19"/>
      <c r="F67" s="20"/>
      <c r="G67" s="21"/>
      <c r="H67" s="22"/>
      <c r="I67" s="23"/>
      <c r="J67" s="24">
        <f t="shared" si="2"/>
        <v>0</v>
      </c>
      <c r="K67" s="25"/>
    </row>
    <row r="68" spans="1:11" ht="15">
      <c r="A68" s="17">
        <v>9</v>
      </c>
      <c r="B68" s="21"/>
      <c r="C68" s="21"/>
      <c r="D68" s="19"/>
      <c r="E68" s="19"/>
      <c r="F68" s="20"/>
      <c r="G68" s="21"/>
      <c r="H68" s="22"/>
      <c r="I68" s="23"/>
      <c r="J68" s="24">
        <f t="shared" si="2"/>
        <v>0</v>
      </c>
      <c r="K68" s="25"/>
    </row>
    <row r="69" spans="1:11" ht="15">
      <c r="A69" s="17">
        <v>10</v>
      </c>
      <c r="B69" s="21"/>
      <c r="C69" s="21"/>
      <c r="D69" s="19"/>
      <c r="E69" s="19"/>
      <c r="F69" s="20"/>
      <c r="G69" s="21"/>
      <c r="H69" s="22"/>
      <c r="I69" s="23"/>
      <c r="J69" s="24">
        <f t="shared" si="2"/>
        <v>0</v>
      </c>
      <c r="K69" s="25"/>
    </row>
    <row r="70" spans="1:11" ht="15">
      <c r="A70" s="17">
        <v>11</v>
      </c>
      <c r="B70" s="21"/>
      <c r="C70" s="21"/>
      <c r="D70" s="19"/>
      <c r="E70" s="19"/>
      <c r="F70" s="20"/>
      <c r="G70" s="21"/>
      <c r="H70" s="22"/>
      <c r="I70" s="23"/>
      <c r="J70" s="24">
        <f t="shared" si="2"/>
        <v>0</v>
      </c>
      <c r="K70" s="25"/>
    </row>
    <row r="71" spans="1:11" ht="15">
      <c r="A71" s="17">
        <v>12</v>
      </c>
      <c r="B71" s="21"/>
      <c r="C71" s="21"/>
      <c r="D71" s="19"/>
      <c r="E71" s="19"/>
      <c r="F71" s="20"/>
      <c r="G71" s="21"/>
      <c r="H71" s="22"/>
      <c r="I71" s="23"/>
      <c r="J71" s="24">
        <f t="shared" si="2"/>
        <v>0</v>
      </c>
      <c r="K71" s="25"/>
    </row>
    <row r="72" spans="1:11" ht="15.75" thickBot="1">
      <c r="A72" s="28"/>
      <c r="B72" s="29"/>
      <c r="C72" s="30"/>
      <c r="D72" s="30"/>
      <c r="E72" s="30"/>
      <c r="F72" s="29"/>
      <c r="G72" s="30"/>
      <c r="H72" s="30"/>
      <c r="I72" s="23"/>
      <c r="J72" s="29"/>
      <c r="K72" s="25"/>
    </row>
    <row r="73" spans="1:11" ht="16.5" thickTop="1" thickBot="1">
      <c r="A73" s="31" t="s">
        <v>28</v>
      </c>
      <c r="B73" s="32"/>
      <c r="C73" s="33"/>
      <c r="D73" s="33"/>
      <c r="E73" s="33"/>
      <c r="F73" s="32"/>
      <c r="G73" s="33"/>
      <c r="H73" s="34">
        <f>SUM(H60:H71)</f>
        <v>24670959.5</v>
      </c>
      <c r="I73" s="35">
        <f>IF(H73=0,"",J73/H73)</f>
        <v>4.1512923615719122E-2</v>
      </c>
      <c r="J73" s="36">
        <f>SUM(J60:J71)</f>
        <v>1024163.65725</v>
      </c>
      <c r="K73" s="37"/>
    </row>
    <row r="76" spans="1:11" ht="15.75">
      <c r="A76" s="9"/>
      <c r="B76" s="9"/>
      <c r="C76" s="9"/>
      <c r="D76" s="10" t="s">
        <v>9</v>
      </c>
      <c r="E76" s="11">
        <v>2014</v>
      </c>
      <c r="F76" s="9"/>
      <c r="G76" s="9"/>
      <c r="H76" s="9"/>
      <c r="I76" s="9"/>
      <c r="J76" s="9"/>
      <c r="K76" s="9"/>
    </row>
    <row r="77" spans="1:11" ht="13.5" thickBot="1"/>
    <row r="78" spans="1:11" ht="25.5">
      <c r="A78" s="12" t="s">
        <v>10</v>
      </c>
      <c r="B78" s="13" t="s">
        <v>11</v>
      </c>
      <c r="C78" s="13" t="s">
        <v>12</v>
      </c>
      <c r="D78" s="14" t="s">
        <v>13</v>
      </c>
      <c r="E78" s="14" t="s">
        <v>14</v>
      </c>
      <c r="F78" s="13" t="s">
        <v>15</v>
      </c>
      <c r="G78" s="15" t="s">
        <v>16</v>
      </c>
      <c r="H78" s="15" t="s">
        <v>17</v>
      </c>
      <c r="I78" s="14" t="s">
        <v>18</v>
      </c>
      <c r="J78" s="14" t="s">
        <v>19</v>
      </c>
      <c r="K78" s="16" t="s">
        <v>20</v>
      </c>
    </row>
    <row r="79" spans="1:11" ht="15">
      <c r="A79" s="17">
        <v>1</v>
      </c>
      <c r="B79" s="18" t="s">
        <v>21</v>
      </c>
      <c r="C79" s="18" t="s">
        <v>22</v>
      </c>
      <c r="D79" s="19" t="s">
        <v>23</v>
      </c>
      <c r="E79" s="19" t="s">
        <v>24</v>
      </c>
      <c r="F79" s="20">
        <v>40664</v>
      </c>
      <c r="G79" s="21"/>
      <c r="H79" s="22">
        <v>10880619</v>
      </c>
      <c r="I79" s="23">
        <v>5.8700000000000002E-2</v>
      </c>
      <c r="J79" s="24">
        <f>H79*I79</f>
        <v>638692.33530000004</v>
      </c>
      <c r="K79" s="25"/>
    </row>
    <row r="80" spans="1:11" ht="15">
      <c r="A80" s="17">
        <v>2</v>
      </c>
      <c r="B80" s="18" t="s">
        <v>25</v>
      </c>
      <c r="C80" s="18" t="s">
        <v>26</v>
      </c>
      <c r="D80" s="19" t="s">
        <v>27</v>
      </c>
      <c r="E80" s="19" t="s">
        <v>24</v>
      </c>
      <c r="F80" s="20">
        <v>39953</v>
      </c>
      <c r="G80" s="21">
        <v>10</v>
      </c>
      <c r="H80" s="22">
        <f>(1745058+1445549)/2</f>
        <v>1595303.5</v>
      </c>
      <c r="I80" s="23">
        <v>3.2500000000000001E-2</v>
      </c>
      <c r="J80" s="24">
        <f t="shared" ref="J80:J90" si="3">H80*I80</f>
        <v>51847.363750000004</v>
      </c>
      <c r="K80" s="25"/>
    </row>
    <row r="81" spans="1:11" ht="15">
      <c r="A81" s="17">
        <v>3</v>
      </c>
      <c r="B81" s="18" t="s">
        <v>25</v>
      </c>
      <c r="C81" s="18" t="s">
        <v>26</v>
      </c>
      <c r="D81" s="26" t="s">
        <v>27</v>
      </c>
      <c r="E81" s="19" t="s">
        <v>24</v>
      </c>
      <c r="F81" s="20">
        <v>40955</v>
      </c>
      <c r="G81" s="21">
        <v>7</v>
      </c>
      <c r="H81" s="22">
        <f>(2007803+2095665)/2</f>
        <v>2051734</v>
      </c>
      <c r="I81" s="23">
        <v>3.0300000000000001E-2</v>
      </c>
      <c r="J81" s="24">
        <f t="shared" si="3"/>
        <v>62167.540200000003</v>
      </c>
      <c r="K81" s="25"/>
    </row>
    <row r="82" spans="1:11" ht="15">
      <c r="A82" s="17">
        <v>4</v>
      </c>
      <c r="B82" s="18" t="s">
        <v>25</v>
      </c>
      <c r="C82" s="18" t="s">
        <v>26</v>
      </c>
      <c r="D82" s="26" t="s">
        <v>27</v>
      </c>
      <c r="E82" s="19" t="s">
        <v>24</v>
      </c>
      <c r="F82" s="20">
        <v>40912</v>
      </c>
      <c r="G82" s="21">
        <v>10</v>
      </c>
      <c r="H82" s="22">
        <f>(3719068+3565408)/2</f>
        <v>3642238</v>
      </c>
      <c r="I82" s="23">
        <v>3.2500000000000001E-2</v>
      </c>
      <c r="J82" s="24">
        <f t="shared" si="3"/>
        <v>118372.735</v>
      </c>
      <c r="K82" s="25"/>
    </row>
    <row r="83" spans="1:11" ht="15">
      <c r="A83" s="17">
        <v>5</v>
      </c>
      <c r="B83" s="18" t="s">
        <v>25</v>
      </c>
      <c r="C83" s="18" t="s">
        <v>33</v>
      </c>
      <c r="D83" s="26" t="s">
        <v>27</v>
      </c>
      <c r="E83" s="19" t="s">
        <v>24</v>
      </c>
      <c r="F83" s="20">
        <v>41261</v>
      </c>
      <c r="G83" s="21">
        <v>30</v>
      </c>
      <c r="H83" s="22">
        <f>(3371833+3437160)/2</f>
        <v>3404496.5</v>
      </c>
      <c r="I83" s="23">
        <v>3.9199999999999999E-2</v>
      </c>
      <c r="J83" s="24">
        <f t="shared" si="3"/>
        <v>133456.2628</v>
      </c>
      <c r="K83" s="25"/>
    </row>
    <row r="84" spans="1:11" ht="15">
      <c r="A84" s="17">
        <v>6</v>
      </c>
      <c r="B84" s="18" t="s">
        <v>25</v>
      </c>
      <c r="C84" s="18" t="s">
        <v>26</v>
      </c>
      <c r="D84" s="19" t="s">
        <v>27</v>
      </c>
      <c r="E84" s="19" t="s">
        <v>24</v>
      </c>
      <c r="F84" s="40">
        <v>41626</v>
      </c>
      <c r="G84" s="21">
        <v>7</v>
      </c>
      <c r="H84" s="22">
        <f>(2500000+2453395)/2</f>
        <v>2476697.5</v>
      </c>
      <c r="I84" s="23">
        <v>3.6700000000000003E-2</v>
      </c>
      <c r="J84" s="24">
        <f t="shared" si="3"/>
        <v>90894.798250000007</v>
      </c>
      <c r="K84" s="25"/>
    </row>
    <row r="85" spans="1:11" ht="15">
      <c r="A85" s="17">
        <v>7</v>
      </c>
      <c r="B85" s="18" t="s">
        <v>25</v>
      </c>
      <c r="C85" s="18" t="s">
        <v>26</v>
      </c>
      <c r="D85" s="19" t="s">
        <v>27</v>
      </c>
      <c r="E85" s="19" t="s">
        <v>24</v>
      </c>
      <c r="F85" s="20">
        <v>41982</v>
      </c>
      <c r="G85" s="21">
        <v>7</v>
      </c>
      <c r="H85" s="22">
        <v>1500000</v>
      </c>
      <c r="I85" s="23">
        <v>3.2399999999999998E-2</v>
      </c>
      <c r="J85" s="24">
        <v>0</v>
      </c>
      <c r="K85" s="25"/>
    </row>
    <row r="86" spans="1:11" ht="15">
      <c r="A86" s="17">
        <v>8</v>
      </c>
      <c r="B86" s="21"/>
      <c r="C86" s="21"/>
      <c r="D86" s="19"/>
      <c r="E86" s="19"/>
      <c r="F86" s="20"/>
      <c r="G86" s="21"/>
      <c r="H86" s="22"/>
      <c r="I86" s="23"/>
      <c r="J86" s="24">
        <f t="shared" si="3"/>
        <v>0</v>
      </c>
      <c r="K86" s="25"/>
    </row>
    <row r="87" spans="1:11" ht="15">
      <c r="A87" s="17">
        <v>9</v>
      </c>
      <c r="B87" s="21"/>
      <c r="C87" s="21"/>
      <c r="D87" s="19"/>
      <c r="E87" s="19"/>
      <c r="F87" s="20"/>
      <c r="G87" s="21"/>
      <c r="H87" s="22"/>
      <c r="I87" s="23"/>
      <c r="J87" s="24">
        <f t="shared" si="3"/>
        <v>0</v>
      </c>
      <c r="K87" s="25"/>
    </row>
    <row r="88" spans="1:11" ht="15">
      <c r="A88" s="17">
        <v>10</v>
      </c>
      <c r="B88" s="21"/>
      <c r="C88" s="21"/>
      <c r="D88" s="19"/>
      <c r="E88" s="19"/>
      <c r="F88" s="20"/>
      <c r="G88" s="21"/>
      <c r="H88" s="22"/>
      <c r="I88" s="23"/>
      <c r="J88" s="24">
        <f t="shared" si="3"/>
        <v>0</v>
      </c>
      <c r="K88" s="25"/>
    </row>
    <row r="89" spans="1:11" ht="15">
      <c r="A89" s="17">
        <v>11</v>
      </c>
      <c r="B89" s="21"/>
      <c r="C89" s="21"/>
      <c r="D89" s="19"/>
      <c r="E89" s="19"/>
      <c r="F89" s="20"/>
      <c r="G89" s="21"/>
      <c r="H89" s="22"/>
      <c r="I89" s="23"/>
      <c r="J89" s="24">
        <f t="shared" si="3"/>
        <v>0</v>
      </c>
      <c r="K89" s="25"/>
    </row>
    <row r="90" spans="1:11" ht="15">
      <c r="A90" s="17">
        <v>12</v>
      </c>
      <c r="B90" s="21"/>
      <c r="C90" s="21"/>
      <c r="D90" s="19"/>
      <c r="E90" s="19"/>
      <c r="F90" s="20"/>
      <c r="G90" s="21"/>
      <c r="H90" s="22"/>
      <c r="I90" s="23"/>
      <c r="J90" s="24">
        <f t="shared" si="3"/>
        <v>0</v>
      </c>
      <c r="K90" s="25"/>
    </row>
    <row r="91" spans="1:11" ht="15.75" thickBot="1">
      <c r="A91" s="28"/>
      <c r="B91" s="29"/>
      <c r="C91" s="30"/>
      <c r="D91" s="30"/>
      <c r="E91" s="30"/>
      <c r="F91" s="29"/>
      <c r="G91" s="30"/>
      <c r="H91" s="30"/>
      <c r="I91" s="23"/>
      <c r="J91" s="29"/>
      <c r="K91" s="25"/>
    </row>
    <row r="92" spans="1:11" ht="16.5" thickTop="1" thickBot="1">
      <c r="A92" s="31" t="s">
        <v>28</v>
      </c>
      <c r="B92" s="32"/>
      <c r="C92" s="33"/>
      <c r="D92" s="33"/>
      <c r="E92" s="33"/>
      <c r="F92" s="32"/>
      <c r="G92" s="33"/>
      <c r="H92" s="34">
        <f>SUM(H79:H90)</f>
        <v>25551088.5</v>
      </c>
      <c r="I92" s="35">
        <f>IF(H92=0,"",J92/H92)</f>
        <v>4.2872186650678309E-2</v>
      </c>
      <c r="J92" s="36">
        <f>SUM(J79:J90)</f>
        <v>1095431.0353000001</v>
      </c>
      <c r="K92" s="37"/>
    </row>
    <row r="95" spans="1:11" ht="15.75">
      <c r="A95" s="9"/>
      <c r="B95" s="9"/>
      <c r="C95" s="9"/>
      <c r="D95" s="10" t="s">
        <v>9</v>
      </c>
      <c r="E95" s="11">
        <v>2015</v>
      </c>
      <c r="F95" s="9"/>
      <c r="G95" s="9"/>
      <c r="H95" s="9"/>
      <c r="I95" s="9"/>
      <c r="J95" s="9"/>
      <c r="K95" s="9"/>
    </row>
    <row r="96" spans="1:11" ht="13.5" thickBot="1"/>
    <row r="97" spans="1:11" ht="25.5">
      <c r="A97" s="12" t="s">
        <v>10</v>
      </c>
      <c r="B97" s="13" t="s">
        <v>11</v>
      </c>
      <c r="C97" s="13" t="s">
        <v>12</v>
      </c>
      <c r="D97" s="14" t="s">
        <v>13</v>
      </c>
      <c r="E97" s="14" t="s">
        <v>14</v>
      </c>
      <c r="F97" s="13" t="s">
        <v>15</v>
      </c>
      <c r="G97" s="15" t="s">
        <v>16</v>
      </c>
      <c r="H97" s="15" t="s">
        <v>17</v>
      </c>
      <c r="I97" s="14" t="s">
        <v>18</v>
      </c>
      <c r="J97" s="14" t="s">
        <v>19</v>
      </c>
      <c r="K97" s="16" t="s">
        <v>20</v>
      </c>
    </row>
    <row r="98" spans="1:11" ht="15">
      <c r="A98" s="17">
        <v>1</v>
      </c>
      <c r="B98" s="18" t="s">
        <v>21</v>
      </c>
      <c r="C98" s="18" t="s">
        <v>22</v>
      </c>
      <c r="D98" s="19" t="s">
        <v>23</v>
      </c>
      <c r="E98" s="19" t="s">
        <v>24</v>
      </c>
      <c r="F98" s="20">
        <v>40664</v>
      </c>
      <c r="G98" s="21"/>
      <c r="H98" s="22">
        <v>10880619</v>
      </c>
      <c r="I98" s="23">
        <v>5.8700000000000002E-2</v>
      </c>
      <c r="J98" s="24">
        <f>H98*I98</f>
        <v>638692.33530000004</v>
      </c>
      <c r="K98" s="25"/>
    </row>
    <row r="99" spans="1:11" ht="15">
      <c r="A99" s="17">
        <v>2</v>
      </c>
      <c r="B99" s="18" t="s">
        <v>25</v>
      </c>
      <c r="C99" s="18" t="s">
        <v>26</v>
      </c>
      <c r="D99" s="19" t="s">
        <v>27</v>
      </c>
      <c r="E99" s="19" t="s">
        <v>24</v>
      </c>
      <c r="F99" s="20">
        <v>39953</v>
      </c>
      <c r="G99" s="21">
        <v>10</v>
      </c>
      <c r="H99" s="22">
        <f>(1136159+1445549)/2</f>
        <v>1290854</v>
      </c>
      <c r="I99" s="23">
        <v>3.2500000000000001E-2</v>
      </c>
      <c r="J99" s="24">
        <f t="shared" ref="J99:J109" si="4">H99*I99</f>
        <v>41952.755000000005</v>
      </c>
      <c r="K99" s="25"/>
    </row>
    <row r="100" spans="1:11" ht="15">
      <c r="A100" s="17">
        <v>3</v>
      </c>
      <c r="B100" s="18" t="s">
        <v>25</v>
      </c>
      <c r="C100" s="18" t="s">
        <v>26</v>
      </c>
      <c r="D100" s="26" t="s">
        <v>27</v>
      </c>
      <c r="E100" s="19" t="s">
        <v>24</v>
      </c>
      <c r="F100" s="20">
        <v>40955</v>
      </c>
      <c r="G100" s="21">
        <v>7</v>
      </c>
      <c r="H100" s="22">
        <f>(2007803+1917242)/2</f>
        <v>1962522.5</v>
      </c>
      <c r="I100" s="23">
        <v>3.0300000000000001E-2</v>
      </c>
      <c r="J100" s="24">
        <f t="shared" si="4"/>
        <v>59464.431750000003</v>
      </c>
      <c r="K100" s="25"/>
    </row>
    <row r="101" spans="1:11" ht="15">
      <c r="A101" s="17">
        <v>4</v>
      </c>
      <c r="B101" s="18" t="s">
        <v>25</v>
      </c>
      <c r="C101" s="18" t="s">
        <v>26</v>
      </c>
      <c r="D101" s="26" t="s">
        <v>27</v>
      </c>
      <c r="E101" s="19" t="s">
        <v>24</v>
      </c>
      <c r="F101" s="20">
        <v>40912</v>
      </c>
      <c r="G101" s="21">
        <v>10</v>
      </c>
      <c r="H101" s="22">
        <f>(3406679+3565408)/2</f>
        <v>3486043.5</v>
      </c>
      <c r="I101" s="23">
        <v>3.2500000000000001E-2</v>
      </c>
      <c r="J101" s="24">
        <f t="shared" si="4"/>
        <v>113296.41375000001</v>
      </c>
      <c r="K101" s="25"/>
    </row>
    <row r="102" spans="1:11" ht="15">
      <c r="A102" s="17">
        <v>5</v>
      </c>
      <c r="B102" s="18" t="s">
        <v>25</v>
      </c>
      <c r="C102" s="18" t="s">
        <v>33</v>
      </c>
      <c r="D102" s="26" t="s">
        <v>27</v>
      </c>
      <c r="E102" s="19" t="s">
        <v>24</v>
      </c>
      <c r="F102" s="20">
        <v>41261</v>
      </c>
      <c r="G102" s="21">
        <v>30</v>
      </c>
      <c r="H102" s="22">
        <f>(3371833+3303919)/2</f>
        <v>3337876</v>
      </c>
      <c r="I102" s="23">
        <v>3.9199999999999999E-2</v>
      </c>
      <c r="J102" s="24">
        <f t="shared" si="4"/>
        <v>130844.7392</v>
      </c>
      <c r="K102" s="25"/>
    </row>
    <row r="103" spans="1:11" ht="15">
      <c r="A103" s="17">
        <v>6</v>
      </c>
      <c r="B103" s="18" t="s">
        <v>25</v>
      </c>
      <c r="C103" s="18" t="s">
        <v>26</v>
      </c>
      <c r="D103" s="19" t="s">
        <v>27</v>
      </c>
      <c r="E103" s="19" t="s">
        <v>24</v>
      </c>
      <c r="F103" s="40">
        <v>41626</v>
      </c>
      <c r="G103" s="21">
        <v>7</v>
      </c>
      <c r="H103" s="22">
        <f>(2405050+2453395)/2</f>
        <v>2429222.5</v>
      </c>
      <c r="I103" s="23">
        <v>3.6700000000000003E-2</v>
      </c>
      <c r="J103" s="24">
        <f t="shared" si="4"/>
        <v>89152.465750000003</v>
      </c>
      <c r="K103" s="25"/>
    </row>
    <row r="104" spans="1:11" ht="15">
      <c r="A104" s="17">
        <v>7</v>
      </c>
      <c r="B104" s="18" t="s">
        <v>25</v>
      </c>
      <c r="C104" s="18" t="s">
        <v>26</v>
      </c>
      <c r="D104" s="19" t="s">
        <v>27</v>
      </c>
      <c r="E104" s="19" t="s">
        <v>24</v>
      </c>
      <c r="F104" s="20">
        <v>41982</v>
      </c>
      <c r="G104" s="21">
        <v>7</v>
      </c>
      <c r="H104" s="22">
        <f>(1469918+1500000)/2</f>
        <v>1484959</v>
      </c>
      <c r="I104" s="23">
        <v>3.2399999999999998E-2</v>
      </c>
      <c r="J104" s="24">
        <f t="shared" si="4"/>
        <v>48112.671599999994</v>
      </c>
      <c r="K104" s="25"/>
    </row>
    <row r="105" spans="1:11" ht="15">
      <c r="A105" s="17">
        <v>8</v>
      </c>
      <c r="B105" s="18" t="s">
        <v>25</v>
      </c>
      <c r="C105" s="18" t="s">
        <v>34</v>
      </c>
      <c r="D105" s="19" t="s">
        <v>27</v>
      </c>
      <c r="E105" s="19" t="s">
        <v>24</v>
      </c>
      <c r="F105" s="20">
        <v>42353</v>
      </c>
      <c r="G105" s="21">
        <v>30</v>
      </c>
      <c r="H105" s="22">
        <v>5000000</v>
      </c>
      <c r="I105" s="23">
        <v>3.61E-2</v>
      </c>
      <c r="J105" s="24">
        <v>0</v>
      </c>
      <c r="K105" s="25"/>
    </row>
    <row r="106" spans="1:11" ht="15">
      <c r="A106" s="17">
        <v>9</v>
      </c>
      <c r="B106" s="21"/>
      <c r="C106" s="21"/>
      <c r="D106" s="19"/>
      <c r="E106" s="19"/>
      <c r="F106" s="20"/>
      <c r="G106" s="21"/>
      <c r="H106" s="22"/>
      <c r="I106" s="23"/>
      <c r="J106" s="24">
        <f t="shared" si="4"/>
        <v>0</v>
      </c>
      <c r="K106" s="25"/>
    </row>
    <row r="107" spans="1:11" ht="15">
      <c r="A107" s="17">
        <v>10</v>
      </c>
      <c r="B107" s="21"/>
      <c r="C107" s="21"/>
      <c r="D107" s="19"/>
      <c r="E107" s="19"/>
      <c r="F107" s="20"/>
      <c r="G107" s="21"/>
      <c r="H107" s="22"/>
      <c r="I107" s="23"/>
      <c r="J107" s="24">
        <f t="shared" si="4"/>
        <v>0</v>
      </c>
      <c r="K107" s="25"/>
    </row>
    <row r="108" spans="1:11" ht="15">
      <c r="A108" s="17">
        <v>11</v>
      </c>
      <c r="B108" s="21"/>
      <c r="C108" s="21"/>
      <c r="D108" s="19"/>
      <c r="E108" s="19"/>
      <c r="F108" s="20"/>
      <c r="G108" s="21"/>
      <c r="H108" s="22"/>
      <c r="I108" s="23"/>
      <c r="J108" s="24">
        <f t="shared" si="4"/>
        <v>0</v>
      </c>
      <c r="K108" s="25"/>
    </row>
    <row r="109" spans="1:11" ht="15">
      <c r="A109" s="17">
        <v>12</v>
      </c>
      <c r="B109" s="21"/>
      <c r="C109" s="21"/>
      <c r="D109" s="19"/>
      <c r="E109" s="19"/>
      <c r="F109" s="20"/>
      <c r="G109" s="21"/>
      <c r="H109" s="22"/>
      <c r="I109" s="23"/>
      <c r="J109" s="24">
        <f t="shared" si="4"/>
        <v>0</v>
      </c>
      <c r="K109" s="25"/>
    </row>
    <row r="110" spans="1:11" ht="15.75" thickBot="1">
      <c r="A110" s="28"/>
      <c r="B110" s="29"/>
      <c r="C110" s="30"/>
      <c r="D110" s="30"/>
      <c r="E110" s="30"/>
      <c r="F110" s="29"/>
      <c r="G110" s="30"/>
      <c r="H110" s="30"/>
      <c r="I110" s="23"/>
      <c r="J110" s="29"/>
      <c r="K110" s="25"/>
    </row>
    <row r="111" spans="1:11" ht="16.5" thickTop="1" thickBot="1">
      <c r="A111" s="31" t="s">
        <v>28</v>
      </c>
      <c r="B111" s="32"/>
      <c r="C111" s="33"/>
      <c r="D111" s="33"/>
      <c r="E111" s="33"/>
      <c r="F111" s="32"/>
      <c r="G111" s="33"/>
      <c r="H111" s="34">
        <f>SUM(H98:H109)</f>
        <v>29872096.5</v>
      </c>
      <c r="I111" s="35">
        <f>IF(H111=0,"",J111/H111)</f>
        <v>3.75439270675227E-2</v>
      </c>
      <c r="J111" s="36">
        <f>SUM(J98:J109)</f>
        <v>1121515.81235</v>
      </c>
      <c r="K111" s="37"/>
    </row>
    <row r="114" spans="1:11" ht="15.75">
      <c r="A114" s="9"/>
      <c r="B114" s="9"/>
      <c r="C114" s="9"/>
      <c r="D114" s="10" t="s">
        <v>9</v>
      </c>
      <c r="E114" s="11">
        <v>2016</v>
      </c>
      <c r="F114" s="9"/>
      <c r="G114" s="9"/>
      <c r="H114" s="9"/>
      <c r="I114" s="9"/>
      <c r="J114" s="9"/>
      <c r="K114" s="9"/>
    </row>
    <row r="115" spans="1:11" ht="13.5" thickBot="1"/>
    <row r="116" spans="1:11" ht="25.5">
      <c r="A116" s="12" t="s">
        <v>10</v>
      </c>
      <c r="B116" s="13" t="s">
        <v>11</v>
      </c>
      <c r="C116" s="13" t="s">
        <v>12</v>
      </c>
      <c r="D116" s="14" t="s">
        <v>13</v>
      </c>
      <c r="E116" s="14" t="s">
        <v>14</v>
      </c>
      <c r="F116" s="13" t="s">
        <v>15</v>
      </c>
      <c r="G116" s="15" t="s">
        <v>16</v>
      </c>
      <c r="H116" s="15" t="s">
        <v>17</v>
      </c>
      <c r="I116" s="14" t="s">
        <v>18</v>
      </c>
      <c r="J116" s="14" t="s">
        <v>19</v>
      </c>
      <c r="K116" s="16" t="s">
        <v>20</v>
      </c>
    </row>
    <row r="117" spans="1:11" ht="15">
      <c r="A117" s="17">
        <v>1</v>
      </c>
      <c r="B117" s="18" t="s">
        <v>21</v>
      </c>
      <c r="C117" s="18" t="s">
        <v>22</v>
      </c>
      <c r="D117" s="19" t="s">
        <v>23</v>
      </c>
      <c r="E117" s="19" t="s">
        <v>24</v>
      </c>
      <c r="F117" s="20">
        <v>40664</v>
      </c>
      <c r="G117" s="21"/>
      <c r="H117" s="22">
        <v>10880619</v>
      </c>
      <c r="I117" s="23">
        <v>4.5400000000000003E-2</v>
      </c>
      <c r="J117" s="24">
        <f>H117*I117</f>
        <v>493980.10260000004</v>
      </c>
      <c r="K117" s="25"/>
    </row>
    <row r="118" spans="1:11" ht="15">
      <c r="A118" s="17">
        <v>2</v>
      </c>
      <c r="B118" s="18" t="s">
        <v>25</v>
      </c>
      <c r="C118" s="18" t="s">
        <v>26</v>
      </c>
      <c r="D118" s="19" t="s">
        <v>27</v>
      </c>
      <c r="E118" s="19" t="s">
        <v>24</v>
      </c>
      <c r="F118" s="20">
        <v>39953</v>
      </c>
      <c r="G118" s="21">
        <v>10</v>
      </c>
      <c r="H118" s="22">
        <v>976362</v>
      </c>
      <c r="I118" s="23">
        <v>3.2500000000000001E-2</v>
      </c>
      <c r="J118" s="24">
        <f t="shared" ref="J118:J128" si="5">H118*I118</f>
        <v>31731.764999999999</v>
      </c>
      <c r="K118" s="25"/>
    </row>
    <row r="119" spans="1:11" ht="15">
      <c r="A119" s="17">
        <v>3</v>
      </c>
      <c r="B119" s="18" t="s">
        <v>25</v>
      </c>
      <c r="C119" s="18" t="s">
        <v>26</v>
      </c>
      <c r="D119" s="26" t="s">
        <v>27</v>
      </c>
      <c r="E119" s="19" t="s">
        <v>24</v>
      </c>
      <c r="F119" s="20">
        <v>40955</v>
      </c>
      <c r="G119" s="21">
        <v>7</v>
      </c>
      <c r="H119" s="22">
        <v>1870570</v>
      </c>
      <c r="I119" s="23">
        <v>3.0300000000000001E-2</v>
      </c>
      <c r="J119" s="24">
        <f t="shared" si="5"/>
        <v>56678.271000000001</v>
      </c>
      <c r="K119" s="25"/>
    </row>
    <row r="120" spans="1:11" ht="15">
      <c r="A120" s="17">
        <v>4</v>
      </c>
      <c r="B120" s="18" t="s">
        <v>25</v>
      </c>
      <c r="C120" s="18" t="s">
        <v>26</v>
      </c>
      <c r="D120" s="26" t="s">
        <v>27</v>
      </c>
      <c r="E120" s="19" t="s">
        <v>24</v>
      </c>
      <c r="F120" s="20">
        <v>40912</v>
      </c>
      <c r="G120" s="21">
        <v>10</v>
      </c>
      <c r="H120" s="22">
        <v>3324697</v>
      </c>
      <c r="I120" s="23">
        <v>3.2500000000000001E-2</v>
      </c>
      <c r="J120" s="24">
        <f t="shared" si="5"/>
        <v>108052.6525</v>
      </c>
      <c r="K120" s="25"/>
    </row>
    <row r="121" spans="1:11" ht="15">
      <c r="A121" s="17">
        <v>5</v>
      </c>
      <c r="B121" s="18" t="s">
        <v>25</v>
      </c>
      <c r="C121" s="18" t="s">
        <v>33</v>
      </c>
      <c r="D121" s="26" t="s">
        <v>27</v>
      </c>
      <c r="E121" s="19" t="s">
        <v>24</v>
      </c>
      <c r="F121" s="20">
        <v>41261</v>
      </c>
      <c r="G121" s="21">
        <v>30</v>
      </c>
      <c r="H121" s="22">
        <v>3268618</v>
      </c>
      <c r="I121" s="23">
        <v>3.9199999999999999E-2</v>
      </c>
      <c r="J121" s="24">
        <f t="shared" si="5"/>
        <v>128129.8256</v>
      </c>
      <c r="K121" s="25"/>
    </row>
    <row r="122" spans="1:11" ht="15">
      <c r="A122" s="17">
        <v>6</v>
      </c>
      <c r="B122" s="18" t="s">
        <v>25</v>
      </c>
      <c r="C122" s="18" t="s">
        <v>26</v>
      </c>
      <c r="D122" s="19" t="s">
        <v>27</v>
      </c>
      <c r="E122" s="19" t="s">
        <v>24</v>
      </c>
      <c r="F122" s="40">
        <v>41626</v>
      </c>
      <c r="G122" s="21">
        <v>7</v>
      </c>
      <c r="H122" s="22">
        <v>2379976</v>
      </c>
      <c r="I122" s="23">
        <v>3.6700000000000003E-2</v>
      </c>
      <c r="J122" s="24">
        <f t="shared" si="5"/>
        <v>87345.119200000001</v>
      </c>
      <c r="K122" s="25"/>
    </row>
    <row r="123" spans="1:11" ht="15">
      <c r="A123" s="17">
        <v>7</v>
      </c>
      <c r="B123" s="18" t="s">
        <v>25</v>
      </c>
      <c r="C123" s="18" t="s">
        <v>26</v>
      </c>
      <c r="D123" s="19" t="s">
        <v>27</v>
      </c>
      <c r="E123" s="19" t="s">
        <v>24</v>
      </c>
      <c r="F123" s="20">
        <v>41982</v>
      </c>
      <c r="G123" s="21">
        <v>7</v>
      </c>
      <c r="H123" s="22">
        <v>1454026</v>
      </c>
      <c r="I123" s="23">
        <v>3.2399999999999998E-2</v>
      </c>
      <c r="J123" s="24">
        <f t="shared" si="5"/>
        <v>47110.4424</v>
      </c>
      <c r="K123" s="25"/>
    </row>
    <row r="124" spans="1:11" ht="15">
      <c r="A124" s="17">
        <v>8</v>
      </c>
      <c r="B124" s="18" t="s">
        <v>25</v>
      </c>
      <c r="C124" s="18" t="s">
        <v>34</v>
      </c>
      <c r="D124" s="19" t="s">
        <v>27</v>
      </c>
      <c r="E124" s="19" t="s">
        <v>24</v>
      </c>
      <c r="F124" s="20">
        <v>42353</v>
      </c>
      <c r="G124" s="21">
        <v>30</v>
      </c>
      <c r="H124" s="22">
        <v>4950688</v>
      </c>
      <c r="I124" s="23">
        <v>3.7499999999999999E-2</v>
      </c>
      <c r="J124" s="24">
        <f t="shared" si="5"/>
        <v>185650.8</v>
      </c>
      <c r="K124" s="25"/>
    </row>
    <row r="125" spans="1:11" ht="15">
      <c r="A125" s="17">
        <v>9</v>
      </c>
      <c r="B125" s="18" t="s">
        <v>25</v>
      </c>
      <c r="C125" s="18" t="s">
        <v>34</v>
      </c>
      <c r="D125" s="26" t="s">
        <v>27</v>
      </c>
      <c r="E125" s="26" t="s">
        <v>24</v>
      </c>
      <c r="F125" s="20">
        <v>42705</v>
      </c>
      <c r="G125" s="21">
        <v>30</v>
      </c>
      <c r="H125" s="22">
        <f>3500000/12</f>
        <v>291666.66666666669</v>
      </c>
      <c r="I125" s="23">
        <v>3.7499999999999999E-2</v>
      </c>
      <c r="J125" s="24">
        <f>H125*I125</f>
        <v>10937.5</v>
      </c>
      <c r="K125" s="25"/>
    </row>
    <row r="126" spans="1:11" ht="15">
      <c r="A126" s="17">
        <v>10</v>
      </c>
      <c r="B126" s="21"/>
      <c r="C126" s="21"/>
      <c r="D126" s="19"/>
      <c r="E126" s="19"/>
      <c r="F126" s="20"/>
      <c r="G126" s="21"/>
      <c r="H126" s="22"/>
      <c r="I126" s="23"/>
      <c r="J126" s="24">
        <f t="shared" si="5"/>
        <v>0</v>
      </c>
      <c r="K126" s="25"/>
    </row>
    <row r="127" spans="1:11" ht="15">
      <c r="A127" s="17">
        <v>11</v>
      </c>
      <c r="B127" s="21"/>
      <c r="C127" s="21"/>
      <c r="D127" s="19"/>
      <c r="E127" s="19"/>
      <c r="F127" s="20"/>
      <c r="G127" s="21"/>
      <c r="H127" s="22"/>
      <c r="I127" s="23"/>
      <c r="J127" s="24">
        <f t="shared" si="5"/>
        <v>0</v>
      </c>
      <c r="K127" s="25"/>
    </row>
    <row r="128" spans="1:11" ht="15">
      <c r="A128" s="17">
        <v>12</v>
      </c>
      <c r="B128" s="21"/>
      <c r="C128" s="21"/>
      <c r="D128" s="19"/>
      <c r="E128" s="19"/>
      <c r="F128" s="20"/>
      <c r="G128" s="21"/>
      <c r="H128" s="22"/>
      <c r="I128" s="23"/>
      <c r="J128" s="24">
        <f t="shared" si="5"/>
        <v>0</v>
      </c>
      <c r="K128" s="25"/>
    </row>
    <row r="129" spans="1:11" ht="15.75" thickBot="1">
      <c r="A129" s="28"/>
      <c r="B129" s="29"/>
      <c r="C129" s="30"/>
      <c r="D129" s="30"/>
      <c r="E129" s="30"/>
      <c r="F129" s="29"/>
      <c r="G129" s="30"/>
      <c r="H129" s="30"/>
      <c r="I129" s="23"/>
      <c r="J129" s="29"/>
      <c r="K129" s="25"/>
    </row>
    <row r="130" spans="1:11" ht="16.5" thickTop="1" thickBot="1">
      <c r="A130" s="31" t="s">
        <v>28</v>
      </c>
      <c r="B130" s="32"/>
      <c r="C130" s="33"/>
      <c r="D130" s="33"/>
      <c r="E130" s="33"/>
      <c r="F130" s="32"/>
      <c r="G130" s="33"/>
      <c r="H130" s="34">
        <f>SUM(H117:H128)</f>
        <v>29397222.666666668</v>
      </c>
      <c r="I130" s="35">
        <f>IF(H130=0,"",J130/H130)</f>
        <v>3.9106295561843772E-2</v>
      </c>
      <c r="J130" s="36">
        <f>SUM(J117:J128)</f>
        <v>1149616.4782999998</v>
      </c>
      <c r="K130" s="37"/>
    </row>
    <row r="133" spans="1:11" ht="15.75">
      <c r="A133" s="9"/>
      <c r="B133" s="9"/>
      <c r="C133" s="9"/>
      <c r="D133" s="10" t="s">
        <v>9</v>
      </c>
      <c r="E133" s="11">
        <v>2017</v>
      </c>
      <c r="F133" s="9"/>
      <c r="G133" s="9"/>
      <c r="H133" s="9"/>
      <c r="I133" s="9"/>
      <c r="J133" s="9"/>
      <c r="K133" s="9"/>
    </row>
    <row r="134" spans="1:11" ht="13.5" thickBot="1"/>
    <row r="135" spans="1:11" ht="25.5">
      <c r="A135" s="12" t="s">
        <v>10</v>
      </c>
      <c r="B135" s="13" t="s">
        <v>11</v>
      </c>
      <c r="C135" s="13" t="s">
        <v>12</v>
      </c>
      <c r="D135" s="14" t="s">
        <v>13</v>
      </c>
      <c r="E135" s="14" t="s">
        <v>14</v>
      </c>
      <c r="F135" s="13" t="s">
        <v>15</v>
      </c>
      <c r="G135" s="15" t="s">
        <v>16</v>
      </c>
      <c r="H135" s="15" t="s">
        <v>17</v>
      </c>
      <c r="I135" s="14" t="s">
        <v>18</v>
      </c>
      <c r="J135" s="14" t="s">
        <v>19</v>
      </c>
      <c r="K135" s="16" t="s">
        <v>20</v>
      </c>
    </row>
    <row r="136" spans="1:11" ht="15">
      <c r="A136" s="17">
        <v>1</v>
      </c>
      <c r="B136" s="18" t="s">
        <v>21</v>
      </c>
      <c r="C136" s="18" t="s">
        <v>22</v>
      </c>
      <c r="D136" s="19" t="s">
        <v>23</v>
      </c>
      <c r="E136" s="19" t="s">
        <v>24</v>
      </c>
      <c r="F136" s="20">
        <v>40664</v>
      </c>
      <c r="G136" s="21"/>
      <c r="H136" s="22">
        <v>10880619</v>
      </c>
      <c r="I136" s="23">
        <v>4.5400000000000003E-2</v>
      </c>
      <c r="J136" s="24">
        <f>H136*I136</f>
        <v>493980.10260000004</v>
      </c>
      <c r="K136" s="25"/>
    </row>
    <row r="137" spans="1:11" ht="15">
      <c r="A137" s="17">
        <v>2</v>
      </c>
      <c r="B137" s="18" t="s">
        <v>25</v>
      </c>
      <c r="C137" s="18" t="s">
        <v>26</v>
      </c>
      <c r="D137" s="19" t="s">
        <v>27</v>
      </c>
      <c r="E137" s="19" t="s">
        <v>24</v>
      </c>
      <c r="F137" s="20">
        <v>39953</v>
      </c>
      <c r="G137" s="21">
        <v>10</v>
      </c>
      <c r="H137" s="22">
        <v>651494</v>
      </c>
      <c r="I137" s="23">
        <v>3.2500000000000001E-2</v>
      </c>
      <c r="J137" s="24">
        <f t="shared" ref="J137:J147" si="6">H137*I137</f>
        <v>21173.555</v>
      </c>
      <c r="K137" s="25"/>
    </row>
    <row r="138" spans="1:11" ht="15">
      <c r="A138" s="17">
        <v>3</v>
      </c>
      <c r="B138" s="18" t="s">
        <v>25</v>
      </c>
      <c r="C138" s="18" t="s">
        <v>26</v>
      </c>
      <c r="D138" s="26" t="s">
        <v>27</v>
      </c>
      <c r="E138" s="19" t="s">
        <v>24</v>
      </c>
      <c r="F138" s="20">
        <v>40955</v>
      </c>
      <c r="G138" s="21">
        <v>7</v>
      </c>
      <c r="H138" s="22">
        <v>1775792</v>
      </c>
      <c r="I138" s="23">
        <v>3.0300000000000001E-2</v>
      </c>
      <c r="J138" s="24">
        <f t="shared" si="6"/>
        <v>53806.497600000002</v>
      </c>
      <c r="K138" s="25"/>
    </row>
    <row r="139" spans="1:11" ht="15">
      <c r="A139" s="17">
        <v>4</v>
      </c>
      <c r="B139" s="18" t="s">
        <v>25</v>
      </c>
      <c r="C139" s="18" t="s">
        <v>26</v>
      </c>
      <c r="D139" s="26" t="s">
        <v>27</v>
      </c>
      <c r="E139" s="19" t="s">
        <v>24</v>
      </c>
      <c r="F139" s="20">
        <v>40912</v>
      </c>
      <c r="G139" s="21">
        <v>10</v>
      </c>
      <c r="H139" s="22">
        <v>3158027</v>
      </c>
      <c r="I139" s="23">
        <v>3.2500000000000001E-2</v>
      </c>
      <c r="J139" s="24">
        <f t="shared" si="6"/>
        <v>102635.8775</v>
      </c>
      <c r="K139" s="25"/>
    </row>
    <row r="140" spans="1:11" ht="15">
      <c r="A140" s="17">
        <v>5</v>
      </c>
      <c r="B140" s="18" t="s">
        <v>25</v>
      </c>
      <c r="C140" s="18" t="s">
        <v>33</v>
      </c>
      <c r="D140" s="26" t="s">
        <v>27</v>
      </c>
      <c r="E140" s="19" t="s">
        <v>24</v>
      </c>
      <c r="F140" s="20">
        <v>41261</v>
      </c>
      <c r="G140" s="21">
        <v>30</v>
      </c>
      <c r="H140" s="22">
        <v>3196619</v>
      </c>
      <c r="I140" s="23">
        <v>3.9199999999999999E-2</v>
      </c>
      <c r="J140" s="24">
        <f t="shared" si="6"/>
        <v>125307.4648</v>
      </c>
      <c r="K140" s="25"/>
    </row>
    <row r="141" spans="1:11" ht="15">
      <c r="A141" s="17">
        <v>6</v>
      </c>
      <c r="B141" s="18" t="s">
        <v>25</v>
      </c>
      <c r="C141" s="18" t="s">
        <v>26</v>
      </c>
      <c r="D141" s="19" t="s">
        <v>27</v>
      </c>
      <c r="E141" s="19" t="s">
        <v>24</v>
      </c>
      <c r="F141" s="40">
        <v>41626</v>
      </c>
      <c r="G141" s="21">
        <v>7</v>
      </c>
      <c r="H141" s="22">
        <v>2328891</v>
      </c>
      <c r="I141" s="23">
        <v>3.6700000000000003E-2</v>
      </c>
      <c r="J141" s="24">
        <f t="shared" si="6"/>
        <v>85470.299700000003</v>
      </c>
      <c r="K141" s="25"/>
    </row>
    <row r="142" spans="1:11" ht="15">
      <c r="A142" s="17">
        <v>7</v>
      </c>
      <c r="B142" s="18" t="s">
        <v>25</v>
      </c>
      <c r="C142" s="18" t="s">
        <v>26</v>
      </c>
      <c r="D142" s="19" t="s">
        <v>27</v>
      </c>
      <c r="E142" s="19" t="s">
        <v>24</v>
      </c>
      <c r="F142" s="20">
        <v>41982</v>
      </c>
      <c r="G142" s="21">
        <v>7</v>
      </c>
      <c r="H142" s="22">
        <v>1422214</v>
      </c>
      <c r="I142" s="23">
        <v>3.2399999999999998E-2</v>
      </c>
      <c r="J142" s="24">
        <f t="shared" si="6"/>
        <v>46079.7336</v>
      </c>
      <c r="K142" s="25"/>
    </row>
    <row r="143" spans="1:11" ht="15">
      <c r="A143" s="17">
        <v>8</v>
      </c>
      <c r="B143" s="18" t="s">
        <v>25</v>
      </c>
      <c r="C143" s="18" t="s">
        <v>34</v>
      </c>
      <c r="D143" s="19" t="s">
        <v>27</v>
      </c>
      <c r="E143" s="19" t="s">
        <v>24</v>
      </c>
      <c r="F143" s="20">
        <v>42353</v>
      </c>
      <c r="G143" s="21">
        <v>30</v>
      </c>
      <c r="H143" s="22">
        <v>4850393</v>
      </c>
      <c r="I143" s="23">
        <v>3.7499999999999999E-2</v>
      </c>
      <c r="J143" s="24">
        <f t="shared" si="6"/>
        <v>181889.73749999999</v>
      </c>
      <c r="K143" s="25"/>
    </row>
    <row r="144" spans="1:11" ht="15">
      <c r="A144" s="17">
        <v>9</v>
      </c>
      <c r="B144" s="18" t="s">
        <v>25</v>
      </c>
      <c r="C144" s="18" t="s">
        <v>34</v>
      </c>
      <c r="D144" s="26" t="s">
        <v>27</v>
      </c>
      <c r="E144" s="26" t="s">
        <v>24</v>
      </c>
      <c r="F144" s="20">
        <v>42705</v>
      </c>
      <c r="G144" s="21">
        <v>30</v>
      </c>
      <c r="H144" s="22">
        <v>3472602</v>
      </c>
      <c r="I144" s="23">
        <v>3.7499999999999999E-2</v>
      </c>
      <c r="J144" s="24">
        <f>H144*I144</f>
        <v>130222.575</v>
      </c>
      <c r="K144" s="25"/>
    </row>
    <row r="145" spans="1:11" ht="15">
      <c r="A145" s="17">
        <v>10</v>
      </c>
      <c r="B145" s="18" t="s">
        <v>25</v>
      </c>
      <c r="C145" s="18" t="s">
        <v>34</v>
      </c>
      <c r="D145" s="26" t="s">
        <v>27</v>
      </c>
      <c r="E145" s="26" t="s">
        <v>24</v>
      </c>
      <c r="F145" s="20">
        <v>43070</v>
      </c>
      <c r="G145" s="21">
        <v>30</v>
      </c>
      <c r="H145" s="22">
        <f>1000000/12</f>
        <v>83333.333333333328</v>
      </c>
      <c r="I145" s="23">
        <v>3.7499999999999999E-2</v>
      </c>
      <c r="J145" s="24">
        <f t="shared" si="6"/>
        <v>3124.9999999999995</v>
      </c>
      <c r="K145" s="25"/>
    </row>
    <row r="146" spans="1:11" ht="15">
      <c r="A146" s="17">
        <v>11</v>
      </c>
      <c r="B146" s="21"/>
      <c r="C146" s="21"/>
      <c r="D146" s="19"/>
      <c r="E146" s="19"/>
      <c r="F146" s="20"/>
      <c r="G146" s="21"/>
      <c r="H146" s="22"/>
      <c r="I146" s="23"/>
      <c r="J146" s="24">
        <f t="shared" si="6"/>
        <v>0</v>
      </c>
      <c r="K146" s="25"/>
    </row>
    <row r="147" spans="1:11" ht="15">
      <c r="A147" s="17">
        <v>12</v>
      </c>
      <c r="B147" s="21"/>
      <c r="C147" s="21"/>
      <c r="D147" s="19"/>
      <c r="E147" s="19"/>
      <c r="F147" s="20"/>
      <c r="G147" s="21"/>
      <c r="H147" s="22"/>
      <c r="I147" s="23"/>
      <c r="J147" s="24">
        <f t="shared" si="6"/>
        <v>0</v>
      </c>
      <c r="K147" s="25"/>
    </row>
    <row r="148" spans="1:11" ht="15.75" thickBot="1">
      <c r="A148" s="28"/>
      <c r="B148" s="29"/>
      <c r="C148" s="30"/>
      <c r="D148" s="30"/>
      <c r="E148" s="30"/>
      <c r="F148" s="29"/>
      <c r="G148" s="30"/>
      <c r="H148" s="30"/>
      <c r="I148" s="23"/>
      <c r="J148" s="29"/>
      <c r="K148" s="25"/>
    </row>
    <row r="149" spans="1:11" ht="16.5" thickTop="1" thickBot="1">
      <c r="A149" s="31" t="s">
        <v>28</v>
      </c>
      <c r="B149" s="32"/>
      <c r="C149" s="33"/>
      <c r="D149" s="33"/>
      <c r="E149" s="33"/>
      <c r="F149" s="32"/>
      <c r="G149" s="33"/>
      <c r="H149" s="34">
        <f>SUM(H136:H147)</f>
        <v>31819984.333333332</v>
      </c>
      <c r="I149" s="35">
        <f>IF(H149=0,"",J149/H149)</f>
        <v>3.9085212307825044E-2</v>
      </c>
      <c r="J149" s="36">
        <f>SUM(J136:J147)</f>
        <v>1243690.8433000001</v>
      </c>
      <c r="K149" s="37"/>
    </row>
    <row r="152" spans="1:11" ht="15.75">
      <c r="A152" s="9"/>
      <c r="B152" s="9"/>
      <c r="C152" s="9"/>
      <c r="D152" s="10" t="s">
        <v>9</v>
      </c>
      <c r="E152" s="11">
        <v>2018</v>
      </c>
      <c r="F152" s="9"/>
      <c r="G152" s="9"/>
      <c r="H152" s="9"/>
      <c r="I152" s="9"/>
      <c r="J152" s="9"/>
      <c r="K152" s="9"/>
    </row>
    <row r="153" spans="1:11" ht="13.5" thickBot="1"/>
    <row r="154" spans="1:11" ht="25.5">
      <c r="A154" s="12" t="s">
        <v>10</v>
      </c>
      <c r="B154" s="13" t="s">
        <v>11</v>
      </c>
      <c r="C154" s="13" t="s">
        <v>12</v>
      </c>
      <c r="D154" s="14" t="s">
        <v>13</v>
      </c>
      <c r="E154" s="14" t="s">
        <v>14</v>
      </c>
      <c r="F154" s="13" t="s">
        <v>15</v>
      </c>
      <c r="G154" s="15" t="s">
        <v>16</v>
      </c>
      <c r="H154" s="15" t="s">
        <v>17</v>
      </c>
      <c r="I154" s="14" t="s">
        <v>18</v>
      </c>
      <c r="J154" s="14" t="s">
        <v>19</v>
      </c>
      <c r="K154" s="16" t="s">
        <v>20</v>
      </c>
    </row>
    <row r="155" spans="1:11" ht="15">
      <c r="A155" s="17">
        <v>1</v>
      </c>
      <c r="B155" s="18" t="s">
        <v>21</v>
      </c>
      <c r="C155" s="18" t="s">
        <v>22</v>
      </c>
      <c r="D155" s="19" t="s">
        <v>23</v>
      </c>
      <c r="E155" s="19" t="s">
        <v>24</v>
      </c>
      <c r="F155" s="20">
        <v>40664</v>
      </c>
      <c r="G155" s="21"/>
      <c r="H155" s="22">
        <v>10880619</v>
      </c>
      <c r="I155" s="23">
        <v>4.5400000000000003E-2</v>
      </c>
      <c r="J155" s="24">
        <f>H155*I155</f>
        <v>493980.10260000004</v>
      </c>
      <c r="K155" s="25"/>
    </row>
    <row r="156" spans="1:11" ht="15">
      <c r="A156" s="17">
        <v>2</v>
      </c>
      <c r="B156" s="18" t="s">
        <v>25</v>
      </c>
      <c r="C156" s="18" t="s">
        <v>26</v>
      </c>
      <c r="D156" s="19" t="s">
        <v>27</v>
      </c>
      <c r="E156" s="19" t="s">
        <v>24</v>
      </c>
      <c r="F156" s="20">
        <v>39953</v>
      </c>
      <c r="G156" s="21">
        <v>10</v>
      </c>
      <c r="H156" s="22">
        <v>315910</v>
      </c>
      <c r="I156" s="23">
        <v>3.2500000000000001E-2</v>
      </c>
      <c r="J156" s="24">
        <f t="shared" ref="J156:J166" si="7">H156*I156</f>
        <v>10267.075000000001</v>
      </c>
      <c r="K156" s="25"/>
    </row>
    <row r="157" spans="1:11" ht="15">
      <c r="A157" s="17">
        <v>3</v>
      </c>
      <c r="B157" s="18" t="s">
        <v>25</v>
      </c>
      <c r="C157" s="18" t="s">
        <v>26</v>
      </c>
      <c r="D157" s="26" t="s">
        <v>27</v>
      </c>
      <c r="E157" s="19" t="s">
        <v>24</v>
      </c>
      <c r="F157" s="20">
        <v>40955</v>
      </c>
      <c r="G157" s="21">
        <v>7</v>
      </c>
      <c r="H157" s="22">
        <v>1678102</v>
      </c>
      <c r="I157" s="23">
        <v>3.0300000000000001E-2</v>
      </c>
      <c r="J157" s="24">
        <f t="shared" si="7"/>
        <v>50846.490599999997</v>
      </c>
      <c r="K157" s="25"/>
    </row>
    <row r="158" spans="1:11" ht="15">
      <c r="A158" s="17">
        <v>4</v>
      </c>
      <c r="B158" s="18" t="s">
        <v>25</v>
      </c>
      <c r="C158" s="18" t="s">
        <v>26</v>
      </c>
      <c r="D158" s="26" t="s">
        <v>27</v>
      </c>
      <c r="E158" s="19" t="s">
        <v>24</v>
      </c>
      <c r="F158" s="20">
        <v>40912</v>
      </c>
      <c r="G158" s="21">
        <v>10</v>
      </c>
      <c r="H158" s="22">
        <v>2985860</v>
      </c>
      <c r="I158" s="23">
        <v>3.2500000000000001E-2</v>
      </c>
      <c r="J158" s="24">
        <f t="shared" si="7"/>
        <v>97040.45</v>
      </c>
      <c r="K158" s="25"/>
    </row>
    <row r="159" spans="1:11" ht="15">
      <c r="A159" s="17">
        <v>5</v>
      </c>
      <c r="B159" s="18" t="s">
        <v>25</v>
      </c>
      <c r="C159" s="18" t="s">
        <v>33</v>
      </c>
      <c r="D159" s="26" t="s">
        <v>27</v>
      </c>
      <c r="E159" s="19" t="s">
        <v>24</v>
      </c>
      <c r="F159" s="20">
        <v>41261</v>
      </c>
      <c r="G159" s="21">
        <v>30</v>
      </c>
      <c r="H159" s="22">
        <v>3121770</v>
      </c>
      <c r="I159" s="23">
        <v>3.9199999999999999E-2</v>
      </c>
      <c r="J159" s="24">
        <f t="shared" si="7"/>
        <v>122373.38399999999</v>
      </c>
      <c r="K159" s="25"/>
    </row>
    <row r="160" spans="1:11" ht="15">
      <c r="A160" s="17">
        <v>6</v>
      </c>
      <c r="B160" s="18" t="s">
        <v>25</v>
      </c>
      <c r="C160" s="18" t="s">
        <v>26</v>
      </c>
      <c r="D160" s="19" t="s">
        <v>27</v>
      </c>
      <c r="E160" s="19" t="s">
        <v>24</v>
      </c>
      <c r="F160" s="40">
        <v>41626</v>
      </c>
      <c r="G160" s="21">
        <v>7</v>
      </c>
      <c r="H160" s="22">
        <v>2275899</v>
      </c>
      <c r="I160" s="23">
        <v>3.6700000000000003E-2</v>
      </c>
      <c r="J160" s="24">
        <f t="shared" si="7"/>
        <v>83525.493300000002</v>
      </c>
      <c r="K160" s="25"/>
    </row>
    <row r="161" spans="1:11" ht="15">
      <c r="A161" s="17">
        <v>7</v>
      </c>
      <c r="B161" s="18" t="s">
        <v>25</v>
      </c>
      <c r="C161" s="18" t="s">
        <v>26</v>
      </c>
      <c r="D161" s="19" t="s">
        <v>27</v>
      </c>
      <c r="E161" s="19" t="s">
        <v>24</v>
      </c>
      <c r="F161" s="20">
        <v>41982</v>
      </c>
      <c r="G161" s="21">
        <v>7</v>
      </c>
      <c r="H161" s="22">
        <v>1389372</v>
      </c>
      <c r="I161" s="23">
        <v>3.2399999999999998E-2</v>
      </c>
      <c r="J161" s="24">
        <f t="shared" si="7"/>
        <v>45015.652799999996</v>
      </c>
      <c r="K161" s="25"/>
    </row>
    <row r="162" spans="1:11" ht="15">
      <c r="A162" s="17">
        <v>8</v>
      </c>
      <c r="B162" s="18" t="s">
        <v>25</v>
      </c>
      <c r="C162" s="18" t="s">
        <v>34</v>
      </c>
      <c r="D162" s="19" t="s">
        <v>27</v>
      </c>
      <c r="E162" s="19" t="s">
        <v>24</v>
      </c>
      <c r="F162" s="20">
        <v>42353</v>
      </c>
      <c r="G162" s="21">
        <v>30</v>
      </c>
      <c r="H162" s="22">
        <v>4746699</v>
      </c>
      <c r="I162" s="23">
        <v>3.7499999999999999E-2</v>
      </c>
      <c r="J162" s="24">
        <f t="shared" si="7"/>
        <v>178001.21249999999</v>
      </c>
      <c r="K162" s="25"/>
    </row>
    <row r="163" spans="1:11" ht="15">
      <c r="A163" s="17">
        <v>9</v>
      </c>
      <c r="B163" s="18" t="s">
        <v>25</v>
      </c>
      <c r="C163" s="18" t="s">
        <v>34</v>
      </c>
      <c r="D163" s="26" t="s">
        <v>27</v>
      </c>
      <c r="E163" s="26" t="s">
        <v>24</v>
      </c>
      <c r="F163" s="20">
        <v>42705</v>
      </c>
      <c r="G163" s="21">
        <v>30</v>
      </c>
      <c r="H163" s="22">
        <v>3416499</v>
      </c>
      <c r="I163" s="23">
        <v>3.7499999999999999E-2</v>
      </c>
      <c r="J163" s="24">
        <f>H163*I163</f>
        <v>128118.71249999999</v>
      </c>
      <c r="K163" s="25"/>
    </row>
    <row r="164" spans="1:11" ht="15">
      <c r="A164" s="17">
        <v>10</v>
      </c>
      <c r="B164" s="18" t="s">
        <v>25</v>
      </c>
      <c r="C164" s="18" t="s">
        <v>34</v>
      </c>
      <c r="D164" s="26" t="s">
        <v>27</v>
      </c>
      <c r="E164" s="26" t="s">
        <v>24</v>
      </c>
      <c r="F164" s="20">
        <v>43070</v>
      </c>
      <c r="G164" s="21">
        <v>30</v>
      </c>
      <c r="H164" s="22">
        <v>992172</v>
      </c>
      <c r="I164" s="23">
        <v>3.7499999999999999E-2</v>
      </c>
      <c r="J164" s="24">
        <f t="shared" si="7"/>
        <v>37206.449999999997</v>
      </c>
      <c r="K164" s="25"/>
    </row>
    <row r="165" spans="1:11" ht="15">
      <c r="A165" s="17">
        <v>11</v>
      </c>
      <c r="B165" s="18" t="s">
        <v>25</v>
      </c>
      <c r="C165" s="18" t="s">
        <v>34</v>
      </c>
      <c r="D165" s="26" t="s">
        <v>27</v>
      </c>
      <c r="E165" s="26" t="s">
        <v>24</v>
      </c>
      <c r="F165" s="20">
        <v>43435</v>
      </c>
      <c r="G165" s="21">
        <v>30</v>
      </c>
      <c r="H165" s="22">
        <f>2100000/12</f>
        <v>175000</v>
      </c>
      <c r="I165" s="23">
        <v>3.7499999999999999E-2</v>
      </c>
      <c r="J165" s="24">
        <f t="shared" si="7"/>
        <v>6562.5</v>
      </c>
      <c r="K165" s="25"/>
    </row>
    <row r="166" spans="1:11" ht="15">
      <c r="A166" s="17">
        <v>12</v>
      </c>
      <c r="B166" s="21"/>
      <c r="C166" s="21"/>
      <c r="D166" s="19"/>
      <c r="E166" s="19"/>
      <c r="F166" s="20"/>
      <c r="G166" s="21"/>
      <c r="H166" s="22"/>
      <c r="I166" s="23"/>
      <c r="J166" s="24">
        <f t="shared" si="7"/>
        <v>0</v>
      </c>
      <c r="K166" s="25"/>
    </row>
    <row r="167" spans="1:11" ht="15.75" thickBot="1">
      <c r="A167" s="28"/>
      <c r="B167" s="29"/>
      <c r="C167" s="30"/>
      <c r="D167" s="30"/>
      <c r="E167" s="30"/>
      <c r="F167" s="29"/>
      <c r="G167" s="30"/>
      <c r="H167" s="30"/>
      <c r="I167" s="23"/>
      <c r="J167" s="29"/>
      <c r="K167" s="25"/>
    </row>
    <row r="168" spans="1:11" ht="16.5" thickTop="1" thickBot="1">
      <c r="A168" s="31" t="s">
        <v>28</v>
      </c>
      <c r="B168" s="32"/>
      <c r="C168" s="33"/>
      <c r="D168" s="33"/>
      <c r="E168" s="33"/>
      <c r="F168" s="32"/>
      <c r="G168" s="33"/>
      <c r="H168" s="34">
        <f>SUM(H155:H166)</f>
        <v>31977902</v>
      </c>
      <c r="I168" s="35">
        <f>IF(H168=0,"",J168/H168)</f>
        <v>3.9181354777433487E-2</v>
      </c>
      <c r="J168" s="36">
        <f>SUM(J155:J166)</f>
        <v>1252937.5232999998</v>
      </c>
      <c r="K168" s="37"/>
    </row>
    <row r="171" spans="1:11" ht="15.75">
      <c r="A171" s="9"/>
      <c r="B171" s="9"/>
      <c r="C171" s="9"/>
      <c r="D171" s="10" t="s">
        <v>9</v>
      </c>
      <c r="E171" s="11">
        <v>2019</v>
      </c>
      <c r="F171" s="9"/>
      <c r="G171" s="9"/>
      <c r="H171" s="9"/>
      <c r="I171" s="9"/>
      <c r="J171" s="9"/>
      <c r="K171" s="9"/>
    </row>
    <row r="172" spans="1:11" ht="13.5" thickBot="1"/>
    <row r="173" spans="1:11" ht="25.5">
      <c r="A173" s="12" t="s">
        <v>10</v>
      </c>
      <c r="B173" s="13" t="s">
        <v>11</v>
      </c>
      <c r="C173" s="13" t="s">
        <v>12</v>
      </c>
      <c r="D173" s="14" t="s">
        <v>13</v>
      </c>
      <c r="E173" s="14" t="s">
        <v>14</v>
      </c>
      <c r="F173" s="13" t="s">
        <v>15</v>
      </c>
      <c r="G173" s="15" t="s">
        <v>16</v>
      </c>
      <c r="H173" s="15" t="s">
        <v>17</v>
      </c>
      <c r="I173" s="14" t="s">
        <v>18</v>
      </c>
      <c r="J173" s="14" t="s">
        <v>19</v>
      </c>
      <c r="K173" s="16" t="s">
        <v>20</v>
      </c>
    </row>
    <row r="174" spans="1:11" ht="15">
      <c r="A174" s="17">
        <v>1</v>
      </c>
      <c r="B174" s="18" t="s">
        <v>21</v>
      </c>
      <c r="C174" s="18" t="s">
        <v>22</v>
      </c>
      <c r="D174" s="19" t="s">
        <v>23</v>
      </c>
      <c r="E174" s="19" t="s">
        <v>24</v>
      </c>
      <c r="F174" s="20">
        <v>40664</v>
      </c>
      <c r="G174" s="21"/>
      <c r="H174" s="22">
        <v>10880619</v>
      </c>
      <c r="I174" s="23">
        <v>4.5400000000000003E-2</v>
      </c>
      <c r="J174" s="24">
        <f>H174*I174</f>
        <v>493980.10260000004</v>
      </c>
      <c r="K174" s="25"/>
    </row>
    <row r="175" spans="1:11" ht="15">
      <c r="A175" s="17">
        <v>2</v>
      </c>
      <c r="B175" s="18" t="s">
        <v>25</v>
      </c>
      <c r="C175" s="18" t="s">
        <v>26</v>
      </c>
      <c r="D175" s="19" t="s">
        <v>27</v>
      </c>
      <c r="E175" s="19" t="s">
        <v>24</v>
      </c>
      <c r="F175" s="20">
        <v>39953</v>
      </c>
      <c r="G175" s="21">
        <v>10</v>
      </c>
      <c r="H175" s="22">
        <v>36414</v>
      </c>
      <c r="I175" s="23">
        <v>3.2500000000000001E-2</v>
      </c>
      <c r="J175" s="24">
        <f t="shared" ref="J175:J186" si="8">H175*I175</f>
        <v>1183.4549999999999</v>
      </c>
      <c r="K175" s="25"/>
    </row>
    <row r="176" spans="1:11" ht="15">
      <c r="A176" s="17">
        <v>3</v>
      </c>
      <c r="B176" s="18" t="s">
        <v>25</v>
      </c>
      <c r="C176" s="18" t="s">
        <v>26</v>
      </c>
      <c r="D176" s="26" t="s">
        <v>27</v>
      </c>
      <c r="E176" s="19" t="s">
        <v>24</v>
      </c>
      <c r="F176" s="20">
        <v>40955</v>
      </c>
      <c r="G176" s="21">
        <v>7</v>
      </c>
      <c r="H176" s="22">
        <v>135010</v>
      </c>
      <c r="I176" s="23">
        <v>3.0300000000000001E-2</v>
      </c>
      <c r="J176" s="24">
        <f t="shared" si="8"/>
        <v>4090.8029999999999</v>
      </c>
      <c r="K176" s="25"/>
    </row>
    <row r="177" spans="1:11" ht="15">
      <c r="A177" s="17">
        <v>4</v>
      </c>
      <c r="B177" s="18" t="s">
        <v>25</v>
      </c>
      <c r="C177" s="18" t="s">
        <v>26</v>
      </c>
      <c r="D177" s="26" t="s">
        <v>27</v>
      </c>
      <c r="E177" s="19" t="s">
        <v>24</v>
      </c>
      <c r="F177" s="20">
        <v>40912</v>
      </c>
      <c r="G177" s="21">
        <v>10</v>
      </c>
      <c r="H177" s="22">
        <v>2808012</v>
      </c>
      <c r="I177" s="23">
        <v>3.2500000000000001E-2</v>
      </c>
      <c r="J177" s="24">
        <f t="shared" si="8"/>
        <v>91260.39</v>
      </c>
      <c r="K177" s="25"/>
    </row>
    <row r="178" spans="1:11" ht="15">
      <c r="A178" s="17">
        <v>5</v>
      </c>
      <c r="B178" s="18" t="s">
        <v>25</v>
      </c>
      <c r="C178" s="18" t="s">
        <v>33</v>
      </c>
      <c r="D178" s="26" t="s">
        <v>27</v>
      </c>
      <c r="E178" s="19" t="s">
        <v>24</v>
      </c>
      <c r="F178" s="20">
        <v>41261</v>
      </c>
      <c r="G178" s="21">
        <v>30</v>
      </c>
      <c r="H178" s="22">
        <v>3043958</v>
      </c>
      <c r="I178" s="23">
        <v>3.9199999999999999E-2</v>
      </c>
      <c r="J178" s="24">
        <f t="shared" si="8"/>
        <v>119323.15359999999</v>
      </c>
      <c r="K178" s="25"/>
    </row>
    <row r="179" spans="1:11" ht="15">
      <c r="A179" s="17">
        <v>6</v>
      </c>
      <c r="B179" s="18" t="s">
        <v>25</v>
      </c>
      <c r="C179" s="18" t="s">
        <v>26</v>
      </c>
      <c r="D179" s="19" t="s">
        <v>27</v>
      </c>
      <c r="E179" s="19" t="s">
        <v>24</v>
      </c>
      <c r="F179" s="40">
        <v>41626</v>
      </c>
      <c r="G179" s="21">
        <v>7</v>
      </c>
      <c r="H179" s="22">
        <v>2220930</v>
      </c>
      <c r="I179" s="23">
        <v>3.6700000000000003E-2</v>
      </c>
      <c r="J179" s="24">
        <f t="shared" si="8"/>
        <v>81508.131000000008</v>
      </c>
      <c r="K179" s="25"/>
    </row>
    <row r="180" spans="1:11" ht="15">
      <c r="A180" s="17">
        <v>7</v>
      </c>
      <c r="B180" s="18" t="s">
        <v>25</v>
      </c>
      <c r="C180" s="18" t="s">
        <v>26</v>
      </c>
      <c r="D180" s="19" t="s">
        <v>27</v>
      </c>
      <c r="E180" s="19" t="s">
        <v>24</v>
      </c>
      <c r="F180" s="20">
        <v>41982</v>
      </c>
      <c r="G180" s="21">
        <v>7</v>
      </c>
      <c r="H180" s="22">
        <v>1355465</v>
      </c>
      <c r="I180" s="23">
        <v>3.2399999999999998E-2</v>
      </c>
      <c r="J180" s="24">
        <f t="shared" si="8"/>
        <v>43917.065999999999</v>
      </c>
      <c r="K180" s="25"/>
    </row>
    <row r="181" spans="1:11" ht="15">
      <c r="A181" s="17">
        <v>8</v>
      </c>
      <c r="B181" s="18" t="s">
        <v>25</v>
      </c>
      <c r="C181" s="18" t="s">
        <v>34</v>
      </c>
      <c r="D181" s="19" t="s">
        <v>27</v>
      </c>
      <c r="E181" s="19" t="s">
        <v>24</v>
      </c>
      <c r="F181" s="20">
        <v>42353</v>
      </c>
      <c r="G181" s="21">
        <v>30</v>
      </c>
      <c r="H181" s="22">
        <v>4639490</v>
      </c>
      <c r="I181" s="23">
        <v>3.7499999999999999E-2</v>
      </c>
      <c r="J181" s="24">
        <f t="shared" si="8"/>
        <v>173980.875</v>
      </c>
      <c r="K181" s="25"/>
    </row>
    <row r="182" spans="1:11" ht="15">
      <c r="A182" s="17">
        <v>9</v>
      </c>
      <c r="B182" s="18" t="s">
        <v>25</v>
      </c>
      <c r="C182" s="18" t="s">
        <v>34</v>
      </c>
      <c r="D182" s="26" t="s">
        <v>27</v>
      </c>
      <c r="E182" s="26" t="s">
        <v>24</v>
      </c>
      <c r="F182" s="20">
        <v>42705</v>
      </c>
      <c r="G182" s="21">
        <v>30</v>
      </c>
      <c r="H182" s="22">
        <v>3357721</v>
      </c>
      <c r="I182" s="23">
        <v>3.7499999999999999E-2</v>
      </c>
      <c r="J182" s="24">
        <f>H182*I182</f>
        <v>125914.53749999999</v>
      </c>
      <c r="K182" s="25"/>
    </row>
    <row r="183" spans="1:11" ht="15">
      <c r="A183" s="17">
        <v>10</v>
      </c>
      <c r="B183" s="18" t="s">
        <v>25</v>
      </c>
      <c r="C183" s="18" t="s">
        <v>34</v>
      </c>
      <c r="D183" s="26" t="s">
        <v>27</v>
      </c>
      <c r="E183" s="26" t="s">
        <v>24</v>
      </c>
      <c r="F183" s="20">
        <v>43070</v>
      </c>
      <c r="G183" s="21">
        <v>30</v>
      </c>
      <c r="H183" s="22">
        <v>976143</v>
      </c>
      <c r="I183" s="23">
        <v>3.7499999999999999E-2</v>
      </c>
      <c r="J183" s="24">
        <f t="shared" si="8"/>
        <v>36605.362499999996</v>
      </c>
      <c r="K183" s="25"/>
    </row>
    <row r="184" spans="1:11" ht="15">
      <c r="A184" s="17">
        <v>11</v>
      </c>
      <c r="B184" s="18" t="s">
        <v>25</v>
      </c>
      <c r="C184" s="18" t="s">
        <v>34</v>
      </c>
      <c r="D184" s="26" t="s">
        <v>27</v>
      </c>
      <c r="E184" s="26" t="s">
        <v>24</v>
      </c>
      <c r="F184" s="20">
        <v>43435</v>
      </c>
      <c r="G184" s="21">
        <v>30</v>
      </c>
      <c r="H184" s="22">
        <v>2083561</v>
      </c>
      <c r="I184" s="23">
        <v>3.7499999999999999E-2</v>
      </c>
      <c r="J184" s="24">
        <f t="shared" si="8"/>
        <v>78133.537499999991</v>
      </c>
      <c r="K184" s="25"/>
    </row>
    <row r="185" spans="1:11" ht="15">
      <c r="A185" s="17">
        <v>12</v>
      </c>
      <c r="B185" s="18" t="s">
        <v>25</v>
      </c>
      <c r="C185" s="18" t="s">
        <v>34</v>
      </c>
      <c r="D185" s="26" t="s">
        <v>27</v>
      </c>
      <c r="E185" s="26" t="s">
        <v>24</v>
      </c>
      <c r="F185" s="20">
        <v>43800</v>
      </c>
      <c r="G185" s="21">
        <v>30</v>
      </c>
      <c r="H185" s="22">
        <f>2000000/12</f>
        <v>166666.66666666666</v>
      </c>
      <c r="I185" s="23">
        <v>3.7499999999999999E-2</v>
      </c>
      <c r="J185" s="24">
        <f t="shared" si="8"/>
        <v>6249.9999999999991</v>
      </c>
      <c r="K185" s="25"/>
    </row>
    <row r="186" spans="1:11" ht="15.75" thickBot="1">
      <c r="A186" s="28">
        <v>13</v>
      </c>
      <c r="B186" s="18" t="s">
        <v>25</v>
      </c>
      <c r="C186" s="18" t="s">
        <v>34</v>
      </c>
      <c r="D186" s="26" t="s">
        <v>27</v>
      </c>
      <c r="E186" s="26" t="s">
        <v>24</v>
      </c>
      <c r="F186" s="20">
        <v>43512</v>
      </c>
      <c r="G186" s="41">
        <v>15</v>
      </c>
      <c r="H186" s="42">
        <v>1581924</v>
      </c>
      <c r="I186" s="23">
        <v>3.7499999999999999E-2</v>
      </c>
      <c r="J186" s="24">
        <f t="shared" si="8"/>
        <v>59322.149999999994</v>
      </c>
      <c r="K186" s="43" t="s">
        <v>35</v>
      </c>
    </row>
    <row r="187" spans="1:11" ht="16.5" thickTop="1" thickBot="1">
      <c r="A187" s="31" t="s">
        <v>28</v>
      </c>
      <c r="B187" s="32"/>
      <c r="C187" s="33"/>
      <c r="D187" s="33"/>
      <c r="E187" s="33"/>
      <c r="F187" s="32"/>
      <c r="G187" s="33"/>
      <c r="H187" s="34">
        <f>SUM(H174:H186)</f>
        <v>33285913.666666668</v>
      </c>
      <c r="I187" s="35">
        <f>IF(H187=0,"",J187/H187)</f>
        <v>3.9520308106108668E-2</v>
      </c>
      <c r="J187" s="36">
        <f>SUM(J174:J186)</f>
        <v>1315469.5637000001</v>
      </c>
      <c r="K187" s="37"/>
    </row>
    <row r="190" spans="1:11" ht="15.75">
      <c r="A190" s="9"/>
      <c r="B190" s="9"/>
      <c r="C190" s="9"/>
      <c r="D190" s="10" t="s">
        <v>9</v>
      </c>
      <c r="E190" s="11">
        <v>2020</v>
      </c>
      <c r="F190" s="9"/>
      <c r="G190" s="9"/>
      <c r="H190" s="9"/>
      <c r="I190" s="9"/>
      <c r="J190" s="9"/>
      <c r="K190" s="9"/>
    </row>
    <row r="191" spans="1:11" ht="13.5" thickBot="1"/>
    <row r="192" spans="1:11" ht="25.5">
      <c r="A192" s="12" t="s">
        <v>10</v>
      </c>
      <c r="B192" s="13" t="s">
        <v>11</v>
      </c>
      <c r="C192" s="13" t="s">
        <v>12</v>
      </c>
      <c r="D192" s="14" t="s">
        <v>13</v>
      </c>
      <c r="E192" s="14" t="s">
        <v>14</v>
      </c>
      <c r="F192" s="13" t="s">
        <v>15</v>
      </c>
      <c r="G192" s="15" t="s">
        <v>16</v>
      </c>
      <c r="H192" s="15" t="s">
        <v>17</v>
      </c>
      <c r="I192" s="14" t="s">
        <v>18</v>
      </c>
      <c r="J192" s="14" t="s">
        <v>19</v>
      </c>
      <c r="K192" s="16" t="s">
        <v>20</v>
      </c>
    </row>
    <row r="193" spans="1:11" ht="15">
      <c r="A193" s="17">
        <v>1</v>
      </c>
      <c r="B193" s="18" t="s">
        <v>21</v>
      </c>
      <c r="C193" s="18" t="s">
        <v>22</v>
      </c>
      <c r="D193" s="19" t="s">
        <v>23</v>
      </c>
      <c r="E193" s="19" t="s">
        <v>24</v>
      </c>
      <c r="F193" s="20">
        <v>40664</v>
      </c>
      <c r="G193" s="21"/>
      <c r="H193" s="22">
        <v>10880619</v>
      </c>
      <c r="I193" s="23">
        <v>4.5400000000000003E-2</v>
      </c>
      <c r="J193" s="24">
        <f>H193*I193</f>
        <v>493980.10260000004</v>
      </c>
      <c r="K193" s="25"/>
    </row>
    <row r="194" spans="1:11" ht="15">
      <c r="A194" s="17">
        <v>2</v>
      </c>
      <c r="B194" s="18" t="s">
        <v>25</v>
      </c>
      <c r="C194" s="18" t="s">
        <v>26</v>
      </c>
      <c r="D194" s="19" t="s">
        <v>27</v>
      </c>
      <c r="E194" s="19" t="s">
        <v>24</v>
      </c>
      <c r="F194" s="20">
        <v>39953</v>
      </c>
      <c r="G194" s="21">
        <v>10</v>
      </c>
      <c r="H194" s="22">
        <v>0</v>
      </c>
      <c r="I194" s="23">
        <v>3.2500000000000001E-2</v>
      </c>
      <c r="J194" s="24">
        <f t="shared" ref="J194:J206" si="9">H194*I194</f>
        <v>0</v>
      </c>
      <c r="K194" s="25"/>
    </row>
    <row r="195" spans="1:11" ht="15">
      <c r="A195" s="17">
        <v>3</v>
      </c>
      <c r="B195" s="18" t="s">
        <v>25</v>
      </c>
      <c r="C195" s="18" t="s">
        <v>26</v>
      </c>
      <c r="D195" s="26" t="s">
        <v>27</v>
      </c>
      <c r="E195" s="19" t="s">
        <v>24</v>
      </c>
      <c r="F195" s="20">
        <v>40955</v>
      </c>
      <c r="G195" s="21">
        <v>7</v>
      </c>
      <c r="H195" s="22">
        <v>0</v>
      </c>
      <c r="I195" s="23">
        <v>3.0300000000000001E-2</v>
      </c>
      <c r="J195" s="24">
        <f t="shared" si="9"/>
        <v>0</v>
      </c>
      <c r="K195" s="25"/>
    </row>
    <row r="196" spans="1:11" ht="15">
      <c r="A196" s="17">
        <v>4</v>
      </c>
      <c r="B196" s="18" t="s">
        <v>25</v>
      </c>
      <c r="C196" s="18" t="s">
        <v>26</v>
      </c>
      <c r="D196" s="26" t="s">
        <v>27</v>
      </c>
      <c r="E196" s="19" t="s">
        <v>24</v>
      </c>
      <c r="F196" s="20">
        <v>40912</v>
      </c>
      <c r="G196" s="21">
        <v>10</v>
      </c>
      <c r="H196" s="22">
        <v>2624298</v>
      </c>
      <c r="I196" s="23">
        <v>3.2500000000000001E-2</v>
      </c>
      <c r="J196" s="24">
        <f t="shared" si="9"/>
        <v>85289.684999999998</v>
      </c>
      <c r="K196" s="25"/>
    </row>
    <row r="197" spans="1:11" ht="15">
      <c r="A197" s="17">
        <v>5</v>
      </c>
      <c r="B197" s="18" t="s">
        <v>25</v>
      </c>
      <c r="C197" s="18" t="s">
        <v>33</v>
      </c>
      <c r="D197" s="26" t="s">
        <v>27</v>
      </c>
      <c r="E197" s="19" t="s">
        <v>24</v>
      </c>
      <c r="F197" s="20">
        <v>41261</v>
      </c>
      <c r="G197" s="21">
        <v>30</v>
      </c>
      <c r="H197" s="22">
        <v>2963065</v>
      </c>
      <c r="I197" s="23">
        <v>3.9199999999999999E-2</v>
      </c>
      <c r="J197" s="24">
        <f t="shared" si="9"/>
        <v>116152.148</v>
      </c>
      <c r="K197" s="25"/>
    </row>
    <row r="198" spans="1:11" ht="15">
      <c r="A198" s="17">
        <v>6</v>
      </c>
      <c r="B198" s="18" t="s">
        <v>25</v>
      </c>
      <c r="C198" s="18" t="s">
        <v>26</v>
      </c>
      <c r="D198" s="19" t="s">
        <v>27</v>
      </c>
      <c r="E198" s="19" t="s">
        <v>24</v>
      </c>
      <c r="F198" s="40">
        <v>41626</v>
      </c>
      <c r="G198" s="21">
        <v>7</v>
      </c>
      <c r="H198" s="22">
        <v>2163909</v>
      </c>
      <c r="I198" s="23">
        <v>3.6700000000000003E-2</v>
      </c>
      <c r="J198" s="24">
        <f t="shared" si="9"/>
        <v>79415.460300000006</v>
      </c>
      <c r="K198" s="25"/>
    </row>
    <row r="199" spans="1:11" ht="15">
      <c r="A199" s="17">
        <v>7</v>
      </c>
      <c r="B199" s="18" t="s">
        <v>25</v>
      </c>
      <c r="C199" s="18" t="s">
        <v>26</v>
      </c>
      <c r="D199" s="19" t="s">
        <v>27</v>
      </c>
      <c r="E199" s="19" t="s">
        <v>24</v>
      </c>
      <c r="F199" s="20">
        <v>41982</v>
      </c>
      <c r="G199" s="21">
        <v>7</v>
      </c>
      <c r="H199" s="22">
        <v>1320460</v>
      </c>
      <c r="I199" s="23">
        <v>3.2399999999999998E-2</v>
      </c>
      <c r="J199" s="24">
        <f t="shared" si="9"/>
        <v>42782.903999999995</v>
      </c>
      <c r="K199" s="25"/>
    </row>
    <row r="200" spans="1:11" ht="15">
      <c r="A200" s="17">
        <v>8</v>
      </c>
      <c r="B200" s="18" t="s">
        <v>25</v>
      </c>
      <c r="C200" s="18" t="s">
        <v>34</v>
      </c>
      <c r="D200" s="19" t="s">
        <v>27</v>
      </c>
      <c r="E200" s="19" t="s">
        <v>24</v>
      </c>
      <c r="F200" s="20">
        <v>42353</v>
      </c>
      <c r="G200" s="21">
        <v>30</v>
      </c>
      <c r="H200" s="22">
        <v>4528645</v>
      </c>
      <c r="I200" s="23">
        <v>3.7499999999999999E-2</v>
      </c>
      <c r="J200" s="24">
        <f t="shared" si="9"/>
        <v>169824.1875</v>
      </c>
      <c r="K200" s="25"/>
    </row>
    <row r="201" spans="1:11" ht="15">
      <c r="A201" s="17">
        <v>9</v>
      </c>
      <c r="B201" s="18" t="s">
        <v>25</v>
      </c>
      <c r="C201" s="18" t="s">
        <v>34</v>
      </c>
      <c r="D201" s="26" t="s">
        <v>27</v>
      </c>
      <c r="E201" s="26" t="s">
        <v>24</v>
      </c>
      <c r="F201" s="20">
        <v>42705</v>
      </c>
      <c r="G201" s="21">
        <v>30</v>
      </c>
      <c r="H201" s="22">
        <v>3296138</v>
      </c>
      <c r="I201" s="23">
        <v>3.7499999999999999E-2</v>
      </c>
      <c r="J201" s="24">
        <f>H201*I201</f>
        <v>123605.17499999999</v>
      </c>
      <c r="K201" s="25"/>
    </row>
    <row r="202" spans="1:11" ht="15">
      <c r="A202" s="17">
        <v>10</v>
      </c>
      <c r="B202" s="18" t="s">
        <v>25</v>
      </c>
      <c r="C202" s="18" t="s">
        <v>34</v>
      </c>
      <c r="D202" s="26" t="s">
        <v>27</v>
      </c>
      <c r="E202" s="26" t="s">
        <v>24</v>
      </c>
      <c r="F202" s="20">
        <v>43070</v>
      </c>
      <c r="G202" s="21">
        <v>30</v>
      </c>
      <c r="H202" s="22">
        <v>959349</v>
      </c>
      <c r="I202" s="23">
        <v>3.7499999999999999E-2</v>
      </c>
      <c r="J202" s="24">
        <f t="shared" si="9"/>
        <v>35975.587500000001</v>
      </c>
      <c r="K202" s="25"/>
    </row>
    <row r="203" spans="1:11" ht="15">
      <c r="A203" s="17">
        <v>11</v>
      </c>
      <c r="B203" s="18" t="s">
        <v>25</v>
      </c>
      <c r="C203" s="18" t="s">
        <v>34</v>
      </c>
      <c r="D203" s="26" t="s">
        <v>27</v>
      </c>
      <c r="E203" s="26" t="s">
        <v>24</v>
      </c>
      <c r="F203" s="20">
        <v>43435</v>
      </c>
      <c r="G203" s="21">
        <v>30</v>
      </c>
      <c r="H203" s="22">
        <v>2049900</v>
      </c>
      <c r="I203" s="23">
        <v>3.7499999999999999E-2</v>
      </c>
      <c r="J203" s="24">
        <f t="shared" si="9"/>
        <v>76871.25</v>
      </c>
      <c r="K203" s="25"/>
    </row>
    <row r="204" spans="1:11" ht="15">
      <c r="A204" s="17">
        <v>12</v>
      </c>
      <c r="B204" s="18" t="s">
        <v>25</v>
      </c>
      <c r="C204" s="18" t="s">
        <v>34</v>
      </c>
      <c r="D204" s="26" t="s">
        <v>27</v>
      </c>
      <c r="E204" s="26" t="s">
        <v>24</v>
      </c>
      <c r="F204" s="20">
        <v>43800</v>
      </c>
      <c r="G204" s="21">
        <v>30</v>
      </c>
      <c r="H204" s="22">
        <v>1984344</v>
      </c>
      <c r="I204" s="23">
        <v>3.7499999999999999E-2</v>
      </c>
      <c r="J204" s="24">
        <f t="shared" si="9"/>
        <v>74412.899999999994</v>
      </c>
      <c r="K204" s="25"/>
    </row>
    <row r="205" spans="1:11" ht="15.75" thickBot="1">
      <c r="A205" s="28">
        <v>13</v>
      </c>
      <c r="B205" s="18" t="s">
        <v>25</v>
      </c>
      <c r="C205" s="18" t="s">
        <v>34</v>
      </c>
      <c r="D205" s="26" t="s">
        <v>27</v>
      </c>
      <c r="E205" s="26" t="s">
        <v>24</v>
      </c>
      <c r="F205" s="20">
        <v>43512</v>
      </c>
      <c r="G205" s="21">
        <v>15</v>
      </c>
      <c r="H205" s="22">
        <v>1503713</v>
      </c>
      <c r="I205" s="23">
        <v>3.7499999999999999E-2</v>
      </c>
      <c r="J205" s="24">
        <f t="shared" si="9"/>
        <v>56389.237499999996</v>
      </c>
      <c r="K205" s="43" t="s">
        <v>35</v>
      </c>
    </row>
    <row r="206" spans="1:11" ht="16.5" thickTop="1" thickBot="1">
      <c r="A206" s="44">
        <v>14</v>
      </c>
      <c r="B206" s="45" t="s">
        <v>25</v>
      </c>
      <c r="C206" s="45" t="s">
        <v>34</v>
      </c>
      <c r="D206" s="46" t="s">
        <v>27</v>
      </c>
      <c r="E206" s="46" t="s">
        <v>24</v>
      </c>
      <c r="F206" s="47">
        <v>44166</v>
      </c>
      <c r="G206" s="48">
        <v>30</v>
      </c>
      <c r="H206" s="49">
        <f>2000000/12</f>
        <v>166666.66666666666</v>
      </c>
      <c r="I206" s="50">
        <v>3.7499999999999999E-2</v>
      </c>
      <c r="J206" s="24">
        <f t="shared" si="9"/>
        <v>6249.9999999999991</v>
      </c>
      <c r="K206" s="51"/>
    </row>
    <row r="207" spans="1:11" ht="16.5" thickTop="1" thickBot="1">
      <c r="A207" s="31" t="s">
        <v>28</v>
      </c>
      <c r="B207" s="32"/>
      <c r="C207" s="33"/>
      <c r="D207" s="33"/>
      <c r="E207" s="33"/>
      <c r="F207" s="32"/>
      <c r="G207" s="32"/>
      <c r="H207" s="52">
        <f>SUM(H193:H206)</f>
        <v>34441106.666666664</v>
      </c>
      <c r="I207" s="53">
        <f>IF(H207=0,"",J207/H207)</f>
        <v>3.9515241207889948E-2</v>
      </c>
      <c r="J207" s="36">
        <f>SUM(J193:J206)</f>
        <v>1360948.6373999999</v>
      </c>
      <c r="K207" s="37"/>
    </row>
  </sheetData>
  <mergeCells count="5">
    <mergeCell ref="A10:K10"/>
    <mergeCell ref="A11:K11"/>
    <mergeCell ref="L11:O11"/>
    <mergeCell ref="A13:K13"/>
    <mergeCell ref="B35:K35"/>
  </mergeCells>
  <dataValidations count="3">
    <dataValidation type="list" allowBlank="1" showInputMessage="1" showErrorMessage="1" sqref="D17:D28 D41:D52 D60:D71 D79:D90 D98:D109 D117:D128 D136:D147 D155:D166 D174:D186 D193:D206">
      <formula1>"Affiliated, Third-Party"</formula1>
    </dataValidation>
    <dataValidation type="list" allowBlank="1" showInputMessage="1" showErrorMessage="1" sqref="E17:E28 E41:E52 E60:E71 E79:E90 E98:E109 E117:E128 E136:E147 E155:E166 E174:E186 E193:E206">
      <formula1>"Fixed Rate, Variable Rate"</formula1>
    </dataValidation>
    <dataValidation allowBlank="1" showInputMessage="1" showErrorMessage="1" promptTitle="Date Format" prompt="E.g:  &quot;August 1, 2011&quot;" sqref="K7"/>
  </dataValidations>
  <pageMargins left="0.7" right="0.7" top="0.75" bottom="0.75" header="0.3" footer="0.3"/>
  <pageSetup scale="55" fitToHeight="14" orientation="portrait" r:id="rId1"/>
  <rowBreaks count="2" manualBreakCount="2">
    <brk id="74" max="10" man="1"/>
    <brk id="13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City of Kingston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rmurphy</dc:creator>
  <cp:lastModifiedBy>rmurphy</cp:lastModifiedBy>
  <cp:lastPrinted>2015-11-03T16:28:01Z</cp:lastPrinted>
  <dcterms:created xsi:type="dcterms:W3CDTF">2015-10-21T18:05:19Z</dcterms:created>
  <dcterms:modified xsi:type="dcterms:W3CDTF">2015-11-03T16:28:07Z</dcterms:modified>
</cp:coreProperties>
</file>