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285" windowWidth="28335" windowHeight="11955"/>
  </bookViews>
  <sheets>
    <sheet name="Sheet1" sheetId="1" r:id="rId1"/>
    <sheet name="Sheet2" sheetId="2" r:id="rId2"/>
    <sheet name="Sheet3" sheetId="3" r:id="rId3"/>
  </sheets>
  <externalReferences>
    <externalReference r:id="rId4"/>
    <externalReference r:id="rId5"/>
  </externalReferences>
  <definedNames>
    <definedName name="BridgeYear" localSheetId="0">'[1]LDC Info'!$E$26</definedName>
    <definedName name="EBNUMBER" localSheetId="0">'[1]LDC Info'!$E$16</definedName>
    <definedName name="_xlnm.Print_Area" localSheetId="0">Sheet1!$A$9:$L$64</definedName>
    <definedName name="RebaseYear" localSheetId="0">'[1]LDC Info'!$E$28</definedName>
    <definedName name="TestYear" localSheetId="0">'[1]LDC Info'!$E$24</definedName>
  </definedNames>
  <calcPr calcId="145621"/>
</workbook>
</file>

<file path=xl/calcChain.xml><?xml version="1.0" encoding="utf-8"?>
<calcChain xmlns="http://schemas.openxmlformats.org/spreadsheetml/2006/main">
  <c r="K48" i="1" l="1"/>
  <c r="L48" i="1" s="1"/>
  <c r="I48" i="1"/>
  <c r="G48" i="1"/>
  <c r="E48" i="1"/>
  <c r="F48" i="1" s="1"/>
  <c r="C48" i="1"/>
  <c r="B48" i="1"/>
  <c r="K47" i="1"/>
  <c r="I47" i="1"/>
  <c r="J47" i="1" s="1"/>
  <c r="G47" i="1"/>
  <c r="H47" i="1" s="1"/>
  <c r="E47" i="1"/>
  <c r="C47" i="1"/>
  <c r="B47" i="1"/>
  <c r="K46" i="1"/>
  <c r="L46" i="1" s="1"/>
  <c r="I46" i="1"/>
  <c r="G46" i="1"/>
  <c r="E46" i="1"/>
  <c r="F46" i="1" s="1"/>
  <c r="C46" i="1"/>
  <c r="K45" i="1"/>
  <c r="I45" i="1"/>
  <c r="G45" i="1"/>
  <c r="H45" i="1" s="1"/>
  <c r="E45" i="1"/>
  <c r="F45" i="1" s="1"/>
  <c r="C45" i="1"/>
  <c r="K44" i="1"/>
  <c r="I44" i="1"/>
  <c r="J44" i="1" s="1"/>
  <c r="G44" i="1"/>
  <c r="H44" i="1" s="1"/>
  <c r="E44" i="1"/>
  <c r="C44" i="1"/>
  <c r="K43" i="1"/>
  <c r="K49" i="1" s="1"/>
  <c r="I43" i="1"/>
  <c r="J43" i="1" s="1"/>
  <c r="G43" i="1"/>
  <c r="E43" i="1"/>
  <c r="C43" i="1"/>
  <c r="C49" i="1" s="1"/>
  <c r="C51" i="1" s="1"/>
  <c r="B43" i="1"/>
  <c r="L42" i="1"/>
  <c r="J42" i="1"/>
  <c r="H42" i="1"/>
  <c r="F42" i="1"/>
  <c r="G37" i="1"/>
  <c r="F37" i="1"/>
  <c r="E37" i="1"/>
  <c r="D37" i="1"/>
  <c r="C37" i="1"/>
  <c r="B37" i="1"/>
  <c r="G36" i="1"/>
  <c r="F36" i="1"/>
  <c r="E36" i="1"/>
  <c r="D36" i="1"/>
  <c r="C36" i="1"/>
  <c r="B36" i="1"/>
  <c r="G35" i="1"/>
  <c r="F35" i="1"/>
  <c r="E35" i="1"/>
  <c r="D35" i="1"/>
  <c r="C35" i="1"/>
  <c r="G34" i="1"/>
  <c r="F34" i="1"/>
  <c r="E34" i="1"/>
  <c r="D34" i="1"/>
  <c r="C34" i="1"/>
  <c r="G33" i="1"/>
  <c r="F33" i="1"/>
  <c r="E33" i="1"/>
  <c r="D33" i="1"/>
  <c r="C33" i="1"/>
  <c r="G32" i="1"/>
  <c r="F32" i="1"/>
  <c r="E32" i="1"/>
  <c r="D32" i="1"/>
  <c r="D38" i="1" s="1"/>
  <c r="C32" i="1"/>
  <c r="B32" i="1"/>
  <c r="G24" i="1"/>
  <c r="F24" i="1"/>
  <c r="E24" i="1"/>
  <c r="D24" i="1"/>
  <c r="C24" i="1"/>
  <c r="D25" i="1" s="1"/>
  <c r="B21" i="1"/>
  <c r="B46" i="1" s="1"/>
  <c r="B20" i="1"/>
  <c r="B34" i="1" s="1"/>
  <c r="G17" i="1"/>
  <c r="F17" i="1"/>
  <c r="E17" i="1"/>
  <c r="E18" i="1" s="1"/>
  <c r="D17" i="1"/>
  <c r="D18" i="1" s="1"/>
  <c r="C17" i="1"/>
  <c r="B16" i="1"/>
  <c r="B44" i="1" s="1"/>
  <c r="G13" i="1"/>
  <c r="G31" i="1" s="1"/>
  <c r="F13" i="1"/>
  <c r="I42" i="1" s="1"/>
  <c r="E13" i="1"/>
  <c r="A57" i="1" s="1"/>
  <c r="D13" i="1"/>
  <c r="E42" i="1" s="1"/>
  <c r="B13" i="1"/>
  <c r="B42" i="1" s="1"/>
  <c r="L1" i="1"/>
  <c r="F43" i="1" l="1"/>
  <c r="L44" i="1"/>
  <c r="J45" i="1"/>
  <c r="H46" i="1"/>
  <c r="D47" i="1"/>
  <c r="L47" i="1"/>
  <c r="H48" i="1"/>
  <c r="D27" i="1"/>
  <c r="F38" i="1"/>
  <c r="G49" i="1"/>
  <c r="G51" i="1" s="1"/>
  <c r="F44" i="1"/>
  <c r="L45" i="1"/>
  <c r="J46" i="1"/>
  <c r="F47" i="1"/>
  <c r="J48" i="1"/>
  <c r="F27" i="1"/>
  <c r="F28" i="1" s="1"/>
  <c r="G18" i="1"/>
  <c r="G27" i="1"/>
  <c r="E38" i="1"/>
  <c r="E39" i="1" s="1"/>
  <c r="E27" i="1"/>
  <c r="E28" i="1" s="1"/>
  <c r="C38" i="1"/>
  <c r="G38" i="1"/>
  <c r="G39" i="1" s="1"/>
  <c r="J49" i="1"/>
  <c r="J51" i="1" s="1"/>
  <c r="D48" i="1"/>
  <c r="D46" i="1"/>
  <c r="D44" i="1"/>
  <c r="K51" i="1"/>
  <c r="D39" i="1"/>
  <c r="F18" i="1"/>
  <c r="B17" i="1"/>
  <c r="C18" i="1" s="1"/>
  <c r="G25" i="1"/>
  <c r="F31" i="1"/>
  <c r="B33" i="1"/>
  <c r="B35" i="1"/>
  <c r="G42" i="1"/>
  <c r="K42" i="1"/>
  <c r="D43" i="1"/>
  <c r="H43" i="1"/>
  <c r="H49" i="1" s="1"/>
  <c r="H51" i="1" s="1"/>
  <c r="L43" i="1"/>
  <c r="B45" i="1"/>
  <c r="B49" i="1" s="1"/>
  <c r="F25" i="1"/>
  <c r="C27" i="1"/>
  <c r="E31" i="1"/>
  <c r="E49" i="1"/>
  <c r="E51" i="1" s="1"/>
  <c r="I49" i="1"/>
  <c r="I51" i="1" s="1"/>
  <c r="I52" i="1" s="1"/>
  <c r="I53" i="1" s="1"/>
  <c r="B24" i="1"/>
  <c r="E25" i="1"/>
  <c r="D31" i="1"/>
  <c r="B31" i="1"/>
  <c r="G19" i="1" l="1"/>
  <c r="F39" i="1"/>
  <c r="G28" i="1"/>
  <c r="B38" i="1"/>
  <c r="C39" i="1" s="1"/>
  <c r="B27" i="1"/>
  <c r="C28" i="1" s="1"/>
  <c r="L49" i="1"/>
  <c r="L51" i="1" s="1"/>
  <c r="F49" i="1"/>
  <c r="F51" i="1" s="1"/>
  <c r="B51" i="1"/>
  <c r="G57" i="1" s="1"/>
  <c r="G55" i="1"/>
  <c r="K52" i="1"/>
  <c r="G54" i="1"/>
  <c r="G26" i="1"/>
  <c r="D45" i="1"/>
  <c r="D49" i="1"/>
  <c r="D51" i="1" s="1"/>
  <c r="D28" i="1"/>
  <c r="C25" i="1"/>
  <c r="G52" i="1"/>
  <c r="G53" i="1" s="1"/>
  <c r="E52" i="1" l="1"/>
  <c r="E53" i="1" s="1"/>
  <c r="L55" i="1" s="1"/>
  <c r="G56" i="1"/>
  <c r="K53" i="1"/>
  <c r="L56" i="1"/>
</calcChain>
</file>

<file path=xl/sharedStrings.xml><?xml version="1.0" encoding="utf-8"?>
<sst xmlns="http://schemas.openxmlformats.org/spreadsheetml/2006/main" count="59" uniqueCount="40">
  <si>
    <t>File Number:</t>
  </si>
  <si>
    <t>Exhibit:</t>
  </si>
  <si>
    <t>Tab:</t>
  </si>
  <si>
    <t>Schedule:</t>
  </si>
  <si>
    <t>Page:</t>
  </si>
  <si>
    <t>Date:</t>
  </si>
  <si>
    <t>Appendix 2-JA</t>
  </si>
  <si>
    <r>
      <t xml:space="preserve">Summary of </t>
    </r>
    <r>
      <rPr>
        <b/>
        <u/>
        <sz val="14"/>
        <rFont val="Arial"/>
        <family val="2"/>
      </rPr>
      <t>Recoverable</t>
    </r>
    <r>
      <rPr>
        <b/>
        <sz val="14"/>
        <rFont val="Arial"/>
        <family val="2"/>
      </rPr>
      <t xml:space="preserve"> OM&amp;A Expenses</t>
    </r>
  </si>
  <si>
    <t>2012 Actuals</t>
  </si>
  <si>
    <t>Reporting Basis</t>
  </si>
  <si>
    <t>CGAAP</t>
  </si>
  <si>
    <t>MIFRS</t>
  </si>
  <si>
    <t>Operations</t>
  </si>
  <si>
    <t>Maintenance</t>
  </si>
  <si>
    <t>SubTotal</t>
  </si>
  <si>
    <t>%Change (year over year)</t>
  </si>
  <si>
    <t>%Change (Test Year vs 
Last Rebasing Year - Actual)</t>
  </si>
  <si>
    <t>Billing and Collecting</t>
  </si>
  <si>
    <t>Community Relations</t>
  </si>
  <si>
    <t>Administrative and General</t>
  </si>
  <si>
    <t>Taxes and Other Income Tax</t>
  </si>
  <si>
    <t>Total</t>
  </si>
  <si>
    <t>Taxes</t>
  </si>
  <si>
    <t>Variance 2012 Actuals vs. 2011 Actuals</t>
  </si>
  <si>
    <t xml:space="preserve">Maintenance </t>
  </si>
  <si>
    <t xml:space="preserve">Billing and Collecting </t>
  </si>
  <si>
    <t xml:space="preserve">Community Relations </t>
  </si>
  <si>
    <t xml:space="preserve">Administrative and General </t>
  </si>
  <si>
    <t xml:space="preserve">Total OM&amp;A Expenses </t>
  </si>
  <si>
    <t>Adjustments for Total non-recoverable items (from Appendices 2-JA and 2-JB)</t>
  </si>
  <si>
    <t xml:space="preserve">Total Recoverable OM&amp;A Expenses </t>
  </si>
  <si>
    <t xml:space="preserve">Variance from previous year </t>
  </si>
  <si>
    <t xml:space="preserve">Percent change (year over year) </t>
  </si>
  <si>
    <t xml:space="preserve">Percent Change:                                                    Test year vs. Most Current Actual </t>
  </si>
  <si>
    <t>Simple average of % variance for all years</t>
  </si>
  <si>
    <t>Compound Annual Growth Rate for all years</t>
  </si>
  <si>
    <t>Note:</t>
  </si>
  <si>
    <t>1     "BA" = Board-Approved</t>
  </si>
  <si>
    <t>2     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</si>
  <si>
    <t>3     Recoverable OM&amp;A that is included on these tables should be identical to the recoverable OM&amp;A that is shown for the corresponding periods on Appendix 2-JB.</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</si>
</sst>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0_-;\-&quot;$&quot;* #,##0_-;_-&quot;$&quot;* &quot;-&quot;??_-;_-@_-"/>
    <numFmt numFmtId="165" formatCode="0.0%"/>
    <numFmt numFmtId="166" formatCode="_-* #,##0_-;\-* #,##0_-;_-* &quot;-&quot;??_-;_-@_-"/>
  </numFmts>
  <fonts count="12"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u/>
      <sz val="14"/>
      <name val="Arial"/>
      <family val="2"/>
    </font>
    <font>
      <sz val="9"/>
      <name val="Arial"/>
      <family val="2"/>
    </font>
    <font>
      <b/>
      <sz val="9"/>
      <name val="Arial"/>
      <family val="2"/>
    </font>
    <font>
      <b/>
      <i/>
      <sz val="9"/>
      <color rgb="FFFF0000"/>
      <name val="Arial"/>
      <family val="2"/>
    </font>
    <font>
      <sz val="9"/>
      <color theme="1"/>
      <name val="Arial"/>
      <family val="2"/>
    </font>
    <font>
      <b/>
      <sz val="9"/>
      <color theme="1"/>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lightDown">
        <bgColor theme="0" tint="-0.249977111117893"/>
      </patternFill>
    </fill>
  </fills>
  <borders count="35">
    <border>
      <left/>
      <right/>
      <top/>
      <bottom/>
      <diagonal/>
    </border>
    <border>
      <left/>
      <right/>
      <top/>
      <bottom style="thin">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7">
    <xf numFmtId="0" fontId="0" fillId="0" borderId="0"/>
    <xf numFmtId="0" fontId="2" fillId="0" borderId="0"/>
    <xf numFmtId="0" fontId="2" fillId="0" borderId="0"/>
    <xf numFmtId="166" fontId="2" fillId="0" borderId="0" applyFont="0" applyFill="0" applyBorder="0" applyAlignment="0" applyProtection="0"/>
    <xf numFmtId="0" fontId="2" fillId="0" borderId="0" applyFont="0" applyFill="0" applyBorder="0" applyAlignment="0" applyProtection="0"/>
    <xf numFmtId="9" fontId="2" fillId="0" borderId="0" applyFont="0" applyFill="0" applyBorder="0" applyAlignment="0" applyProtection="0"/>
    <xf numFmtId="0" fontId="1" fillId="0" borderId="0"/>
  </cellStyleXfs>
  <cellXfs count="97">
    <xf numFmtId="0" fontId="0" fillId="0" borderId="0" xfId="0"/>
    <xf numFmtId="0" fontId="2" fillId="0" borderId="0" xfId="1"/>
    <xf numFmtId="0" fontId="3" fillId="0" borderId="0" xfId="1" applyFont="1" applyAlignment="1">
      <alignment horizontal="left"/>
    </xf>
    <xf numFmtId="0" fontId="4" fillId="0" borderId="0" xfId="1" applyFont="1" applyAlignment="1">
      <alignment horizontal="right" vertical="top"/>
    </xf>
    <xf numFmtId="0" fontId="4" fillId="2" borderId="1" xfId="1" applyFont="1" applyFill="1" applyBorder="1" applyAlignment="1">
      <alignment horizontal="right" vertical="top"/>
    </xf>
    <xf numFmtId="0" fontId="4" fillId="2" borderId="0" xfId="1" applyFont="1" applyFill="1" applyAlignment="1">
      <alignment horizontal="right" vertical="top"/>
    </xf>
    <xf numFmtId="0" fontId="2" fillId="0" borderId="0" xfId="1" applyFill="1" applyBorder="1"/>
    <xf numFmtId="0" fontId="7" fillId="0" borderId="2" xfId="2" applyFont="1" applyFill="1" applyBorder="1" applyAlignment="1">
      <alignment vertical="center" wrapText="1"/>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2" fillId="0" borderId="0" xfId="1" applyAlignment="1">
      <alignment vertical="center" wrapText="1"/>
    </xf>
    <xf numFmtId="0" fontId="9" fillId="0" borderId="5" xfId="2" applyFont="1" applyFill="1" applyBorder="1" applyAlignment="1">
      <alignment vertical="center" wrapText="1"/>
    </xf>
    <xf numFmtId="0" fontId="3" fillId="3" borderId="3" xfId="1" applyFont="1" applyFill="1" applyBorder="1" applyAlignment="1">
      <alignment horizontal="center" vertical="top" wrapText="1"/>
    </xf>
    <xf numFmtId="0" fontId="3" fillId="3" borderId="4" xfId="1" applyFont="1" applyFill="1" applyBorder="1" applyAlignment="1">
      <alignment horizontal="center" vertical="top" wrapText="1"/>
    </xf>
    <xf numFmtId="0" fontId="8" fillId="0" borderId="0" xfId="2" applyFont="1" applyFill="1" applyBorder="1" applyAlignment="1">
      <alignment horizontal="center" vertical="center" wrapText="1"/>
    </xf>
    <xf numFmtId="0" fontId="7" fillId="0" borderId="6" xfId="2" applyFont="1" applyBorder="1" applyAlignment="1">
      <alignment vertical="center" wrapText="1"/>
    </xf>
    <xf numFmtId="164" fontId="7" fillId="2" borderId="7" xfId="3" applyNumberFormat="1" applyFont="1" applyFill="1" applyBorder="1" applyAlignment="1">
      <alignment vertical="center" wrapText="1"/>
    </xf>
    <xf numFmtId="164" fontId="7" fillId="2" borderId="8" xfId="3" applyNumberFormat="1" applyFont="1" applyFill="1" applyBorder="1" applyAlignment="1">
      <alignment vertical="center" wrapText="1"/>
    </xf>
    <xf numFmtId="3" fontId="7" fillId="0" borderId="0" xfId="2" applyNumberFormat="1" applyFont="1" applyFill="1" applyBorder="1" applyAlignment="1">
      <alignment vertical="center" wrapText="1"/>
    </xf>
    <xf numFmtId="164" fontId="2" fillId="0" borderId="0" xfId="1" applyNumberFormat="1" applyAlignment="1">
      <alignment vertical="center" wrapText="1"/>
    </xf>
    <xf numFmtId="0" fontId="7" fillId="0" borderId="9" xfId="2" applyFont="1" applyBorder="1" applyAlignment="1">
      <alignment vertical="center" wrapText="1"/>
    </xf>
    <xf numFmtId="164" fontId="7" fillId="2" borderId="10" xfId="3" applyNumberFormat="1" applyFont="1" applyFill="1" applyBorder="1" applyAlignment="1">
      <alignment vertical="center" wrapText="1"/>
    </xf>
    <xf numFmtId="164" fontId="7" fillId="2" borderId="11" xfId="3" applyNumberFormat="1" applyFont="1" applyFill="1" applyBorder="1" applyAlignment="1">
      <alignment vertical="center" wrapText="1"/>
    </xf>
    <xf numFmtId="0" fontId="8" fillId="0" borderId="9" xfId="2" applyFont="1" applyBorder="1" applyAlignment="1">
      <alignment vertical="center" wrapText="1"/>
    </xf>
    <xf numFmtId="164" fontId="8" fillId="0" borderId="10" xfId="3" applyNumberFormat="1" applyFont="1" applyBorder="1" applyAlignment="1">
      <alignment vertical="center" wrapText="1"/>
    </xf>
    <xf numFmtId="164" fontId="8" fillId="0" borderId="11" xfId="3" applyNumberFormat="1" applyFont="1" applyBorder="1" applyAlignment="1">
      <alignment vertical="center" wrapText="1"/>
    </xf>
    <xf numFmtId="3" fontId="8" fillId="0" borderId="0" xfId="4" applyNumberFormat="1" applyFont="1" applyFill="1" applyBorder="1" applyAlignment="1">
      <alignment vertical="center" wrapText="1"/>
    </xf>
    <xf numFmtId="0" fontId="2" fillId="0" borderId="0" xfId="1" applyFill="1" applyBorder="1" applyAlignment="1">
      <alignment vertical="center" wrapText="1"/>
    </xf>
    <xf numFmtId="165" fontId="7" fillId="4" borderId="10" xfId="5" applyNumberFormat="1" applyFont="1" applyFill="1" applyBorder="1" applyAlignment="1">
      <alignment vertical="center" wrapText="1"/>
    </xf>
    <xf numFmtId="165" fontId="7" fillId="0" borderId="10" xfId="5" applyNumberFormat="1" applyFont="1" applyBorder="1" applyAlignment="1">
      <alignment vertical="center" wrapText="1"/>
    </xf>
    <xf numFmtId="165" fontId="7" fillId="0" borderId="11" xfId="5" applyNumberFormat="1" applyFont="1" applyBorder="1" applyAlignment="1">
      <alignment vertical="center" wrapText="1"/>
    </xf>
    <xf numFmtId="3" fontId="7" fillId="0" borderId="0" xfId="5" applyNumberFormat="1" applyFont="1" applyFill="1" applyBorder="1" applyAlignment="1">
      <alignment vertical="center" wrapText="1"/>
    </xf>
    <xf numFmtId="165" fontId="7" fillId="0" borderId="12" xfId="5" applyNumberFormat="1" applyFont="1" applyBorder="1" applyAlignment="1">
      <alignment vertical="center" wrapText="1"/>
    </xf>
    <xf numFmtId="165" fontId="7" fillId="0" borderId="13" xfId="5" applyNumberFormat="1" applyFont="1" applyBorder="1" applyAlignment="1">
      <alignment vertical="center" wrapText="1"/>
    </xf>
    <xf numFmtId="164" fontId="2" fillId="0" borderId="0" xfId="1" applyNumberFormat="1" applyFill="1" applyBorder="1" applyAlignment="1">
      <alignment vertical="center" wrapText="1"/>
    </xf>
    <xf numFmtId="0" fontId="7" fillId="0" borderId="14" xfId="2" applyFont="1" applyBorder="1" applyAlignment="1">
      <alignment vertical="center" wrapText="1"/>
    </xf>
    <xf numFmtId="165" fontId="7" fillId="4" borderId="15" xfId="5" applyNumberFormat="1" applyFont="1" applyFill="1" applyBorder="1" applyAlignment="1">
      <alignment vertical="center" wrapText="1"/>
    </xf>
    <xf numFmtId="165" fontId="7" fillId="0" borderId="15" xfId="5" applyNumberFormat="1" applyFont="1" applyBorder="1" applyAlignment="1">
      <alignment vertical="center" wrapText="1"/>
    </xf>
    <xf numFmtId="165" fontId="7" fillId="0" borderId="16" xfId="5" applyNumberFormat="1" applyFont="1" applyBorder="1" applyAlignment="1">
      <alignment vertical="center" wrapText="1"/>
    </xf>
    <xf numFmtId="165" fontId="7" fillId="0" borderId="0" xfId="5" applyNumberFormat="1" applyFont="1" applyFill="1" applyBorder="1" applyAlignment="1">
      <alignment vertical="center" wrapText="1"/>
    </xf>
    <xf numFmtId="0" fontId="2" fillId="0" borderId="0" xfId="2" applyAlignment="1">
      <alignment vertical="center" wrapText="1"/>
    </xf>
    <xf numFmtId="166" fontId="2" fillId="0" borderId="0" xfId="4" applyNumberFormat="1" applyFont="1" applyAlignment="1">
      <alignment vertical="center" wrapText="1"/>
    </xf>
    <xf numFmtId="166" fontId="4" fillId="0" borderId="0" xfId="4" applyNumberFormat="1" applyFont="1" applyAlignment="1">
      <alignment vertical="center" wrapText="1"/>
    </xf>
    <xf numFmtId="0" fontId="7" fillId="0" borderId="6" xfId="2" applyFont="1" applyFill="1" applyBorder="1" applyAlignment="1">
      <alignment vertical="center" wrapText="1"/>
    </xf>
    <xf numFmtId="0" fontId="8" fillId="0" borderId="7" xfId="2" applyFont="1" applyFill="1" applyBorder="1" applyAlignment="1">
      <alignment horizontal="center" vertical="center" wrapText="1"/>
    </xf>
    <xf numFmtId="0" fontId="3" fillId="0" borderId="7" xfId="1" applyFont="1" applyFill="1" applyBorder="1" applyAlignment="1">
      <alignment horizontal="center" vertical="center" wrapText="1"/>
    </xf>
    <xf numFmtId="0" fontId="8" fillId="0" borderId="8" xfId="2" applyFont="1" applyFill="1" applyBorder="1" applyAlignment="1">
      <alignment horizontal="center" vertical="center" wrapText="1"/>
    </xf>
    <xf numFmtId="0" fontId="7" fillId="0" borderId="17" xfId="2" applyFont="1" applyBorder="1" applyAlignment="1">
      <alignment vertical="center" wrapText="1"/>
    </xf>
    <xf numFmtId="164" fontId="7" fillId="0" borderId="18" xfId="3" applyNumberFormat="1" applyFont="1" applyBorder="1" applyAlignment="1">
      <alignment vertical="center" wrapText="1"/>
    </xf>
    <xf numFmtId="164" fontId="7" fillId="0" borderId="19" xfId="3" applyNumberFormat="1" applyFont="1" applyBorder="1" applyAlignment="1">
      <alignment vertical="center" wrapText="1"/>
    </xf>
    <xf numFmtId="164" fontId="7" fillId="0" borderId="10" xfId="3" applyNumberFormat="1" applyFont="1" applyBorder="1" applyAlignment="1">
      <alignment vertical="center" wrapText="1"/>
    </xf>
    <xf numFmtId="164" fontId="7" fillId="0" borderId="11" xfId="3" applyNumberFormat="1" applyFont="1" applyBorder="1" applyAlignment="1">
      <alignment vertical="center" wrapText="1"/>
    </xf>
    <xf numFmtId="0" fontId="10" fillId="0" borderId="5" xfId="6" applyFont="1" applyBorder="1" applyAlignment="1">
      <alignment horizontal="center" vertical="center" wrapText="1"/>
    </xf>
    <xf numFmtId="0" fontId="11" fillId="0" borderId="3" xfId="6" applyFont="1" applyBorder="1" applyAlignment="1">
      <alignment horizontal="center" vertical="center" wrapText="1"/>
    </xf>
    <xf numFmtId="0" fontId="11" fillId="0" borderId="4" xfId="6" applyFont="1" applyBorder="1" applyAlignment="1">
      <alignment horizontal="center" vertical="center" wrapText="1"/>
    </xf>
    <xf numFmtId="0" fontId="11" fillId="0" borderId="17" xfId="6" applyFont="1" applyBorder="1" applyAlignment="1">
      <alignment vertical="center" wrapText="1"/>
    </xf>
    <xf numFmtId="164" fontId="10" fillId="0" borderId="18" xfId="3" applyNumberFormat="1" applyFont="1" applyBorder="1" applyAlignment="1">
      <alignment vertical="center" wrapText="1"/>
    </xf>
    <xf numFmtId="164" fontId="10" fillId="0" borderId="19" xfId="3" applyNumberFormat="1" applyFont="1" applyBorder="1" applyAlignment="1">
      <alignment vertical="center" wrapText="1"/>
    </xf>
    <xf numFmtId="0" fontId="11" fillId="0" borderId="9" xfId="6" applyFont="1" applyBorder="1" applyAlignment="1">
      <alignment vertical="center" wrapText="1"/>
    </xf>
    <xf numFmtId="164" fontId="10" fillId="0" borderId="10" xfId="3" applyNumberFormat="1" applyFont="1" applyBorder="1" applyAlignment="1">
      <alignment vertical="center" wrapText="1"/>
    </xf>
    <xf numFmtId="164" fontId="10" fillId="0" borderId="11" xfId="3" applyNumberFormat="1" applyFont="1" applyBorder="1" applyAlignment="1">
      <alignment vertical="center" wrapText="1"/>
    </xf>
    <xf numFmtId="10" fontId="10" fillId="0" borderId="20" xfId="6" applyNumberFormat="1" applyFont="1" applyFill="1" applyBorder="1" applyAlignment="1">
      <alignment vertical="center" wrapText="1"/>
    </xf>
    <xf numFmtId="0" fontId="10" fillId="0" borderId="21" xfId="6" applyFont="1" applyFill="1" applyBorder="1" applyAlignment="1">
      <alignment vertical="center" wrapText="1"/>
    </xf>
    <xf numFmtId="0" fontId="10" fillId="0" borderId="22" xfId="6" applyFont="1" applyFill="1" applyBorder="1" applyAlignment="1">
      <alignment vertical="center" wrapText="1"/>
    </xf>
    <xf numFmtId="0" fontId="10" fillId="0" borderId="20" xfId="6" applyFont="1" applyFill="1" applyBorder="1" applyAlignment="1">
      <alignment vertical="center" wrapText="1"/>
    </xf>
    <xf numFmtId="0" fontId="10" fillId="0" borderId="23" xfId="6" applyFont="1" applyFill="1" applyBorder="1" applyAlignment="1">
      <alignment vertical="center" wrapText="1"/>
    </xf>
    <xf numFmtId="10" fontId="10" fillId="0" borderId="0" xfId="6" applyNumberFormat="1" applyFont="1" applyFill="1" applyBorder="1" applyAlignment="1">
      <alignment vertical="center" wrapText="1"/>
    </xf>
    <xf numFmtId="9" fontId="10" fillId="0" borderId="10" xfId="5" applyFont="1" applyBorder="1" applyAlignment="1">
      <alignment vertical="center" wrapText="1"/>
    </xf>
    <xf numFmtId="0" fontId="10" fillId="0" borderId="24" xfId="6" applyFont="1" applyFill="1" applyBorder="1" applyAlignment="1">
      <alignment vertical="center" wrapText="1"/>
    </xf>
    <xf numFmtId="0" fontId="10" fillId="0" borderId="25" xfId="6" applyFont="1" applyFill="1" applyBorder="1" applyAlignment="1">
      <alignment vertical="center" wrapText="1"/>
    </xf>
    <xf numFmtId="0" fontId="10" fillId="0" borderId="0" xfId="6" applyFont="1" applyFill="1" applyBorder="1" applyAlignment="1">
      <alignment vertical="center" wrapText="1"/>
    </xf>
    <xf numFmtId="0" fontId="10" fillId="0" borderId="26" xfId="6" applyFont="1" applyFill="1" applyBorder="1" applyAlignment="1">
      <alignment vertical="center" wrapText="1"/>
    </xf>
    <xf numFmtId="10" fontId="10" fillId="0" borderId="27" xfId="6" applyNumberFormat="1" applyFont="1" applyFill="1" applyBorder="1" applyAlignment="1">
      <alignment vertical="center" wrapText="1"/>
    </xf>
    <xf numFmtId="0" fontId="10" fillId="0" borderId="12" xfId="6" applyFont="1" applyFill="1" applyBorder="1" applyAlignment="1">
      <alignment vertical="center" wrapText="1"/>
    </xf>
    <xf numFmtId="0" fontId="10" fillId="0" borderId="28" xfId="6" applyFont="1" applyFill="1" applyBorder="1" applyAlignment="1">
      <alignment vertical="center" wrapText="1"/>
    </xf>
    <xf numFmtId="10" fontId="10" fillId="0" borderId="10" xfId="6" applyNumberFormat="1" applyFont="1" applyBorder="1" applyAlignment="1">
      <alignment vertical="center" wrapText="1"/>
    </xf>
    <xf numFmtId="0" fontId="10" fillId="0" borderId="29" xfId="6" applyFont="1" applyFill="1" applyBorder="1" applyAlignment="1">
      <alignment vertical="center" wrapText="1"/>
    </xf>
    <xf numFmtId="0" fontId="10" fillId="0" borderId="27" xfId="6" applyFont="1" applyFill="1" applyBorder="1" applyAlignment="1">
      <alignment vertical="center" wrapText="1"/>
    </xf>
    <xf numFmtId="0" fontId="10" fillId="0" borderId="30" xfId="6" applyFont="1" applyFill="1" applyBorder="1" applyAlignment="1">
      <alignment vertical="center" wrapText="1"/>
    </xf>
    <xf numFmtId="10" fontId="10" fillId="0" borderId="12" xfId="6" applyNumberFormat="1" applyFont="1" applyBorder="1" applyAlignment="1">
      <alignment vertical="center" wrapText="1"/>
    </xf>
    <xf numFmtId="9" fontId="10" fillId="0" borderId="11" xfId="5" applyFont="1" applyFill="1" applyBorder="1" applyAlignment="1">
      <alignment vertical="center" wrapText="1"/>
    </xf>
    <xf numFmtId="165" fontId="10" fillId="0" borderId="11" xfId="5" applyNumberFormat="1" applyFont="1" applyFill="1" applyBorder="1" applyAlignment="1">
      <alignment vertical="center" wrapText="1"/>
    </xf>
    <xf numFmtId="0" fontId="11" fillId="0" borderId="14" xfId="6" applyFont="1" applyBorder="1" applyAlignment="1">
      <alignment vertical="center" wrapText="1"/>
    </xf>
    <xf numFmtId="10" fontId="10" fillId="0" borderId="31" xfId="6" applyNumberFormat="1" applyFont="1" applyFill="1" applyBorder="1" applyAlignment="1">
      <alignment vertical="center" wrapText="1"/>
    </xf>
    <xf numFmtId="0" fontId="10" fillId="0" borderId="31" xfId="6" applyFont="1" applyFill="1" applyBorder="1" applyAlignment="1">
      <alignment vertical="center" wrapText="1"/>
    </xf>
    <xf numFmtId="0" fontId="10" fillId="0" borderId="32" xfId="6" applyFont="1" applyFill="1" applyBorder="1" applyAlignment="1">
      <alignment vertical="center" wrapText="1"/>
    </xf>
    <xf numFmtId="10" fontId="10" fillId="0" borderId="15" xfId="6" applyNumberFormat="1" applyFont="1" applyBorder="1" applyAlignment="1">
      <alignment vertical="center" wrapText="1"/>
    </xf>
    <xf numFmtId="0" fontId="10" fillId="0" borderId="33" xfId="6" applyFont="1" applyFill="1" applyBorder="1" applyAlignment="1">
      <alignment vertical="center" wrapText="1"/>
    </xf>
    <xf numFmtId="0" fontId="10" fillId="0" borderId="34" xfId="6" applyFont="1" applyFill="1" applyBorder="1" applyAlignment="1">
      <alignment vertical="center" wrapText="1"/>
    </xf>
    <xf numFmtId="0" fontId="3" fillId="0" borderId="0" xfId="1" applyFont="1" applyAlignment="1">
      <alignment vertical="center" wrapText="1"/>
    </xf>
    <xf numFmtId="0" fontId="2" fillId="0" borderId="0" xfId="1" applyFont="1" applyAlignment="1">
      <alignment vertical="center" wrapText="1"/>
    </xf>
    <xf numFmtId="0" fontId="2" fillId="0" borderId="0" xfId="1" applyFont="1" applyAlignment="1">
      <alignment horizontal="left" vertical="top"/>
    </xf>
    <xf numFmtId="0" fontId="2" fillId="0" borderId="0" xfId="1" applyFont="1" applyAlignment="1">
      <alignment vertical="top" wrapText="1"/>
    </xf>
    <xf numFmtId="0" fontId="2" fillId="0" borderId="0" xfId="1" applyFont="1"/>
    <xf numFmtId="0" fontId="5" fillId="0" borderId="0" xfId="1" applyFont="1" applyAlignment="1">
      <alignment horizontal="center" vertical="center"/>
    </xf>
    <xf numFmtId="0" fontId="8" fillId="0" borderId="0" xfId="2" applyFont="1" applyFill="1" applyBorder="1" applyAlignment="1">
      <alignment horizontal="center" vertical="center" wrapText="1"/>
    </xf>
    <xf numFmtId="0" fontId="2" fillId="0" borderId="0" xfId="1" applyFont="1" applyAlignment="1">
      <alignment horizontal="left" vertical="top" wrapText="1"/>
    </xf>
  </cellXfs>
  <cellStyles count="7">
    <cellStyle name="Comma 16" xfId="4"/>
    <cellStyle name="Currency 4" xfId="3"/>
    <cellStyle name="Normal" xfId="0" builtinId="0"/>
    <cellStyle name="Normal 10 2" xfId="1"/>
    <cellStyle name="Normal 2 28" xfId="2"/>
    <cellStyle name="Normal 3 4" xfId="6"/>
    <cellStyle name="Percent 4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Kingston%20Hydro\Kingston%20Hydro%202016%20COS%20Rate%20Application\Ch%202%20Appendices%20Model\2016_Filing_Requirements_Chapter2_Z%20Tariff%20Appendix.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IVE%20EXCEL%20for%20RESS%20FILING%20-%20INITIAL%20APP\Appendix%202JA,%202J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 2-Z_Tariff"/>
      <sheetName val="Summary Tables"/>
      <sheetName val="App.2-W_Bill Impacts _Resi"/>
      <sheetName val="Rates Summary"/>
      <sheetName val="App. 2-W Bill Impacts GS &lt; 50"/>
      <sheetName val="App. 2-W Bill Impacts GS50-4999"/>
      <sheetName val="App. 2-W Bill Impacts Large Use"/>
      <sheetName val="App. 2-W Bill Impacts USL"/>
      <sheetName val="App.2-W_Bill Impacts _Template"/>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Y_MIFRS Summary Impacts"/>
      <sheetName val="lists"/>
      <sheetName val="lists2"/>
      <sheetName val="Sheet19"/>
      <sheetName val="Sheet1"/>
    </sheetNames>
    <sheetDataSet>
      <sheetData sheetId="0" refreshError="1">
        <row r="16">
          <cell r="E16" t="str">
            <v>EB-2015-0083</v>
          </cell>
        </row>
        <row r="24">
          <cell r="E24">
            <v>2016</v>
          </cell>
        </row>
        <row r="26">
          <cell r="E26">
            <v>2015</v>
          </cell>
        </row>
        <row r="28">
          <cell r="E28">
            <v>2011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2JB"/>
      <sheetName val="OEB income statement"/>
      <sheetName val="App.2-JA_OM&amp;A_Summary_Analys"/>
      <sheetName val="Detail ELECT"/>
      <sheetName val="Detail UKEDL"/>
      <sheetName val="GL Detail"/>
    </sheetNames>
    <sheetDataSet>
      <sheetData sheetId="0" refreshError="1"/>
      <sheetData sheetId="1" refreshError="1">
        <row r="29">
          <cell r="H29">
            <v>2005140.6000000006</v>
          </cell>
        </row>
        <row r="54">
          <cell r="O54">
            <v>810263.37</v>
          </cell>
        </row>
        <row r="70">
          <cell r="O70">
            <v>829560.89</v>
          </cell>
        </row>
        <row r="78">
          <cell r="O78">
            <v>204149.92</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7"/>
  <sheetViews>
    <sheetView tabSelected="1" topLeftCell="A9" workbookViewId="0">
      <selection activeCell="K25" sqref="K25"/>
    </sheetView>
  </sheetViews>
  <sheetFormatPr defaultColWidth="9.140625" defaultRowHeight="12.75" x14ac:dyDescent="0.2"/>
  <cols>
    <col min="1" max="1" width="29" style="1" customWidth="1"/>
    <col min="2" max="3" width="15" style="1" customWidth="1"/>
    <col min="4" max="4" width="13.28515625" style="1" bestFit="1" customWidth="1"/>
    <col min="5" max="5" width="12.7109375" style="1" bestFit="1" customWidth="1"/>
    <col min="6" max="7" width="12.7109375" style="1" customWidth="1"/>
    <col min="8" max="8" width="13.28515625" style="1" bestFit="1" customWidth="1"/>
    <col min="9" max="9" width="11.140625" style="1" bestFit="1" customWidth="1"/>
    <col min="10" max="10" width="13.28515625" style="1" bestFit="1" customWidth="1"/>
    <col min="11" max="11" width="12.7109375" style="1" bestFit="1" customWidth="1"/>
    <col min="12" max="12" width="10.85546875" style="1" bestFit="1" customWidth="1"/>
    <col min="13" max="13" width="9.7109375" style="1" bestFit="1" customWidth="1"/>
    <col min="14" max="16384" width="9.140625" style="1"/>
  </cols>
  <sheetData>
    <row r="1" spans="1:14" hidden="1" x14ac:dyDescent="0.2">
      <c r="K1" s="2" t="s">
        <v>0</v>
      </c>
      <c r="L1" s="3" t="str">
        <f>EBNUMBER</f>
        <v>EB-2015-0083</v>
      </c>
    </row>
    <row r="2" spans="1:14" hidden="1" x14ac:dyDescent="0.2">
      <c r="K2" s="2" t="s">
        <v>1</v>
      </c>
      <c r="L2" s="4"/>
    </row>
    <row r="3" spans="1:14" hidden="1" x14ac:dyDescent="0.2">
      <c r="K3" s="2" t="s">
        <v>2</v>
      </c>
      <c r="L3" s="4"/>
    </row>
    <row r="4" spans="1:14" hidden="1" x14ac:dyDescent="0.2">
      <c r="K4" s="2" t="s">
        <v>3</v>
      </c>
      <c r="L4" s="4"/>
    </row>
    <row r="5" spans="1:14" hidden="1" x14ac:dyDescent="0.2">
      <c r="K5" s="2" t="s">
        <v>4</v>
      </c>
      <c r="L5" s="5"/>
    </row>
    <row r="6" spans="1:14" hidden="1" x14ac:dyDescent="0.2">
      <c r="K6" s="2"/>
      <c r="L6" s="3"/>
    </row>
    <row r="7" spans="1:14" hidden="1" x14ac:dyDescent="0.2">
      <c r="K7" s="2" t="s">
        <v>5</v>
      </c>
      <c r="L7" s="5"/>
    </row>
    <row r="8" spans="1:14" hidden="1" x14ac:dyDescent="0.2"/>
    <row r="9" spans="1:14" ht="18" x14ac:dyDescent="0.2">
      <c r="A9" s="94" t="s">
        <v>6</v>
      </c>
      <c r="B9" s="94"/>
      <c r="C9" s="94"/>
      <c r="D9" s="94"/>
      <c r="E9" s="94"/>
      <c r="F9" s="94"/>
      <c r="G9" s="94"/>
    </row>
    <row r="10" spans="1:14" ht="18" x14ac:dyDescent="0.2">
      <c r="A10" s="94" t="s">
        <v>7</v>
      </c>
      <c r="B10" s="94"/>
      <c r="C10" s="94"/>
      <c r="D10" s="94"/>
      <c r="E10" s="94"/>
      <c r="F10" s="94"/>
      <c r="G10" s="94"/>
    </row>
    <row r="12" spans="1:14" ht="13.5" thickBot="1" x14ac:dyDescent="0.25">
      <c r="H12" s="6"/>
      <c r="I12" s="6"/>
    </row>
    <row r="13" spans="1:14" ht="39" thickBot="1" x14ac:dyDescent="0.25">
      <c r="A13" s="7"/>
      <c r="B13" s="8" t="str">
        <f>"Last Rebasing Year (" &amp; RebaseYear &amp; " Actuals)"</f>
        <v>Last Rebasing Year (2011 Actuals)</v>
      </c>
      <c r="C13" s="8" t="s">
        <v>8</v>
      </c>
      <c r="D13" s="8" t="str">
        <f>BridgeYear -2 &amp; " Actuals"</f>
        <v>2013 Actuals</v>
      </c>
      <c r="E13" s="8" t="str">
        <f>BridgeYear -1 &amp; " Actuals"</f>
        <v>2014 Actuals</v>
      </c>
      <c r="F13" s="8" t="str">
        <f>BridgeYear &amp; " Bridge Year"</f>
        <v>2015 Bridge Year</v>
      </c>
      <c r="G13" s="9" t="str">
        <f>TestYear &amp; " Test Year"</f>
        <v>2016 Test Year</v>
      </c>
      <c r="H13" s="95"/>
      <c r="I13" s="95"/>
      <c r="J13" s="10"/>
      <c r="K13" s="10"/>
    </row>
    <row r="14" spans="1:14" ht="13.5" thickBot="1" x14ac:dyDescent="0.25">
      <c r="A14" s="11" t="s">
        <v>9</v>
      </c>
      <c r="B14" s="12" t="s">
        <v>10</v>
      </c>
      <c r="C14" s="12" t="s">
        <v>10</v>
      </c>
      <c r="D14" s="12" t="s">
        <v>10</v>
      </c>
      <c r="E14" s="12" t="s">
        <v>10</v>
      </c>
      <c r="F14" s="12" t="s">
        <v>11</v>
      </c>
      <c r="G14" s="13" t="s">
        <v>11</v>
      </c>
      <c r="H14" s="14"/>
      <c r="I14" s="14"/>
      <c r="J14" s="10"/>
      <c r="K14" s="10"/>
    </row>
    <row r="15" spans="1:14" x14ac:dyDescent="0.2">
      <c r="A15" s="15" t="s">
        <v>12</v>
      </c>
      <c r="B15" s="16">
        <v>2605492.83</v>
      </c>
      <c r="C15" s="16">
        <v>2338944</v>
      </c>
      <c r="D15" s="16">
        <v>2904285.7350000003</v>
      </c>
      <c r="E15" s="16">
        <v>2013677.1684999997</v>
      </c>
      <c r="F15" s="16">
        <v>2006738.4345966908</v>
      </c>
      <c r="G15" s="17">
        <v>2026941</v>
      </c>
      <c r="H15" s="18"/>
      <c r="I15" s="18"/>
      <c r="J15" s="18"/>
      <c r="K15" s="18"/>
      <c r="L15" s="18"/>
      <c r="M15" s="18"/>
      <c r="N15" s="19"/>
    </row>
    <row r="16" spans="1:14" x14ac:dyDescent="0.2">
      <c r="A16" s="20" t="s">
        <v>13</v>
      </c>
      <c r="B16" s="21">
        <f>'[2]OEB income statement'!O54</f>
        <v>810263.37</v>
      </c>
      <c r="C16" s="21">
        <v>873655</v>
      </c>
      <c r="D16" s="21">
        <v>983793.85599999991</v>
      </c>
      <c r="E16" s="21">
        <v>1037660.9950000001</v>
      </c>
      <c r="F16" s="21">
        <v>1324804.9497999998</v>
      </c>
      <c r="G16" s="22">
        <v>1304549</v>
      </c>
      <c r="H16" s="18"/>
      <c r="I16" s="18"/>
      <c r="J16" s="18"/>
      <c r="K16" s="18"/>
      <c r="L16" s="18"/>
      <c r="M16" s="18"/>
      <c r="N16" s="19"/>
    </row>
    <row r="17" spans="1:14" x14ac:dyDescent="0.2">
      <c r="A17" s="23" t="s">
        <v>14</v>
      </c>
      <c r="B17" s="24">
        <f t="shared" ref="B17:G17" si="0">SUM(B15:B16)</f>
        <v>3415756.2</v>
      </c>
      <c r="C17" s="24">
        <f t="shared" si="0"/>
        <v>3212599</v>
      </c>
      <c r="D17" s="24">
        <f t="shared" si="0"/>
        <v>3888079.591</v>
      </c>
      <c r="E17" s="24">
        <f t="shared" si="0"/>
        <v>3051338.1634999998</v>
      </c>
      <c r="F17" s="24">
        <f t="shared" si="0"/>
        <v>3331543.3843966909</v>
      </c>
      <c r="G17" s="25">
        <f t="shared" si="0"/>
        <v>3331490</v>
      </c>
      <c r="H17" s="26"/>
      <c r="I17" s="26"/>
      <c r="J17" s="27"/>
      <c r="K17" s="27"/>
      <c r="L17" s="6"/>
      <c r="M17" s="6"/>
      <c r="N17" s="6"/>
    </row>
    <row r="18" spans="1:14" x14ac:dyDescent="0.2">
      <c r="A18" s="20" t="s">
        <v>15</v>
      </c>
      <c r="B18" s="28"/>
      <c r="C18" s="29">
        <f>IF(ISERROR((C17-B17)/B17), "", (C17-B17)/B17)</f>
        <v>-5.9476493082263944E-2</v>
      </c>
      <c r="D18" s="29">
        <f>IF(ISERROR((D17-C17)/C17), "", (D17-C17)/C17)</f>
        <v>0.21025985222556565</v>
      </c>
      <c r="E18" s="29">
        <f t="shared" ref="E18:G18" si="1">IF(ISERROR((E17-D17)/D17), "", (E17-D17)/D17)</f>
        <v>-0.21520686701909653</v>
      </c>
      <c r="F18" s="29">
        <f t="shared" si="1"/>
        <v>9.1830274418121249E-2</v>
      </c>
      <c r="G18" s="30">
        <f t="shared" si="1"/>
        <v>-1.6023923608769895E-5</v>
      </c>
      <c r="H18" s="31"/>
      <c r="I18" s="31"/>
      <c r="J18" s="27"/>
      <c r="K18" s="27"/>
      <c r="L18" s="6"/>
      <c r="M18" s="6"/>
      <c r="N18" s="6"/>
    </row>
    <row r="19" spans="1:14" ht="24" x14ac:dyDescent="0.2">
      <c r="A19" s="20" t="s">
        <v>16</v>
      </c>
      <c r="B19" s="32"/>
      <c r="C19" s="32"/>
      <c r="D19" s="32"/>
      <c r="E19" s="32"/>
      <c r="F19" s="33"/>
      <c r="G19" s="30">
        <f>IF(ISERROR((G17-B17)/B17), "", (G17-B17)/B17)</f>
        <v>-2.4669852022811283E-2</v>
      </c>
      <c r="H19" s="31"/>
      <c r="I19" s="31"/>
      <c r="J19" s="27"/>
      <c r="K19" s="27"/>
      <c r="L19" s="6"/>
      <c r="M19" s="6"/>
      <c r="N19" s="6"/>
    </row>
    <row r="20" spans="1:14" x14ac:dyDescent="0.2">
      <c r="A20" s="20" t="s">
        <v>17</v>
      </c>
      <c r="B20" s="21">
        <f>'[2]OEB income statement'!O70</f>
        <v>829560.89</v>
      </c>
      <c r="C20" s="21">
        <v>954711.83000000007</v>
      </c>
      <c r="D20" s="21">
        <v>1013374.227</v>
      </c>
      <c r="E20" s="21">
        <v>840791.1102</v>
      </c>
      <c r="F20" s="21">
        <v>913498.28634789027</v>
      </c>
      <c r="G20" s="22">
        <v>938710</v>
      </c>
      <c r="H20" s="18"/>
      <c r="I20" s="18"/>
      <c r="J20" s="34"/>
      <c r="K20" s="34"/>
      <c r="L20" s="34"/>
      <c r="M20" s="34"/>
      <c r="N20" s="34"/>
    </row>
    <row r="21" spans="1:14" x14ac:dyDescent="0.2">
      <c r="A21" s="20" t="s">
        <v>18</v>
      </c>
      <c r="B21" s="21">
        <f>'[2]OEB income statement'!O78</f>
        <v>204149.92</v>
      </c>
      <c r="C21" s="21">
        <v>201696</v>
      </c>
      <c r="D21" s="21">
        <v>120437.663</v>
      </c>
      <c r="E21" s="21">
        <v>79873.809000000008</v>
      </c>
      <c r="F21" s="21">
        <v>100010.52380000001</v>
      </c>
      <c r="G21" s="22">
        <v>103010.84000000001</v>
      </c>
      <c r="H21" s="18"/>
      <c r="I21" s="18"/>
      <c r="J21" s="18"/>
      <c r="K21" s="18"/>
      <c r="L21" s="18"/>
      <c r="M21" s="18"/>
      <c r="N21" s="18"/>
    </row>
    <row r="22" spans="1:14" x14ac:dyDescent="0.2">
      <c r="A22" s="20" t="s">
        <v>19</v>
      </c>
      <c r="B22" s="21">
        <v>1577877</v>
      </c>
      <c r="C22" s="21">
        <v>1783955</v>
      </c>
      <c r="D22" s="21">
        <v>1860228</v>
      </c>
      <c r="E22" s="21">
        <v>2362486</v>
      </c>
      <c r="F22" s="21">
        <v>2379487</v>
      </c>
      <c r="G22" s="22">
        <v>2469464</v>
      </c>
      <c r="H22" s="18"/>
      <c r="I22" s="18"/>
      <c r="J22" s="34"/>
      <c r="K22" s="34"/>
      <c r="L22" s="34"/>
      <c r="M22" s="34"/>
      <c r="N22" s="34"/>
    </row>
    <row r="23" spans="1:14" x14ac:dyDescent="0.2">
      <c r="A23" s="20" t="s">
        <v>20</v>
      </c>
      <c r="B23" s="21">
        <v>133047.15</v>
      </c>
      <c r="C23" s="21">
        <v>129780.66</v>
      </c>
      <c r="D23" s="21">
        <v>133225.53</v>
      </c>
      <c r="E23" s="21">
        <v>133670.75</v>
      </c>
      <c r="F23" s="21">
        <v>134111.86347500002</v>
      </c>
      <c r="G23" s="22">
        <v>138135</v>
      </c>
      <c r="H23" s="18"/>
      <c r="I23" s="18"/>
      <c r="J23" s="34"/>
      <c r="K23" s="34"/>
      <c r="L23" s="34"/>
      <c r="M23" s="34"/>
      <c r="N23" s="34"/>
    </row>
    <row r="24" spans="1:14" x14ac:dyDescent="0.2">
      <c r="A24" s="23" t="s">
        <v>14</v>
      </c>
      <c r="B24" s="24">
        <f>SUM(B20:B23)</f>
        <v>2744634.96</v>
      </c>
      <c r="C24" s="24">
        <f t="shared" ref="C24:G24" si="2">SUM(C20:C23)</f>
        <v>3070143.49</v>
      </c>
      <c r="D24" s="24">
        <f t="shared" si="2"/>
        <v>3127265.4199999995</v>
      </c>
      <c r="E24" s="24">
        <f t="shared" si="2"/>
        <v>3416821.6691999999</v>
      </c>
      <c r="F24" s="24">
        <f t="shared" si="2"/>
        <v>3527107.6736228904</v>
      </c>
      <c r="G24" s="25">
        <f t="shared" si="2"/>
        <v>3649319.84</v>
      </c>
      <c r="H24" s="26"/>
      <c r="I24" s="26"/>
      <c r="J24" s="27"/>
      <c r="K24" s="27"/>
      <c r="L24" s="6"/>
      <c r="M24" s="6"/>
      <c r="N24" s="6"/>
    </row>
    <row r="25" spans="1:14" x14ac:dyDescent="0.2">
      <c r="A25" s="20" t="s">
        <v>15</v>
      </c>
      <c r="B25" s="28"/>
      <c r="C25" s="29">
        <f>IF(ISERROR((C24-B24)/B24), "", (C24-B24)/B24)</f>
        <v>0.11859811404573826</v>
      </c>
      <c r="D25" s="29">
        <f>IF(ISERROR((D24-C24)/C24), "", (D24-C24)/C24)</f>
        <v>1.8605622240802575E-2</v>
      </c>
      <c r="E25" s="29">
        <f t="shared" ref="E25:G25" si="3">IF(ISERROR((E24-D24)/D24), "", (E24-D24)/D24)</f>
        <v>9.2590877431823634E-2</v>
      </c>
      <c r="F25" s="29">
        <f t="shared" si="3"/>
        <v>3.2277366248591018E-2</v>
      </c>
      <c r="G25" s="30">
        <f t="shared" si="3"/>
        <v>3.4649400496350173E-2</v>
      </c>
      <c r="H25" s="31"/>
      <c r="I25" s="31"/>
      <c r="J25" s="27"/>
      <c r="K25" s="27"/>
      <c r="L25" s="6"/>
      <c r="M25" s="6"/>
      <c r="N25" s="6"/>
    </row>
    <row r="26" spans="1:14" ht="24" x14ac:dyDescent="0.2">
      <c r="A26" s="20" t="s">
        <v>16</v>
      </c>
      <c r="B26" s="32"/>
      <c r="C26" s="32"/>
      <c r="D26" s="32"/>
      <c r="E26" s="32"/>
      <c r="F26" s="33"/>
      <c r="G26" s="30">
        <f>IF(ISERROR((G24-B24)/B24), "", (G24-B24)/B24)</f>
        <v>0.32961938224382303</v>
      </c>
      <c r="H26" s="31"/>
      <c r="I26" s="31"/>
      <c r="J26" s="27"/>
      <c r="K26" s="27"/>
      <c r="L26" s="6"/>
      <c r="M26" s="6"/>
      <c r="N26" s="6"/>
    </row>
    <row r="27" spans="1:14" x14ac:dyDescent="0.2">
      <c r="A27" s="23" t="s">
        <v>21</v>
      </c>
      <c r="B27" s="24">
        <f t="shared" ref="B27:G27" si="4">SUM(B24,B17)</f>
        <v>6160391.1600000001</v>
      </c>
      <c r="C27" s="24">
        <f t="shared" si="4"/>
        <v>6282742.4900000002</v>
      </c>
      <c r="D27" s="24">
        <f t="shared" si="4"/>
        <v>7015345.0109999999</v>
      </c>
      <c r="E27" s="24">
        <f t="shared" si="4"/>
        <v>6468159.8326999992</v>
      </c>
      <c r="F27" s="24">
        <f t="shared" si="4"/>
        <v>6858651.0580195813</v>
      </c>
      <c r="G27" s="25">
        <f t="shared" si="4"/>
        <v>6980809.8399999999</v>
      </c>
      <c r="H27" s="26"/>
      <c r="I27" s="26"/>
      <c r="J27" s="27"/>
      <c r="K27" s="27"/>
      <c r="L27" s="6"/>
      <c r="M27" s="6"/>
      <c r="N27" s="6"/>
    </row>
    <row r="28" spans="1:14" ht="13.5" thickBot="1" x14ac:dyDescent="0.25">
      <c r="A28" s="35" t="s">
        <v>15</v>
      </c>
      <c r="B28" s="36"/>
      <c r="C28" s="37">
        <f>IF(ISERROR((C27-B27)/B27), "", (C27-B27)/B27)</f>
        <v>1.9860967724653393E-2</v>
      </c>
      <c r="D28" s="37">
        <f>IF(ISERROR((D27-C27)/C27), "", (D27-C27)/C27)</f>
        <v>0.11660553049341987</v>
      </c>
      <c r="E28" s="37">
        <f t="shared" ref="E28:G28" si="5">IF(ISERROR((E27-D27)/D27), "", (E27-D27)/D27)</f>
        <v>-7.7998327586457847E-2</v>
      </c>
      <c r="F28" s="37">
        <f t="shared" si="5"/>
        <v>6.0371301176795372E-2</v>
      </c>
      <c r="G28" s="38">
        <f t="shared" si="5"/>
        <v>1.7810904935538687E-2</v>
      </c>
      <c r="H28" s="31"/>
      <c r="I28" s="31"/>
      <c r="J28" s="39"/>
      <c r="K28" s="27"/>
      <c r="L28" s="6"/>
      <c r="M28" s="6"/>
      <c r="N28" s="6"/>
    </row>
    <row r="29" spans="1:14" x14ac:dyDescent="0.2">
      <c r="A29" s="40"/>
      <c r="B29" s="41"/>
      <c r="C29" s="41"/>
      <c r="D29" s="42"/>
      <c r="E29" s="42"/>
      <c r="F29" s="42"/>
      <c r="G29" s="41"/>
      <c r="H29" s="27"/>
      <c r="I29" s="27"/>
      <c r="J29" s="27"/>
      <c r="K29" s="27"/>
      <c r="L29" s="6"/>
      <c r="M29" s="6"/>
      <c r="N29" s="6"/>
    </row>
    <row r="30" spans="1:14" ht="13.5" thickBot="1" x14ac:dyDescent="0.25">
      <c r="A30" s="40"/>
      <c r="B30" s="40"/>
      <c r="C30" s="40"/>
      <c r="D30" s="40"/>
      <c r="E30" s="40"/>
      <c r="F30" s="40"/>
      <c r="G30" s="40"/>
      <c r="H30" s="10"/>
      <c r="I30" s="10"/>
      <c r="J30" s="27"/>
      <c r="K30" s="27"/>
      <c r="L30" s="6"/>
      <c r="M30" s="6"/>
      <c r="N30" s="6"/>
    </row>
    <row r="31" spans="1:14" ht="36" x14ac:dyDescent="0.2">
      <c r="A31" s="43"/>
      <c r="B31" s="44" t="str">
        <f t="shared" ref="B31:G31" si="6">B13</f>
        <v>Last Rebasing Year (2011 Actuals)</v>
      </c>
      <c r="C31" s="45" t="s">
        <v>8</v>
      </c>
      <c r="D31" s="44" t="str">
        <f t="shared" si="6"/>
        <v>2013 Actuals</v>
      </c>
      <c r="E31" s="44" t="str">
        <f t="shared" si="6"/>
        <v>2014 Actuals</v>
      </c>
      <c r="F31" s="44" t="str">
        <f t="shared" si="6"/>
        <v>2015 Bridge Year</v>
      </c>
      <c r="G31" s="46" t="str">
        <f t="shared" si="6"/>
        <v>2016 Test Year</v>
      </c>
      <c r="H31" s="10"/>
      <c r="I31" s="10"/>
      <c r="J31" s="27"/>
      <c r="K31" s="27"/>
      <c r="L31" s="6"/>
      <c r="M31" s="6"/>
      <c r="N31" s="6"/>
    </row>
    <row r="32" spans="1:14" x14ac:dyDescent="0.2">
      <c r="A32" s="47" t="s">
        <v>12</v>
      </c>
      <c r="B32" s="48">
        <f t="shared" ref="B32:G33" si="7">B15</f>
        <v>2605492.83</v>
      </c>
      <c r="C32" s="48">
        <f t="shared" si="7"/>
        <v>2338944</v>
      </c>
      <c r="D32" s="48">
        <f t="shared" si="7"/>
        <v>2904285.7350000003</v>
      </c>
      <c r="E32" s="48">
        <f t="shared" si="7"/>
        <v>2013677.1684999997</v>
      </c>
      <c r="F32" s="48">
        <f t="shared" si="7"/>
        <v>2006738.4345966908</v>
      </c>
      <c r="G32" s="49">
        <f t="shared" si="7"/>
        <v>2026941</v>
      </c>
      <c r="H32" s="10"/>
      <c r="I32" s="10"/>
      <c r="J32" s="27"/>
      <c r="K32" s="27"/>
      <c r="L32" s="6"/>
      <c r="M32" s="6"/>
      <c r="N32" s="6"/>
    </row>
    <row r="33" spans="1:12" x14ac:dyDescent="0.2">
      <c r="A33" s="20" t="s">
        <v>13</v>
      </c>
      <c r="B33" s="50">
        <f t="shared" si="7"/>
        <v>810263.37</v>
      </c>
      <c r="C33" s="50">
        <f t="shared" si="7"/>
        <v>873655</v>
      </c>
      <c r="D33" s="50">
        <f t="shared" si="7"/>
        <v>983793.85599999991</v>
      </c>
      <c r="E33" s="50">
        <f t="shared" si="7"/>
        <v>1037660.9950000001</v>
      </c>
      <c r="F33" s="50">
        <f t="shared" si="7"/>
        <v>1324804.9497999998</v>
      </c>
      <c r="G33" s="51">
        <f t="shared" si="7"/>
        <v>1304549</v>
      </c>
      <c r="H33" s="10"/>
      <c r="I33" s="10"/>
      <c r="J33" s="10"/>
      <c r="K33" s="10"/>
    </row>
    <row r="34" spans="1:12" x14ac:dyDescent="0.2">
      <c r="A34" s="20" t="s">
        <v>17</v>
      </c>
      <c r="B34" s="50">
        <f t="shared" ref="B34:G37" si="8">B20</f>
        <v>829560.89</v>
      </c>
      <c r="C34" s="50">
        <f t="shared" si="8"/>
        <v>954711.83000000007</v>
      </c>
      <c r="D34" s="50">
        <f t="shared" si="8"/>
        <v>1013374.227</v>
      </c>
      <c r="E34" s="50">
        <f t="shared" si="8"/>
        <v>840791.1102</v>
      </c>
      <c r="F34" s="50">
        <f t="shared" si="8"/>
        <v>913498.28634789027</v>
      </c>
      <c r="G34" s="51">
        <f t="shared" si="8"/>
        <v>938710</v>
      </c>
      <c r="H34" s="10"/>
      <c r="I34" s="10"/>
      <c r="J34" s="10"/>
      <c r="K34" s="10"/>
    </row>
    <row r="35" spans="1:12" x14ac:dyDescent="0.2">
      <c r="A35" s="20" t="s">
        <v>18</v>
      </c>
      <c r="B35" s="50">
        <f t="shared" si="8"/>
        <v>204149.92</v>
      </c>
      <c r="C35" s="50">
        <f t="shared" si="8"/>
        <v>201696</v>
      </c>
      <c r="D35" s="50">
        <f t="shared" si="8"/>
        <v>120437.663</v>
      </c>
      <c r="E35" s="50">
        <f t="shared" si="8"/>
        <v>79873.809000000008</v>
      </c>
      <c r="F35" s="50">
        <f t="shared" si="8"/>
        <v>100010.52380000001</v>
      </c>
      <c r="G35" s="51">
        <f t="shared" si="8"/>
        <v>103010.84000000001</v>
      </c>
      <c r="H35" s="10"/>
      <c r="I35" s="10"/>
      <c r="J35" s="10"/>
      <c r="K35" s="10"/>
    </row>
    <row r="36" spans="1:12" x14ac:dyDescent="0.2">
      <c r="A36" s="20" t="s">
        <v>19</v>
      </c>
      <c r="B36" s="50">
        <f t="shared" si="8"/>
        <v>1577877</v>
      </c>
      <c r="C36" s="50">
        <f t="shared" si="8"/>
        <v>1783955</v>
      </c>
      <c r="D36" s="50">
        <f t="shared" si="8"/>
        <v>1860228</v>
      </c>
      <c r="E36" s="50">
        <f t="shared" si="8"/>
        <v>2362486</v>
      </c>
      <c r="F36" s="50">
        <f t="shared" si="8"/>
        <v>2379487</v>
      </c>
      <c r="G36" s="51">
        <f t="shared" si="8"/>
        <v>2469464</v>
      </c>
      <c r="H36" s="10"/>
      <c r="I36" s="10"/>
      <c r="J36" s="10"/>
      <c r="K36" s="10"/>
    </row>
    <row r="37" spans="1:12" x14ac:dyDescent="0.2">
      <c r="A37" s="20" t="s">
        <v>22</v>
      </c>
      <c r="B37" s="50">
        <f>B23</f>
        <v>133047.15</v>
      </c>
      <c r="C37" s="50">
        <f t="shared" si="8"/>
        <v>129780.66</v>
      </c>
      <c r="D37" s="50">
        <f t="shared" si="8"/>
        <v>133225.53</v>
      </c>
      <c r="E37" s="50">
        <f t="shared" si="8"/>
        <v>133670.75</v>
      </c>
      <c r="F37" s="50">
        <f t="shared" si="8"/>
        <v>134111.86347500002</v>
      </c>
      <c r="G37" s="51">
        <f t="shared" si="8"/>
        <v>138135</v>
      </c>
      <c r="H37" s="10"/>
      <c r="I37" s="10"/>
      <c r="J37" s="10"/>
      <c r="K37" s="10"/>
    </row>
    <row r="38" spans="1:12" x14ac:dyDescent="0.2">
      <c r="A38" s="23" t="s">
        <v>21</v>
      </c>
      <c r="B38" s="24">
        <f t="shared" ref="B38:G38" si="9">SUM(B32:B37)</f>
        <v>6160391.1600000001</v>
      </c>
      <c r="C38" s="24">
        <f t="shared" si="9"/>
        <v>6282742.4900000002</v>
      </c>
      <c r="D38" s="24">
        <f t="shared" si="9"/>
        <v>7015345.0109999999</v>
      </c>
      <c r="E38" s="24">
        <f t="shared" si="9"/>
        <v>6468159.8326999992</v>
      </c>
      <c r="F38" s="24">
        <f t="shared" si="9"/>
        <v>6858651.0580195803</v>
      </c>
      <c r="G38" s="25">
        <f t="shared" si="9"/>
        <v>6980809.8399999999</v>
      </c>
      <c r="H38" s="10"/>
      <c r="I38" s="10"/>
      <c r="J38" s="10"/>
      <c r="K38" s="10"/>
    </row>
    <row r="39" spans="1:12" ht="13.5" thickBot="1" x14ac:dyDescent="0.25">
      <c r="A39" s="35" t="s">
        <v>15</v>
      </c>
      <c r="B39" s="36"/>
      <c r="C39" s="37">
        <f>IF(ISERROR((C38-B38)/B38), "", (C38-B38)/B38)</f>
        <v>1.9860967724653393E-2</v>
      </c>
      <c r="D39" s="37">
        <f>IF(ISERROR((D38-C38)/C38), "", (D38-C38)/C38)</f>
        <v>0.11660553049341987</v>
      </c>
      <c r="E39" s="37">
        <f t="shared" ref="E39:G39" si="10">IF(ISERROR((E38-D38)/D38), "", (E38-D38)/D38)</f>
        <v>-7.7998327586457847E-2</v>
      </c>
      <c r="F39" s="37">
        <f t="shared" si="10"/>
        <v>6.0371301176795233E-2</v>
      </c>
      <c r="G39" s="38">
        <f t="shared" si="10"/>
        <v>1.7810904935538826E-2</v>
      </c>
      <c r="H39" s="10"/>
      <c r="I39" s="10"/>
      <c r="J39" s="10"/>
      <c r="K39" s="10"/>
    </row>
    <row r="40" spans="1:12" x14ac:dyDescent="0.2">
      <c r="A40" s="10"/>
      <c r="B40" s="10"/>
      <c r="C40" s="10"/>
      <c r="D40" s="10"/>
      <c r="E40" s="10"/>
      <c r="F40" s="10"/>
      <c r="G40" s="10"/>
      <c r="H40" s="10"/>
      <c r="I40" s="10"/>
      <c r="J40" s="10"/>
      <c r="K40" s="10"/>
    </row>
    <row r="41" spans="1:12" ht="13.5" thickBot="1" x14ac:dyDescent="0.25">
      <c r="A41" s="10"/>
      <c r="B41" s="10"/>
      <c r="C41" s="10"/>
      <c r="D41" s="10"/>
      <c r="E41" s="10"/>
      <c r="F41" s="10"/>
      <c r="G41" s="10"/>
      <c r="H41" s="10"/>
      <c r="I41" s="10"/>
      <c r="J41" s="10"/>
      <c r="K41" s="10"/>
    </row>
    <row r="42" spans="1:12" ht="48.75" thickBot="1" x14ac:dyDescent="0.25">
      <c r="A42" s="52"/>
      <c r="B42" s="53" t="str">
        <f>B13</f>
        <v>Last Rebasing Year (2011 Actuals)</v>
      </c>
      <c r="C42" s="53" t="s">
        <v>8</v>
      </c>
      <c r="D42" s="53" t="s">
        <v>23</v>
      </c>
      <c r="E42" s="53" t="str">
        <f>D13</f>
        <v>2013 Actuals</v>
      </c>
      <c r="F42" s="53" t="str">
        <f>"Variance " &amp; '[1]LDC Info'!E26 -2 &amp; " Actuals vs. " &amp;  '[1]LDC Info'!E28 &amp; " Actuals"</f>
        <v>Variance 2013 Actuals vs. 2011 Actuals</v>
      </c>
      <c r="G42" s="53" t="str">
        <f>E13</f>
        <v>2014 Actuals</v>
      </c>
      <c r="H42" s="53" t="str">
        <f>"Variance " &amp; '[1]LDC Info'!E26 -1 &amp; " Actuals vs. " &amp;  '[1]LDC Info'!E26-2 &amp; " Actuals"</f>
        <v>Variance 2014 Actuals vs. 2013 Actuals</v>
      </c>
      <c r="I42" s="53" t="str">
        <f>F13</f>
        <v>2015 Bridge Year</v>
      </c>
      <c r="J42" s="53" t="str">
        <f>"Variance " &amp; '[1]LDC Info'!E26 &amp; " Bridge vs. " &amp; '[1]LDC Info'!E26 -1 &amp; " Actuals"</f>
        <v>Variance 2015 Bridge vs. 2014 Actuals</v>
      </c>
      <c r="K42" s="53" t="str">
        <f>G13</f>
        <v>2016 Test Year</v>
      </c>
      <c r="L42" s="54" t="str">
        <f>"Variance " &amp; TestYear &amp; " Test vs. " &amp; BridgeYear &amp; " Bridge"</f>
        <v>Variance 2016 Test vs. 2015 Bridge</v>
      </c>
    </row>
    <row r="43" spans="1:12" x14ac:dyDescent="0.2">
      <c r="A43" s="55" t="s">
        <v>12</v>
      </c>
      <c r="B43" s="48">
        <f t="shared" ref="B43:C44" si="11">B15</f>
        <v>2605492.83</v>
      </c>
      <c r="C43" s="48">
        <f t="shared" si="11"/>
        <v>2338944</v>
      </c>
      <c r="D43" s="56">
        <f t="shared" ref="D43:D48" si="12">C43-B43</f>
        <v>-266548.83000000007</v>
      </c>
      <c r="E43" s="56">
        <f>D15</f>
        <v>2904285.7350000003</v>
      </c>
      <c r="F43" s="56">
        <f>E43-C43</f>
        <v>565341.73500000034</v>
      </c>
      <c r="G43" s="56">
        <f>E15</f>
        <v>2013677.1684999997</v>
      </c>
      <c r="H43" s="56">
        <f>G43-E43</f>
        <v>-890608.56650000066</v>
      </c>
      <c r="I43" s="56">
        <f>F15</f>
        <v>2006738.4345966908</v>
      </c>
      <c r="J43" s="56">
        <f>I43-G43</f>
        <v>-6938.7339033088647</v>
      </c>
      <c r="K43" s="56">
        <f>G15</f>
        <v>2026941</v>
      </c>
      <c r="L43" s="57">
        <f>K43-I43</f>
        <v>20202.565403309185</v>
      </c>
    </row>
    <row r="44" spans="1:12" x14ac:dyDescent="0.2">
      <c r="A44" s="58" t="s">
        <v>24</v>
      </c>
      <c r="B44" s="50">
        <f t="shared" si="11"/>
        <v>810263.37</v>
      </c>
      <c r="C44" s="48">
        <f t="shared" si="11"/>
        <v>873655</v>
      </c>
      <c r="D44" s="56">
        <f t="shared" si="12"/>
        <v>63391.630000000005</v>
      </c>
      <c r="E44" s="59">
        <f>D16</f>
        <v>983793.85599999991</v>
      </c>
      <c r="F44" s="56">
        <f t="shared" ref="F44:F48" si="13">E44-C44</f>
        <v>110138.85599999991</v>
      </c>
      <c r="G44" s="59">
        <f>E16</f>
        <v>1037660.9950000001</v>
      </c>
      <c r="H44" s="56">
        <f t="shared" ref="H44:H48" si="14">G44-E44</f>
        <v>53867.139000000199</v>
      </c>
      <c r="I44" s="59">
        <f>F16</f>
        <v>1324804.9497999998</v>
      </c>
      <c r="J44" s="56">
        <f t="shared" ref="J44:J48" si="15">I44-G44</f>
        <v>287143.95479999972</v>
      </c>
      <c r="K44" s="59">
        <f>G16</f>
        <v>1304549</v>
      </c>
      <c r="L44" s="60">
        <f t="shared" ref="L44:L48" si="16">K44-I44</f>
        <v>-20255.949799999828</v>
      </c>
    </row>
    <row r="45" spans="1:12" x14ac:dyDescent="0.2">
      <c r="A45" s="58" t="s">
        <v>25</v>
      </c>
      <c r="B45" s="50">
        <f>B20</f>
        <v>829560.89</v>
      </c>
      <c r="C45" s="48">
        <f>C20</f>
        <v>954711.83000000007</v>
      </c>
      <c r="D45" s="56">
        <f t="shared" si="12"/>
        <v>125150.94000000006</v>
      </c>
      <c r="E45" s="59">
        <f>D20</f>
        <v>1013374.227</v>
      </c>
      <c r="F45" s="56">
        <f t="shared" si="13"/>
        <v>58662.396999999881</v>
      </c>
      <c r="G45" s="59">
        <f>E20</f>
        <v>840791.1102</v>
      </c>
      <c r="H45" s="56">
        <f t="shared" si="14"/>
        <v>-172583.11679999996</v>
      </c>
      <c r="I45" s="59">
        <f>F20</f>
        <v>913498.28634789027</v>
      </c>
      <c r="J45" s="56">
        <f t="shared" si="15"/>
        <v>72707.176147890277</v>
      </c>
      <c r="K45" s="59">
        <f>G20</f>
        <v>938710</v>
      </c>
      <c r="L45" s="60">
        <f t="shared" si="16"/>
        <v>25211.713652109727</v>
      </c>
    </row>
    <row r="46" spans="1:12" x14ac:dyDescent="0.2">
      <c r="A46" s="58" t="s">
        <v>26</v>
      </c>
      <c r="B46" s="50">
        <f>B21</f>
        <v>204149.92</v>
      </c>
      <c r="C46" s="48">
        <f t="shared" ref="C46:C48" si="17">C21</f>
        <v>201696</v>
      </c>
      <c r="D46" s="56">
        <f t="shared" si="12"/>
        <v>-2453.9200000000128</v>
      </c>
      <c r="E46" s="59">
        <f>D21</f>
        <v>120437.663</v>
      </c>
      <c r="F46" s="56">
        <f t="shared" si="13"/>
        <v>-81258.337</v>
      </c>
      <c r="G46" s="59">
        <f>E21</f>
        <v>79873.809000000008</v>
      </c>
      <c r="H46" s="56">
        <f t="shared" si="14"/>
        <v>-40563.853999999992</v>
      </c>
      <c r="I46" s="59">
        <f>F21</f>
        <v>100010.52380000001</v>
      </c>
      <c r="J46" s="56">
        <f t="shared" si="15"/>
        <v>20136.714800000002</v>
      </c>
      <c r="K46" s="59">
        <f>G21</f>
        <v>103010.84000000001</v>
      </c>
      <c r="L46" s="60">
        <f t="shared" si="16"/>
        <v>3000.3162000000011</v>
      </c>
    </row>
    <row r="47" spans="1:12" x14ac:dyDescent="0.2">
      <c r="A47" s="58" t="s">
        <v>27</v>
      </c>
      <c r="B47" s="50">
        <f>B22</f>
        <v>1577877</v>
      </c>
      <c r="C47" s="48">
        <f t="shared" si="17"/>
        <v>1783955</v>
      </c>
      <c r="D47" s="56">
        <f t="shared" si="12"/>
        <v>206078</v>
      </c>
      <c r="E47" s="59">
        <f>D22</f>
        <v>1860228</v>
      </c>
      <c r="F47" s="56">
        <f t="shared" si="13"/>
        <v>76273</v>
      </c>
      <c r="G47" s="59">
        <f t="shared" ref="G47:G48" si="18">E22</f>
        <v>2362486</v>
      </c>
      <c r="H47" s="56">
        <f t="shared" si="14"/>
        <v>502258</v>
      </c>
      <c r="I47" s="59">
        <f>F22</f>
        <v>2379487</v>
      </c>
      <c r="J47" s="56">
        <f t="shared" si="15"/>
        <v>17001</v>
      </c>
      <c r="K47" s="59">
        <f>G22</f>
        <v>2469464</v>
      </c>
      <c r="L47" s="60">
        <f t="shared" si="16"/>
        <v>89977</v>
      </c>
    </row>
    <row r="48" spans="1:12" x14ac:dyDescent="0.2">
      <c r="A48" s="58" t="s">
        <v>22</v>
      </c>
      <c r="B48" s="50">
        <f>B23</f>
        <v>133047.15</v>
      </c>
      <c r="C48" s="48">
        <f t="shared" si="17"/>
        <v>129780.66</v>
      </c>
      <c r="D48" s="56">
        <f t="shared" si="12"/>
        <v>-3266.4899999999907</v>
      </c>
      <c r="E48" s="59">
        <f>D23</f>
        <v>133225.53</v>
      </c>
      <c r="F48" s="56">
        <f t="shared" si="13"/>
        <v>3444.8699999999953</v>
      </c>
      <c r="G48" s="59">
        <f t="shared" si="18"/>
        <v>133670.75</v>
      </c>
      <c r="H48" s="56">
        <f t="shared" si="14"/>
        <v>445.22000000000116</v>
      </c>
      <c r="I48" s="59">
        <f>F23</f>
        <v>134111.86347500002</v>
      </c>
      <c r="J48" s="56">
        <f t="shared" si="15"/>
        <v>441.11347500002012</v>
      </c>
      <c r="K48" s="59">
        <f>G23</f>
        <v>138135</v>
      </c>
      <c r="L48" s="60">
        <f t="shared" si="16"/>
        <v>4023.1365249999799</v>
      </c>
    </row>
    <row r="49" spans="1:12" x14ac:dyDescent="0.2">
      <c r="A49" s="58" t="s">
        <v>28</v>
      </c>
      <c r="B49" s="59">
        <f t="shared" ref="B49:L49" si="19">SUM(B43:B48)</f>
        <v>6160391.1600000001</v>
      </c>
      <c r="C49" s="59">
        <f t="shared" si="19"/>
        <v>6282742.4900000002</v>
      </c>
      <c r="D49" s="59">
        <f t="shared" si="19"/>
        <v>122351.32999999999</v>
      </c>
      <c r="E49" s="59">
        <f t="shared" si="19"/>
        <v>7015345.0109999999</v>
      </c>
      <c r="F49" s="59">
        <f t="shared" si="19"/>
        <v>732602.52100000007</v>
      </c>
      <c r="G49" s="59">
        <f t="shared" si="19"/>
        <v>6468159.8326999992</v>
      </c>
      <c r="H49" s="59">
        <f t="shared" si="19"/>
        <v>-547185.17830000049</v>
      </c>
      <c r="I49" s="59">
        <f t="shared" si="19"/>
        <v>6858651.0580195803</v>
      </c>
      <c r="J49" s="59">
        <f t="shared" si="19"/>
        <v>390491.22531958116</v>
      </c>
      <c r="K49" s="59">
        <f t="shared" si="19"/>
        <v>6980809.8399999999</v>
      </c>
      <c r="L49" s="60">
        <f t="shared" si="19"/>
        <v>122158.78198041907</v>
      </c>
    </row>
    <row r="50" spans="1:12" ht="36" x14ac:dyDescent="0.2">
      <c r="A50" s="58" t="s">
        <v>29</v>
      </c>
      <c r="B50" s="59"/>
      <c r="C50" s="59"/>
      <c r="D50" s="59"/>
      <c r="E50" s="59"/>
      <c r="F50" s="59"/>
      <c r="G50" s="59"/>
      <c r="H50" s="59"/>
      <c r="I50" s="59"/>
      <c r="J50" s="59"/>
      <c r="K50" s="59"/>
      <c r="L50" s="60"/>
    </row>
    <row r="51" spans="1:12" ht="24" x14ac:dyDescent="0.2">
      <c r="A51" s="58" t="s">
        <v>30</v>
      </c>
      <c r="B51" s="59">
        <f t="shared" ref="B51:L51" si="20">B49-B50</f>
        <v>6160391.1600000001</v>
      </c>
      <c r="C51" s="59">
        <f t="shared" si="20"/>
        <v>6282742.4900000002</v>
      </c>
      <c r="D51" s="59">
        <f t="shared" si="20"/>
        <v>122351.32999999999</v>
      </c>
      <c r="E51" s="59">
        <f t="shared" si="20"/>
        <v>7015345.0109999999</v>
      </c>
      <c r="F51" s="59">
        <f t="shared" si="20"/>
        <v>732602.52100000007</v>
      </c>
      <c r="G51" s="59">
        <f t="shared" si="20"/>
        <v>6468159.8326999992</v>
      </c>
      <c r="H51" s="59">
        <f t="shared" si="20"/>
        <v>-547185.17830000049</v>
      </c>
      <c r="I51" s="59">
        <f t="shared" si="20"/>
        <v>6858651.0580195803</v>
      </c>
      <c r="J51" s="59">
        <f t="shared" si="20"/>
        <v>390491.22531958116</v>
      </c>
      <c r="K51" s="59">
        <f t="shared" si="20"/>
        <v>6980809.8399999999</v>
      </c>
      <c r="L51" s="60">
        <f t="shared" si="20"/>
        <v>122158.78198041907</v>
      </c>
    </row>
    <row r="52" spans="1:12" x14ac:dyDescent="0.2">
      <c r="A52" s="58" t="s">
        <v>31</v>
      </c>
      <c r="B52" s="61"/>
      <c r="C52" s="61"/>
      <c r="D52" s="61"/>
      <c r="E52" s="59">
        <f>E51-B51</f>
        <v>854953.85099999979</v>
      </c>
      <c r="F52" s="62"/>
      <c r="G52" s="59">
        <f>G51-E51</f>
        <v>-547185.17830000073</v>
      </c>
      <c r="H52" s="63"/>
      <c r="I52" s="59">
        <f>I51-G51</f>
        <v>390491.22531958111</v>
      </c>
      <c r="J52" s="64"/>
      <c r="K52" s="59">
        <f>K51-I51</f>
        <v>122158.78198041953</v>
      </c>
      <c r="L52" s="65"/>
    </row>
    <row r="53" spans="1:12" x14ac:dyDescent="0.2">
      <c r="A53" s="58" t="s">
        <v>32</v>
      </c>
      <c r="B53" s="66"/>
      <c r="C53" s="66"/>
      <c r="D53" s="66"/>
      <c r="E53" s="67">
        <f>IF(ISERROR(E52/C51), "", E52/C51)</f>
        <v>0.13607972193047813</v>
      </c>
      <c r="F53" s="68"/>
      <c r="G53" s="67">
        <f>IF(ISERROR(G52/E51), "", G52/E51)</f>
        <v>-7.7998327586457847E-2</v>
      </c>
      <c r="H53" s="69"/>
      <c r="I53" s="67">
        <f>IF(ISERROR(I52/G51), "", I52/G51)</f>
        <v>6.0371301176795233E-2</v>
      </c>
      <c r="J53" s="70"/>
      <c r="K53" s="67">
        <f>IF(ISERROR(K52/I51), "", K52/I51)</f>
        <v>1.7810904935538826E-2</v>
      </c>
      <c r="L53" s="71"/>
    </row>
    <row r="54" spans="1:12" ht="24" x14ac:dyDescent="0.2">
      <c r="A54" s="58" t="s">
        <v>33</v>
      </c>
      <c r="B54" s="72"/>
      <c r="C54" s="72"/>
      <c r="D54" s="72"/>
      <c r="E54" s="73"/>
      <c r="F54" s="74"/>
      <c r="G54" s="75">
        <f>IF(ISERROR((K51-G51)/G51), "", (K51-G51)/G51)</f>
        <v>7.9257473618428734E-2</v>
      </c>
      <c r="H54" s="76"/>
      <c r="I54" s="73"/>
      <c r="J54" s="77"/>
      <c r="K54" s="73"/>
      <c r="L54" s="78"/>
    </row>
    <row r="55" spans="1:12" ht="24" x14ac:dyDescent="0.2">
      <c r="A55" s="58" t="s">
        <v>34</v>
      </c>
      <c r="B55" s="72"/>
      <c r="C55" s="72"/>
      <c r="D55" s="72"/>
      <c r="E55" s="77"/>
      <c r="F55" s="77"/>
      <c r="G55" s="79">
        <f>IF(ISERROR((K49-B49)/B49), "", (K49-B49)/B49)</f>
        <v>0.13317639394833489</v>
      </c>
      <c r="H55" s="77"/>
      <c r="I55" s="77"/>
      <c r="J55" s="77"/>
      <c r="K55" s="77"/>
      <c r="L55" s="80">
        <f>IF(ISERROR(AVERAGE(E53,G53,I53,K53)), "", AVERAGE(E53,G53,I53,K53))</f>
        <v>3.4065900114088582E-2</v>
      </c>
    </row>
    <row r="56" spans="1:12" ht="24" x14ac:dyDescent="0.2">
      <c r="A56" s="58" t="s">
        <v>35</v>
      </c>
      <c r="B56" s="72"/>
      <c r="C56" s="72"/>
      <c r="D56" s="72"/>
      <c r="E56" s="77"/>
      <c r="F56" s="77"/>
      <c r="G56" s="79" t="str">
        <f>IF(ISERROR((K52-B52)/B52), "", (K52-B52)/B52)</f>
        <v/>
      </c>
      <c r="H56" s="77"/>
      <c r="I56" s="77"/>
      <c r="J56" s="77"/>
      <c r="K56" s="77"/>
      <c r="L56" s="81">
        <f>IF((K51-B51)=0, "", (K51/B51)^(1/5)-1)</f>
        <v>2.5320176865574195E-2</v>
      </c>
    </row>
    <row r="57" spans="1:12" ht="24.75" thickBot="1" x14ac:dyDescent="0.25">
      <c r="A57" s="82" t="str">
        <f>"Compound Growth Rate                                                            (" &amp; E13 &amp; " vs. " &amp; '[1]LDC Info'!E28 &amp; " Actuals)"</f>
        <v>Compound Growth Rate                                                            (2014 Actuals vs. 2011 Actuals)</v>
      </c>
      <c r="B57" s="83"/>
      <c r="C57" s="83"/>
      <c r="D57" s="83"/>
      <c r="E57" s="84"/>
      <c r="F57" s="85"/>
      <c r="G57" s="86">
        <f>IF(ISERROR((G51/B51)^(1/(3)) - 1), "", (G51/B51)^(1/(3)) - 1)</f>
        <v>1.6383215915545257E-2</v>
      </c>
      <c r="H57" s="87"/>
      <c r="I57" s="84"/>
      <c r="J57" s="84"/>
      <c r="K57" s="84"/>
      <c r="L57" s="88"/>
    </row>
    <row r="58" spans="1:12" x14ac:dyDescent="0.2">
      <c r="A58" s="10"/>
      <c r="B58" s="10"/>
      <c r="C58" s="10"/>
      <c r="D58" s="10"/>
      <c r="E58" s="10"/>
      <c r="F58" s="10"/>
      <c r="G58" s="10"/>
      <c r="H58" s="10"/>
      <c r="I58" s="10"/>
      <c r="J58" s="10"/>
      <c r="K58" s="10"/>
    </row>
    <row r="59" spans="1:12" x14ac:dyDescent="0.2">
      <c r="A59" s="89" t="s">
        <v>36</v>
      </c>
      <c r="B59" s="10"/>
      <c r="C59" s="10"/>
      <c r="D59" s="10"/>
      <c r="E59" s="10"/>
      <c r="F59" s="10"/>
      <c r="G59" s="10"/>
      <c r="H59" s="10"/>
      <c r="I59" s="10"/>
      <c r="J59" s="10"/>
      <c r="K59" s="10"/>
    </row>
    <row r="60" spans="1:12" x14ac:dyDescent="0.2">
      <c r="A60" s="89"/>
      <c r="B60" s="10"/>
      <c r="C60" s="10"/>
      <c r="D60" s="10"/>
      <c r="E60" s="10"/>
      <c r="F60" s="10"/>
      <c r="G60" s="10"/>
      <c r="H60" s="10"/>
      <c r="I60" s="10"/>
      <c r="J60" s="10"/>
      <c r="K60" s="10"/>
    </row>
    <row r="61" spans="1:12" x14ac:dyDescent="0.2">
      <c r="A61" s="90" t="s">
        <v>37</v>
      </c>
      <c r="B61" s="10"/>
      <c r="C61" s="10"/>
      <c r="D61" s="10"/>
      <c r="E61" s="10"/>
      <c r="F61" s="10"/>
      <c r="G61" s="10"/>
      <c r="H61" s="10"/>
      <c r="I61" s="10"/>
      <c r="J61" s="10"/>
      <c r="K61" s="10"/>
    </row>
    <row r="62" spans="1:12" x14ac:dyDescent="0.2">
      <c r="A62" s="96" t="s">
        <v>38</v>
      </c>
      <c r="B62" s="96"/>
      <c r="C62" s="96"/>
      <c r="D62" s="96"/>
      <c r="E62" s="96"/>
      <c r="F62" s="96"/>
      <c r="G62" s="96"/>
      <c r="H62" s="96"/>
      <c r="I62" s="96"/>
      <c r="J62" s="96"/>
      <c r="K62" s="96"/>
      <c r="L62" s="96"/>
    </row>
    <row r="63" spans="1:12" x14ac:dyDescent="0.2">
      <c r="A63" s="96"/>
      <c r="B63" s="96"/>
      <c r="C63" s="96"/>
      <c r="D63" s="96"/>
      <c r="E63" s="96"/>
      <c r="F63" s="96"/>
      <c r="G63" s="96"/>
      <c r="H63" s="96"/>
      <c r="I63" s="96"/>
      <c r="J63" s="96"/>
      <c r="K63" s="96"/>
      <c r="L63" s="96"/>
    </row>
    <row r="64" spans="1:12" x14ac:dyDescent="0.2">
      <c r="A64" s="91" t="s">
        <v>39</v>
      </c>
      <c r="B64" s="92"/>
      <c r="C64" s="92"/>
      <c r="D64" s="92"/>
      <c r="E64" s="92"/>
      <c r="F64" s="92"/>
      <c r="G64" s="92"/>
      <c r="H64" s="92"/>
      <c r="I64" s="92"/>
      <c r="J64" s="92"/>
      <c r="K64" s="92"/>
      <c r="L64" s="92"/>
    </row>
    <row r="65" spans="1:12" x14ac:dyDescent="0.2">
      <c r="A65" s="92"/>
      <c r="B65" s="92"/>
      <c r="C65" s="92"/>
      <c r="D65" s="92"/>
      <c r="E65" s="92"/>
      <c r="F65" s="92"/>
      <c r="G65" s="92"/>
      <c r="H65" s="92"/>
      <c r="I65" s="92"/>
      <c r="J65" s="92"/>
      <c r="K65" s="92"/>
      <c r="L65" s="92"/>
    </row>
    <row r="66" spans="1:12" x14ac:dyDescent="0.2">
      <c r="A66" s="91"/>
      <c r="B66" s="92"/>
      <c r="C66" s="92"/>
      <c r="D66" s="92"/>
      <c r="E66" s="92"/>
      <c r="F66" s="92"/>
      <c r="G66" s="10"/>
      <c r="H66" s="10"/>
      <c r="I66" s="10"/>
      <c r="J66" s="10"/>
      <c r="K66" s="10"/>
    </row>
    <row r="67" spans="1:12" x14ac:dyDescent="0.2">
      <c r="B67" s="96"/>
      <c r="C67" s="96"/>
      <c r="D67" s="96"/>
      <c r="E67" s="96"/>
      <c r="F67" s="96"/>
      <c r="G67" s="10"/>
      <c r="H67" s="10"/>
      <c r="I67" s="10"/>
      <c r="J67" s="10"/>
      <c r="K67" s="10"/>
    </row>
    <row r="68" spans="1:12" x14ac:dyDescent="0.2">
      <c r="A68" s="93"/>
      <c r="B68" s="96"/>
      <c r="C68" s="96"/>
      <c r="D68" s="96"/>
      <c r="E68" s="96"/>
      <c r="F68" s="96"/>
      <c r="G68" s="10"/>
      <c r="H68" s="10"/>
      <c r="I68" s="10"/>
      <c r="J68" s="10"/>
      <c r="K68" s="10"/>
    </row>
    <row r="69" spans="1:12" x14ac:dyDescent="0.2">
      <c r="A69" s="10"/>
      <c r="B69" s="10"/>
      <c r="C69" s="10"/>
      <c r="D69" s="10"/>
      <c r="E69" s="10"/>
      <c r="F69" s="10"/>
      <c r="G69" s="10"/>
      <c r="H69" s="10"/>
      <c r="I69" s="10"/>
      <c r="J69" s="10"/>
      <c r="K69" s="10"/>
    </row>
    <row r="70" spans="1:12" x14ac:dyDescent="0.2">
      <c r="A70" s="10"/>
      <c r="B70" s="10"/>
      <c r="C70" s="10"/>
      <c r="D70" s="10"/>
      <c r="E70" s="10"/>
      <c r="F70" s="10"/>
      <c r="G70" s="10"/>
      <c r="H70" s="10"/>
      <c r="I70" s="10"/>
      <c r="J70" s="10"/>
      <c r="K70" s="10"/>
    </row>
    <row r="71" spans="1:12" x14ac:dyDescent="0.2">
      <c r="A71" s="10"/>
      <c r="B71" s="10"/>
      <c r="C71" s="10"/>
      <c r="D71" s="10"/>
      <c r="E71" s="10"/>
      <c r="F71" s="10"/>
      <c r="G71" s="10"/>
      <c r="H71" s="10"/>
      <c r="I71" s="10"/>
      <c r="J71" s="10"/>
      <c r="K71" s="10"/>
    </row>
    <row r="72" spans="1:12" x14ac:dyDescent="0.2">
      <c r="A72" s="10"/>
      <c r="B72" s="10"/>
      <c r="C72" s="10"/>
      <c r="D72" s="10"/>
      <c r="E72" s="10"/>
      <c r="F72" s="10"/>
      <c r="G72" s="10"/>
      <c r="H72" s="10"/>
      <c r="I72" s="10"/>
      <c r="J72" s="10"/>
      <c r="K72" s="10"/>
    </row>
    <row r="73" spans="1:12" x14ac:dyDescent="0.2">
      <c r="A73" s="10"/>
      <c r="B73" s="10"/>
      <c r="C73" s="10"/>
      <c r="D73" s="10"/>
      <c r="E73" s="10"/>
      <c r="F73" s="10"/>
      <c r="G73" s="10"/>
      <c r="H73" s="10"/>
      <c r="I73" s="10"/>
      <c r="J73" s="10"/>
      <c r="K73" s="10"/>
    </row>
    <row r="74" spans="1:12" x14ac:dyDescent="0.2">
      <c r="A74" s="10"/>
      <c r="B74" s="10"/>
      <c r="C74" s="10"/>
      <c r="D74" s="10"/>
      <c r="E74" s="10"/>
      <c r="F74" s="10"/>
      <c r="G74" s="10"/>
      <c r="H74" s="10"/>
      <c r="I74" s="10"/>
      <c r="J74" s="10"/>
      <c r="K74" s="10"/>
    </row>
    <row r="75" spans="1:12" x14ac:dyDescent="0.2">
      <c r="A75" s="10"/>
      <c r="B75" s="10"/>
      <c r="C75" s="10"/>
      <c r="D75" s="10"/>
      <c r="E75" s="10"/>
      <c r="F75" s="10"/>
      <c r="G75" s="10"/>
      <c r="H75" s="10"/>
      <c r="I75" s="10"/>
      <c r="J75" s="10"/>
      <c r="K75" s="10"/>
    </row>
    <row r="76" spans="1:12" x14ac:dyDescent="0.2">
      <c r="A76" s="10"/>
      <c r="B76" s="10"/>
      <c r="C76" s="10"/>
      <c r="D76" s="10"/>
      <c r="E76" s="10"/>
      <c r="F76" s="10"/>
      <c r="G76" s="10"/>
      <c r="H76" s="10"/>
      <c r="I76" s="10"/>
      <c r="J76" s="10"/>
      <c r="K76" s="10"/>
    </row>
    <row r="77" spans="1:12" x14ac:dyDescent="0.2">
      <c r="A77" s="10"/>
      <c r="B77" s="10"/>
      <c r="C77" s="10"/>
      <c r="D77" s="10"/>
      <c r="E77" s="10"/>
      <c r="F77" s="10"/>
      <c r="G77" s="10"/>
      <c r="H77" s="10"/>
      <c r="I77" s="10"/>
      <c r="J77" s="10"/>
      <c r="K77" s="10"/>
    </row>
    <row r="78" spans="1:12" x14ac:dyDescent="0.2">
      <c r="A78" s="10"/>
      <c r="B78" s="10"/>
      <c r="C78" s="10"/>
      <c r="D78" s="10"/>
      <c r="E78" s="10"/>
      <c r="F78" s="10"/>
      <c r="G78" s="10"/>
      <c r="H78" s="10"/>
      <c r="I78" s="10"/>
      <c r="J78" s="10"/>
      <c r="K78" s="10"/>
    </row>
    <row r="79" spans="1:12" x14ac:dyDescent="0.2">
      <c r="A79" s="10"/>
      <c r="B79" s="10"/>
      <c r="C79" s="10"/>
      <c r="D79" s="10"/>
      <c r="E79" s="10"/>
      <c r="F79" s="10"/>
      <c r="G79" s="10"/>
      <c r="H79" s="10"/>
      <c r="I79" s="10"/>
      <c r="J79" s="10"/>
      <c r="K79" s="10"/>
    </row>
    <row r="80" spans="1:12" x14ac:dyDescent="0.2">
      <c r="A80" s="10"/>
      <c r="B80" s="10"/>
      <c r="C80" s="10"/>
      <c r="D80" s="10"/>
      <c r="E80" s="10"/>
      <c r="F80" s="10"/>
      <c r="G80" s="10"/>
      <c r="H80" s="10"/>
      <c r="I80" s="10"/>
      <c r="J80" s="10"/>
      <c r="K80" s="10"/>
    </row>
    <row r="81" spans="1:11" x14ac:dyDescent="0.2">
      <c r="A81" s="10"/>
      <c r="B81" s="10"/>
      <c r="C81" s="10"/>
      <c r="D81" s="10"/>
      <c r="E81" s="10"/>
      <c r="F81" s="10"/>
      <c r="G81" s="10"/>
      <c r="H81" s="10"/>
      <c r="I81" s="10"/>
      <c r="J81" s="10"/>
      <c r="K81" s="10"/>
    </row>
    <row r="82" spans="1:11" x14ac:dyDescent="0.2">
      <c r="A82" s="10"/>
      <c r="B82" s="10"/>
      <c r="C82" s="10"/>
      <c r="D82" s="10"/>
      <c r="E82" s="10"/>
      <c r="F82" s="10"/>
      <c r="G82" s="10"/>
      <c r="H82" s="10"/>
      <c r="I82" s="10"/>
      <c r="J82" s="10"/>
      <c r="K82" s="10"/>
    </row>
    <row r="83" spans="1:11" x14ac:dyDescent="0.2">
      <c r="A83" s="10"/>
      <c r="B83" s="10"/>
      <c r="C83" s="10"/>
      <c r="D83" s="10"/>
      <c r="E83" s="10"/>
      <c r="F83" s="10"/>
      <c r="G83" s="10"/>
      <c r="H83" s="10"/>
      <c r="I83" s="10"/>
      <c r="J83" s="10"/>
      <c r="K83" s="10"/>
    </row>
    <row r="84" spans="1:11" x14ac:dyDescent="0.2">
      <c r="A84" s="10"/>
      <c r="B84" s="10"/>
      <c r="C84" s="10"/>
      <c r="D84" s="10"/>
      <c r="E84" s="10"/>
      <c r="F84" s="10"/>
      <c r="G84" s="10"/>
      <c r="H84" s="10"/>
      <c r="I84" s="10"/>
      <c r="J84" s="10"/>
      <c r="K84" s="10"/>
    </row>
    <row r="85" spans="1:11" x14ac:dyDescent="0.2">
      <c r="A85" s="10"/>
      <c r="B85" s="10"/>
      <c r="C85" s="10"/>
      <c r="D85" s="10"/>
      <c r="E85" s="10"/>
      <c r="F85" s="10"/>
      <c r="G85" s="10"/>
      <c r="H85" s="10"/>
      <c r="I85" s="10"/>
      <c r="J85" s="10"/>
      <c r="K85" s="10"/>
    </row>
    <row r="86" spans="1:11" x14ac:dyDescent="0.2">
      <c r="A86" s="10"/>
      <c r="B86" s="10"/>
      <c r="C86" s="10"/>
      <c r="D86" s="10"/>
      <c r="E86" s="10"/>
      <c r="F86" s="10"/>
      <c r="G86" s="10"/>
      <c r="H86" s="10"/>
      <c r="I86" s="10"/>
      <c r="J86" s="10"/>
      <c r="K86" s="10"/>
    </row>
    <row r="87" spans="1:11" x14ac:dyDescent="0.2">
      <c r="A87" s="10"/>
      <c r="B87" s="10"/>
      <c r="C87" s="10"/>
      <c r="D87" s="10"/>
      <c r="E87" s="10"/>
      <c r="F87" s="10"/>
      <c r="G87" s="10"/>
      <c r="H87" s="10"/>
      <c r="I87" s="10"/>
      <c r="J87" s="10"/>
      <c r="K87" s="10"/>
    </row>
    <row r="88" spans="1:11" x14ac:dyDescent="0.2">
      <c r="A88" s="10"/>
      <c r="B88" s="10"/>
      <c r="C88" s="10"/>
      <c r="D88" s="10"/>
      <c r="E88" s="10"/>
      <c r="F88" s="10"/>
      <c r="G88" s="10"/>
      <c r="H88" s="10"/>
      <c r="I88" s="10"/>
      <c r="J88" s="10"/>
      <c r="K88" s="10"/>
    </row>
    <row r="89" spans="1:11" x14ac:dyDescent="0.2">
      <c r="A89" s="10"/>
      <c r="B89" s="10"/>
      <c r="C89" s="10"/>
      <c r="D89" s="10"/>
      <c r="E89" s="10"/>
      <c r="F89" s="10"/>
      <c r="G89" s="10"/>
      <c r="H89" s="10"/>
      <c r="I89" s="10"/>
      <c r="J89" s="10"/>
      <c r="K89" s="10"/>
    </row>
    <row r="90" spans="1:11" x14ac:dyDescent="0.2">
      <c r="A90" s="10"/>
      <c r="B90" s="10"/>
      <c r="C90" s="10"/>
      <c r="D90" s="10"/>
      <c r="E90" s="10"/>
      <c r="F90" s="10"/>
      <c r="G90" s="10"/>
      <c r="H90" s="10"/>
      <c r="I90" s="10"/>
      <c r="J90" s="10"/>
      <c r="K90" s="10"/>
    </row>
    <row r="91" spans="1:11" x14ac:dyDescent="0.2">
      <c r="A91" s="10"/>
      <c r="B91" s="10"/>
      <c r="C91" s="10"/>
      <c r="D91" s="10"/>
      <c r="E91" s="10"/>
      <c r="F91" s="10"/>
      <c r="G91" s="10"/>
      <c r="H91" s="10"/>
      <c r="I91" s="10"/>
      <c r="J91" s="10"/>
      <c r="K91" s="10"/>
    </row>
    <row r="92" spans="1:11" x14ac:dyDescent="0.2">
      <c r="A92" s="10"/>
      <c r="B92" s="10"/>
      <c r="C92" s="10"/>
      <c r="D92" s="10"/>
      <c r="E92" s="10"/>
      <c r="F92" s="10"/>
      <c r="G92" s="10"/>
      <c r="H92" s="10"/>
      <c r="I92" s="10"/>
      <c r="J92" s="10"/>
      <c r="K92" s="10"/>
    </row>
    <row r="93" spans="1:11" x14ac:dyDescent="0.2">
      <c r="A93" s="10"/>
      <c r="B93" s="10"/>
      <c r="C93" s="10"/>
      <c r="D93" s="10"/>
      <c r="E93" s="10"/>
      <c r="F93" s="10"/>
      <c r="G93" s="10"/>
      <c r="H93" s="10"/>
      <c r="I93" s="10"/>
      <c r="J93" s="10"/>
      <c r="K93" s="10"/>
    </row>
    <row r="94" spans="1:11" x14ac:dyDescent="0.2">
      <c r="A94" s="10"/>
      <c r="B94" s="10"/>
      <c r="C94" s="10"/>
      <c r="D94" s="10"/>
      <c r="E94" s="10"/>
      <c r="F94" s="10"/>
      <c r="G94" s="10"/>
      <c r="H94" s="10"/>
      <c r="I94" s="10"/>
      <c r="J94" s="10"/>
      <c r="K94" s="10"/>
    </row>
    <row r="95" spans="1:11" x14ac:dyDescent="0.2">
      <c r="A95" s="10"/>
      <c r="B95" s="10"/>
      <c r="C95" s="10"/>
      <c r="D95" s="10"/>
      <c r="E95" s="10"/>
      <c r="F95" s="10"/>
      <c r="G95" s="10"/>
      <c r="H95" s="10"/>
      <c r="I95" s="10"/>
      <c r="J95" s="10"/>
      <c r="K95" s="10"/>
    </row>
    <row r="96" spans="1:11" x14ac:dyDescent="0.2">
      <c r="A96" s="10"/>
      <c r="B96" s="10"/>
      <c r="C96" s="10"/>
      <c r="D96" s="10"/>
      <c r="E96" s="10"/>
      <c r="F96" s="10"/>
      <c r="G96" s="10"/>
      <c r="H96" s="10"/>
      <c r="I96" s="10"/>
      <c r="J96" s="10"/>
      <c r="K96" s="10"/>
    </row>
    <row r="97" spans="1:11" x14ac:dyDescent="0.2">
      <c r="A97" s="10"/>
      <c r="B97" s="10"/>
      <c r="C97" s="10"/>
      <c r="D97" s="10"/>
      <c r="E97" s="10"/>
      <c r="F97" s="10"/>
      <c r="G97" s="10"/>
      <c r="H97" s="10"/>
      <c r="I97" s="10"/>
      <c r="J97" s="10"/>
      <c r="K97" s="10"/>
    </row>
    <row r="98" spans="1:11" x14ac:dyDescent="0.2">
      <c r="A98" s="10"/>
      <c r="B98" s="10"/>
      <c r="C98" s="10"/>
      <c r="D98" s="10"/>
      <c r="E98" s="10"/>
      <c r="F98" s="10"/>
      <c r="G98" s="10"/>
      <c r="H98" s="10"/>
      <c r="I98" s="10"/>
      <c r="J98" s="10"/>
      <c r="K98" s="10"/>
    </row>
    <row r="99" spans="1:11" x14ac:dyDescent="0.2">
      <c r="A99" s="10"/>
      <c r="B99" s="10"/>
      <c r="C99" s="10"/>
      <c r="D99" s="10"/>
      <c r="E99" s="10"/>
      <c r="F99" s="10"/>
      <c r="G99" s="10"/>
      <c r="H99" s="10"/>
      <c r="I99" s="10"/>
      <c r="J99" s="10"/>
      <c r="K99" s="10"/>
    </row>
    <row r="100" spans="1:11" x14ac:dyDescent="0.2">
      <c r="A100" s="10"/>
      <c r="B100" s="10"/>
      <c r="C100" s="10"/>
      <c r="D100" s="10"/>
      <c r="E100" s="10"/>
      <c r="F100" s="10"/>
      <c r="G100" s="10"/>
      <c r="H100" s="10"/>
      <c r="I100" s="10"/>
      <c r="J100" s="10"/>
      <c r="K100" s="10"/>
    </row>
    <row r="101" spans="1:11" x14ac:dyDescent="0.2">
      <c r="A101" s="10"/>
      <c r="B101" s="10"/>
      <c r="C101" s="10"/>
      <c r="D101" s="10"/>
      <c r="E101" s="10"/>
      <c r="F101" s="10"/>
      <c r="G101" s="10"/>
      <c r="H101" s="10"/>
      <c r="I101" s="10"/>
      <c r="J101" s="10"/>
      <c r="K101" s="10"/>
    </row>
    <row r="102" spans="1:11" x14ac:dyDescent="0.2">
      <c r="A102" s="10"/>
      <c r="B102" s="10"/>
      <c r="C102" s="10"/>
      <c r="D102" s="10"/>
      <c r="E102" s="10"/>
      <c r="F102" s="10"/>
      <c r="G102" s="10"/>
      <c r="H102" s="10"/>
      <c r="I102" s="10"/>
      <c r="J102" s="10"/>
      <c r="K102" s="10"/>
    </row>
    <row r="103" spans="1:11" x14ac:dyDescent="0.2">
      <c r="A103" s="10"/>
      <c r="B103" s="10"/>
      <c r="C103" s="10"/>
      <c r="D103" s="10"/>
      <c r="E103" s="10"/>
      <c r="F103" s="10"/>
      <c r="G103" s="10"/>
      <c r="H103" s="10"/>
      <c r="I103" s="10"/>
      <c r="J103" s="10"/>
      <c r="K103" s="10"/>
    </row>
    <row r="104" spans="1:11" x14ac:dyDescent="0.2">
      <c r="A104" s="10"/>
      <c r="B104" s="10"/>
      <c r="C104" s="10"/>
      <c r="D104" s="10"/>
      <c r="E104" s="10"/>
      <c r="F104" s="10"/>
      <c r="G104" s="10"/>
      <c r="H104" s="10"/>
      <c r="I104" s="10"/>
      <c r="J104" s="10"/>
      <c r="K104" s="10"/>
    </row>
    <row r="105" spans="1:11" x14ac:dyDescent="0.2">
      <c r="A105" s="10"/>
      <c r="B105" s="10"/>
      <c r="C105" s="10"/>
      <c r="D105" s="10"/>
      <c r="E105" s="10"/>
      <c r="F105" s="10"/>
      <c r="G105" s="10"/>
      <c r="H105" s="10"/>
      <c r="I105" s="10"/>
      <c r="J105" s="10"/>
      <c r="K105" s="10"/>
    </row>
    <row r="106" spans="1:11" x14ac:dyDescent="0.2">
      <c r="A106" s="10"/>
      <c r="B106" s="10"/>
      <c r="C106" s="10"/>
      <c r="D106" s="10"/>
      <c r="E106" s="10"/>
      <c r="F106" s="10"/>
      <c r="G106" s="10"/>
      <c r="H106" s="10"/>
      <c r="I106" s="10"/>
      <c r="J106" s="10"/>
      <c r="K106" s="10"/>
    </row>
    <row r="107" spans="1:11" x14ac:dyDescent="0.2">
      <c r="A107" s="10"/>
      <c r="B107" s="10"/>
      <c r="C107" s="10"/>
      <c r="D107" s="10"/>
      <c r="E107" s="10"/>
      <c r="F107" s="10"/>
      <c r="G107" s="10"/>
      <c r="H107" s="10"/>
      <c r="I107" s="10"/>
      <c r="J107" s="10"/>
      <c r="K107" s="10"/>
    </row>
    <row r="108" spans="1:11" x14ac:dyDescent="0.2">
      <c r="A108" s="10"/>
      <c r="B108" s="10"/>
      <c r="C108" s="10"/>
      <c r="D108" s="10"/>
      <c r="E108" s="10"/>
      <c r="F108" s="10"/>
      <c r="G108" s="10"/>
      <c r="H108" s="10"/>
      <c r="I108" s="10"/>
      <c r="J108" s="10"/>
      <c r="K108" s="10"/>
    </row>
    <row r="109" spans="1:11" x14ac:dyDescent="0.2">
      <c r="A109" s="10"/>
      <c r="B109" s="10"/>
      <c r="C109" s="10"/>
      <c r="D109" s="10"/>
      <c r="E109" s="10"/>
      <c r="F109" s="10"/>
      <c r="G109" s="10"/>
      <c r="H109" s="10"/>
      <c r="I109" s="10"/>
      <c r="J109" s="10"/>
      <c r="K109" s="10"/>
    </row>
    <row r="110" spans="1:11" x14ac:dyDescent="0.2">
      <c r="A110" s="10"/>
      <c r="B110" s="10"/>
      <c r="C110" s="10"/>
      <c r="D110" s="10"/>
      <c r="E110" s="10"/>
      <c r="F110" s="10"/>
      <c r="G110" s="10"/>
      <c r="H110" s="10"/>
      <c r="I110" s="10"/>
      <c r="J110" s="10"/>
      <c r="K110" s="10"/>
    </row>
    <row r="111" spans="1:11" x14ac:dyDescent="0.2">
      <c r="A111" s="10"/>
      <c r="B111" s="10"/>
      <c r="C111" s="10"/>
      <c r="D111" s="10"/>
      <c r="E111" s="10"/>
      <c r="F111" s="10"/>
      <c r="G111" s="10"/>
      <c r="H111" s="10"/>
      <c r="I111" s="10"/>
      <c r="J111" s="10"/>
      <c r="K111" s="10"/>
    </row>
    <row r="112" spans="1:11" x14ac:dyDescent="0.2">
      <c r="A112" s="10"/>
      <c r="B112" s="10"/>
      <c r="C112" s="10"/>
      <c r="D112" s="10"/>
      <c r="E112" s="10"/>
      <c r="F112" s="10"/>
      <c r="G112" s="10"/>
      <c r="H112" s="10"/>
      <c r="I112" s="10"/>
      <c r="J112" s="10"/>
      <c r="K112" s="10"/>
    </row>
    <row r="113" spans="1:11" x14ac:dyDescent="0.2">
      <c r="A113" s="10"/>
      <c r="B113" s="10"/>
      <c r="C113" s="10"/>
      <c r="D113" s="10"/>
      <c r="E113" s="10"/>
      <c r="F113" s="10"/>
      <c r="G113" s="10"/>
      <c r="H113" s="10"/>
      <c r="I113" s="10"/>
      <c r="J113" s="10"/>
      <c r="K113" s="10"/>
    </row>
    <row r="114" spans="1:11" x14ac:dyDescent="0.2">
      <c r="A114" s="10"/>
      <c r="B114" s="10"/>
      <c r="C114" s="10"/>
      <c r="D114" s="10"/>
      <c r="E114" s="10"/>
      <c r="F114" s="10"/>
      <c r="G114" s="10"/>
      <c r="H114" s="10"/>
      <c r="I114" s="10"/>
      <c r="J114" s="10"/>
      <c r="K114" s="10"/>
    </row>
    <row r="115" spans="1:11" x14ac:dyDescent="0.2">
      <c r="A115" s="10"/>
      <c r="B115" s="10"/>
      <c r="C115" s="10"/>
      <c r="D115" s="10"/>
      <c r="E115" s="10"/>
      <c r="F115" s="10"/>
      <c r="G115" s="10"/>
      <c r="H115" s="10"/>
      <c r="I115" s="10"/>
      <c r="J115" s="10"/>
      <c r="K115" s="10"/>
    </row>
    <row r="116" spans="1:11" x14ac:dyDescent="0.2">
      <c r="A116" s="10"/>
      <c r="B116" s="10"/>
      <c r="C116" s="10"/>
      <c r="D116" s="10"/>
      <c r="E116" s="10"/>
      <c r="F116" s="10"/>
      <c r="G116" s="10"/>
      <c r="H116" s="10"/>
      <c r="I116" s="10"/>
      <c r="J116" s="10"/>
      <c r="K116" s="10"/>
    </row>
    <row r="117" spans="1:11" x14ac:dyDescent="0.2">
      <c r="A117" s="10"/>
      <c r="B117" s="10"/>
      <c r="C117" s="10"/>
      <c r="D117" s="10"/>
      <c r="E117" s="10"/>
      <c r="F117" s="10"/>
      <c r="G117" s="10"/>
      <c r="H117" s="10"/>
      <c r="I117" s="10"/>
      <c r="J117" s="10"/>
      <c r="K117" s="10"/>
    </row>
    <row r="118" spans="1:11" x14ac:dyDescent="0.2">
      <c r="A118" s="10"/>
      <c r="B118" s="10"/>
      <c r="C118" s="10"/>
      <c r="D118" s="10"/>
      <c r="E118" s="10"/>
      <c r="F118" s="10"/>
      <c r="G118" s="10"/>
      <c r="H118" s="10"/>
      <c r="I118" s="10"/>
      <c r="J118" s="10"/>
      <c r="K118" s="10"/>
    </row>
    <row r="119" spans="1:11" x14ac:dyDescent="0.2">
      <c r="A119" s="10"/>
      <c r="B119" s="10"/>
      <c r="C119" s="10"/>
      <c r="D119" s="10"/>
      <c r="E119" s="10"/>
      <c r="F119" s="10"/>
      <c r="G119" s="10"/>
      <c r="H119" s="10"/>
      <c r="I119" s="10"/>
      <c r="J119" s="10"/>
      <c r="K119" s="10"/>
    </row>
    <row r="120" spans="1:11" x14ac:dyDescent="0.2">
      <c r="A120" s="10"/>
      <c r="B120" s="10"/>
      <c r="C120" s="10"/>
      <c r="D120" s="10"/>
      <c r="E120" s="10"/>
      <c r="F120" s="10"/>
      <c r="G120" s="10"/>
      <c r="H120" s="10"/>
      <c r="I120" s="10"/>
      <c r="J120" s="10"/>
      <c r="K120" s="10"/>
    </row>
    <row r="121" spans="1:11" x14ac:dyDescent="0.2">
      <c r="A121" s="10"/>
      <c r="B121" s="10"/>
      <c r="C121" s="10"/>
      <c r="D121" s="10"/>
      <c r="E121" s="10"/>
      <c r="F121" s="10"/>
      <c r="G121" s="10"/>
      <c r="H121" s="10"/>
      <c r="I121" s="10"/>
      <c r="J121" s="10"/>
      <c r="K121" s="10"/>
    </row>
    <row r="122" spans="1:11" x14ac:dyDescent="0.2">
      <c r="A122" s="10"/>
      <c r="B122" s="10"/>
      <c r="C122" s="10"/>
      <c r="D122" s="10"/>
      <c r="E122" s="10"/>
      <c r="F122" s="10"/>
      <c r="G122" s="10"/>
      <c r="H122" s="10"/>
      <c r="I122" s="10"/>
      <c r="J122" s="10"/>
      <c r="K122" s="10"/>
    </row>
    <row r="123" spans="1:11" x14ac:dyDescent="0.2">
      <c r="A123" s="10"/>
      <c r="B123" s="10"/>
      <c r="C123" s="10"/>
      <c r="D123" s="10"/>
      <c r="E123" s="10"/>
      <c r="F123" s="10"/>
      <c r="G123" s="10"/>
      <c r="H123" s="10"/>
      <c r="I123" s="10"/>
      <c r="J123" s="10"/>
      <c r="K123" s="10"/>
    </row>
    <row r="124" spans="1:11" x14ac:dyDescent="0.2">
      <c r="A124" s="10"/>
      <c r="B124" s="10"/>
      <c r="C124" s="10"/>
      <c r="D124" s="10"/>
      <c r="E124" s="10"/>
      <c r="F124" s="10"/>
      <c r="G124" s="10"/>
      <c r="H124" s="10"/>
      <c r="I124" s="10"/>
      <c r="J124" s="10"/>
      <c r="K124" s="10"/>
    </row>
    <row r="125" spans="1:11" x14ac:dyDescent="0.2">
      <c r="A125" s="10"/>
      <c r="B125" s="10"/>
      <c r="C125" s="10"/>
      <c r="D125" s="10"/>
      <c r="E125" s="10"/>
      <c r="F125" s="10"/>
      <c r="G125" s="10"/>
      <c r="H125" s="10"/>
      <c r="I125" s="10"/>
      <c r="J125" s="10"/>
      <c r="K125" s="10"/>
    </row>
    <row r="126" spans="1:11" x14ac:dyDescent="0.2">
      <c r="A126" s="10"/>
      <c r="B126" s="10"/>
      <c r="C126" s="10"/>
      <c r="D126" s="10"/>
      <c r="E126" s="10"/>
      <c r="F126" s="10"/>
      <c r="G126" s="10"/>
      <c r="H126" s="10"/>
      <c r="I126" s="10"/>
      <c r="J126" s="10"/>
      <c r="K126" s="10"/>
    </row>
    <row r="127" spans="1:11" x14ac:dyDescent="0.2">
      <c r="A127" s="10"/>
      <c r="B127" s="10"/>
      <c r="C127" s="10"/>
      <c r="D127" s="10"/>
      <c r="E127" s="10"/>
      <c r="F127" s="10"/>
      <c r="G127" s="10"/>
      <c r="H127" s="10"/>
      <c r="I127" s="10"/>
      <c r="J127" s="10"/>
      <c r="K127" s="10"/>
    </row>
    <row r="128" spans="1:11" x14ac:dyDescent="0.2">
      <c r="A128" s="10"/>
      <c r="B128" s="10"/>
      <c r="C128" s="10"/>
      <c r="D128" s="10"/>
      <c r="E128" s="10"/>
      <c r="F128" s="10"/>
      <c r="G128" s="10"/>
      <c r="H128" s="10"/>
      <c r="I128" s="10"/>
      <c r="J128" s="10"/>
      <c r="K128" s="10"/>
    </row>
    <row r="129" spans="1:11" x14ac:dyDescent="0.2">
      <c r="A129" s="10"/>
      <c r="B129" s="10"/>
      <c r="C129" s="10"/>
      <c r="D129" s="10"/>
      <c r="E129" s="10"/>
      <c r="F129" s="10"/>
      <c r="G129" s="10"/>
      <c r="H129" s="10"/>
      <c r="I129" s="10"/>
      <c r="J129" s="10"/>
      <c r="K129" s="10"/>
    </row>
    <row r="130" spans="1:11" x14ac:dyDescent="0.2">
      <c r="A130" s="10"/>
      <c r="B130" s="10"/>
      <c r="C130" s="10"/>
      <c r="D130" s="10"/>
      <c r="E130" s="10"/>
      <c r="F130" s="10"/>
      <c r="G130" s="10"/>
      <c r="H130" s="10"/>
      <c r="I130" s="10"/>
      <c r="J130" s="10"/>
      <c r="K130" s="10"/>
    </row>
    <row r="131" spans="1:11" x14ac:dyDescent="0.2">
      <c r="A131" s="10"/>
      <c r="B131" s="10"/>
      <c r="C131" s="10"/>
      <c r="D131" s="10"/>
      <c r="E131" s="10"/>
      <c r="F131" s="10"/>
      <c r="G131" s="10"/>
      <c r="H131" s="10"/>
      <c r="I131" s="10"/>
      <c r="J131" s="10"/>
      <c r="K131" s="10"/>
    </row>
    <row r="132" spans="1:11" x14ac:dyDescent="0.2">
      <c r="A132" s="10"/>
      <c r="B132" s="10"/>
      <c r="C132" s="10"/>
      <c r="D132" s="10"/>
      <c r="E132" s="10"/>
      <c r="F132" s="10"/>
      <c r="G132" s="10"/>
      <c r="H132" s="10"/>
      <c r="I132" s="10"/>
      <c r="J132" s="10"/>
      <c r="K132" s="10"/>
    </row>
    <row r="133" spans="1:11" x14ac:dyDescent="0.2">
      <c r="A133" s="10"/>
      <c r="B133" s="10"/>
      <c r="C133" s="10"/>
      <c r="D133" s="10"/>
      <c r="E133" s="10"/>
      <c r="F133" s="10"/>
      <c r="G133" s="10"/>
      <c r="H133" s="10"/>
      <c r="I133" s="10"/>
      <c r="J133" s="10"/>
      <c r="K133" s="10"/>
    </row>
    <row r="134" spans="1:11" x14ac:dyDescent="0.2">
      <c r="A134" s="10"/>
      <c r="B134" s="10"/>
      <c r="C134" s="10"/>
      <c r="D134" s="10"/>
      <c r="E134" s="10"/>
      <c r="F134" s="10"/>
      <c r="G134" s="10"/>
      <c r="H134" s="10"/>
      <c r="I134" s="10"/>
      <c r="J134" s="10"/>
      <c r="K134" s="10"/>
    </row>
    <row r="135" spans="1:11" x14ac:dyDescent="0.2">
      <c r="A135" s="10"/>
      <c r="B135" s="10"/>
      <c r="C135" s="10"/>
      <c r="D135" s="10"/>
      <c r="E135" s="10"/>
      <c r="F135" s="10"/>
      <c r="G135" s="10"/>
      <c r="H135" s="10"/>
      <c r="I135" s="10"/>
      <c r="J135" s="10"/>
      <c r="K135" s="10"/>
    </row>
    <row r="136" spans="1:11" x14ac:dyDescent="0.2">
      <c r="A136" s="10"/>
      <c r="B136" s="10"/>
      <c r="C136" s="10"/>
      <c r="D136" s="10"/>
      <c r="E136" s="10"/>
      <c r="F136" s="10"/>
      <c r="G136" s="10"/>
      <c r="H136" s="10"/>
      <c r="I136" s="10"/>
      <c r="J136" s="10"/>
      <c r="K136" s="10"/>
    </row>
    <row r="137" spans="1:11" x14ac:dyDescent="0.2">
      <c r="A137" s="10"/>
      <c r="B137" s="10"/>
      <c r="C137" s="10"/>
      <c r="D137" s="10"/>
      <c r="E137" s="10"/>
      <c r="F137" s="10"/>
      <c r="G137" s="10"/>
      <c r="H137" s="10"/>
      <c r="I137" s="10"/>
      <c r="J137" s="10"/>
      <c r="K137" s="10"/>
    </row>
  </sheetData>
  <mergeCells count="5">
    <mergeCell ref="A9:G9"/>
    <mergeCell ref="A10:G10"/>
    <mergeCell ref="H13:I13"/>
    <mergeCell ref="A62:L63"/>
    <mergeCell ref="B67:F68"/>
  </mergeCells>
  <dataValidations count="2">
    <dataValidation allowBlank="1" showInputMessage="1" showErrorMessage="1" promptTitle="Date Format" prompt="E.g:  &quot;August 1, 2011&quot;" sqref="L7"/>
    <dataValidation type="list" allowBlank="1" showInputMessage="1" showErrorMessage="1" sqref="B14:G14">
      <formula1>"CGAAP, MIFRS, USGAAP, ASPE"</formula1>
    </dataValidation>
  </dataValidations>
  <pageMargins left="0.7" right="0.7" top="0.75" bottom="0.75" header="0.3" footer="0.3"/>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City of Kingston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rmurphy</dc:creator>
  <cp:lastModifiedBy>Lillian Ing</cp:lastModifiedBy>
  <dcterms:created xsi:type="dcterms:W3CDTF">2015-10-16T17:58:13Z</dcterms:created>
  <dcterms:modified xsi:type="dcterms:W3CDTF">2015-11-04T13:53:17Z</dcterms:modified>
</cp:coreProperties>
</file>