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drawings/drawing2.xml" ContentType="application/vnd.openxmlformats-officedocument.drawing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drawings/drawing3.xml" ContentType="application/vnd.openxmlformats-officedocument.drawing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drawings/drawing4.xml" ContentType="application/vnd.openxmlformats-officedocument.drawing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drawings/drawing5.xml" ContentType="application/vnd.openxmlformats-officedocument.drawing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drawings/drawing6.xml" ContentType="application/vnd.openxmlformats-officedocument.drawing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drawings/drawing7.xml" ContentType="application/vnd.openxmlformats-officedocument.drawing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drawings/drawing8.xml" ContentType="application/vnd.openxmlformats-officedocument.drawing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drawings/drawing9.xml" ContentType="application/vnd.openxmlformats-officedocument.drawing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drawings/drawing10.xml" ContentType="application/vnd.openxmlformats-officedocument.drawing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drawings/drawing11.xml" ContentType="application/vnd.openxmlformats-officedocument.drawing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drawings/drawing12.xml" ContentType="application/vnd.openxmlformats-officedocument.drawing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drawings/drawing13.xml" ContentType="application/vnd.openxmlformats-officedocument.drawing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drawings/drawing14.xml" ContentType="application/vnd.openxmlformats-officedocument.drawing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drawings/drawing15.xml" ContentType="application/vnd.openxmlformats-officedocument.drawing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drawings/drawing16.xml" ContentType="application/vnd.openxmlformats-officedocument.drawing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drawings/drawing17.xml" ContentType="application/vnd.openxmlformats-officedocument.drawing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drawings/drawing18.xml" ContentType="application/vnd.openxmlformats-officedocument.drawing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drawings/drawing19.xml" ContentType="application/vnd.openxmlformats-officedocument.drawing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drawings/drawing20.xml" ContentType="application/vnd.openxmlformats-officedocument.drawing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drawings/drawing21.xml" ContentType="application/vnd.openxmlformats-officedocument.drawing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drawings/drawing22.xml" ContentType="application/vnd.openxmlformats-officedocument.drawing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drawings/drawing23.xml" ContentType="application/vnd.openxmlformats-officedocument.drawing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24.xml" ContentType="application/vnd.openxmlformats-officedocument.drawing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drawings/drawing25.xml" ContentType="application/vnd.openxmlformats-officedocument.drawing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drawings/drawing26.xml" ContentType="application/vnd.openxmlformats-officedocument.drawing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drawings/drawing27.xml" ContentType="application/vnd.openxmlformats-officedocument.drawing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drawings/drawing28.xml" ContentType="application/vnd.openxmlformats-officedocument.drawing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drawings/drawing29.xml" ContentType="application/vnd.openxmlformats-officedocument.drawing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drawings/drawing30.xml" ContentType="application/vnd.openxmlformats-officedocument.drawing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V:\2016 Annual Filing\Technical Conference Undertakings\Live Excel Models for Filing\"/>
    </mc:Choice>
  </mc:AlternateContent>
  <bookViews>
    <workbookView xWindow="240" yWindow="1260" windowWidth="15570" windowHeight="8070" tabRatio="942" firstSheet="1" activeTab="2"/>
  </bookViews>
  <sheets>
    <sheet name="Summary (3)" sheetId="63" r:id="rId1"/>
    <sheet name="Summary (2)" sheetId="64" r:id="rId2"/>
    <sheet name="Summary (1)" sheetId="19" r:id="rId3"/>
    <sheet name="Bill Impacts - Residential 100" sheetId="11" r:id="rId4"/>
    <sheet name="Bill Impacts - Residential 200" sheetId="42" r:id="rId5"/>
    <sheet name="Bill Impacts - Residential 221" sheetId="65" r:id="rId6"/>
    <sheet name="Bill Impacts - Residential 500" sheetId="43" r:id="rId7"/>
    <sheet name="Bill Impacts - Residential 800" sheetId="44" r:id="rId8"/>
    <sheet name="Bill Impacts - Residential 1000" sheetId="45" r:id="rId9"/>
    <sheet name="Bill Impacts - Residential 1500" sheetId="46" r:id="rId10"/>
    <sheet name="Bill Impacts - Residential 2000" sheetId="47" r:id="rId11"/>
    <sheet name="Bill Impacts - GS &lt; 50 1000" sheetId="12" r:id="rId12"/>
    <sheet name="Bill Impacts - GS &lt; 50 2000" sheetId="48" r:id="rId13"/>
    <sheet name="Bill Impacts - GS &lt; 50 5000" sheetId="49" r:id="rId14"/>
    <sheet name="Bill Impacts - GS &lt; 50 10000" sheetId="50" r:id="rId15"/>
    <sheet name="Bill Impacts - GS &lt; 50 15000" sheetId="51" r:id="rId16"/>
    <sheet name="Bill Impacts - GS &gt; 50 100" sheetId="13" r:id="rId17"/>
    <sheet name="Bill Impacts - GS &gt; 50 250" sheetId="52" r:id="rId18"/>
    <sheet name="Bill Impacts - GS &gt; 50 350" sheetId="53" r:id="rId19"/>
    <sheet name="Bill Impacts - GS &gt; 50 2000" sheetId="54" r:id="rId20"/>
    <sheet name="Bill Impacts - GS &gt; 50 4000" sheetId="55" r:id="rId21"/>
    <sheet name="Bill Impacts - Large Use 6500" sheetId="14" r:id="rId22"/>
    <sheet name="Bill Impacts - Large Use 7500" sheetId="56" r:id="rId23"/>
    <sheet name="Bill Impacts - Large Use 10000" sheetId="57" r:id="rId24"/>
    <sheet name="Bill Impacts - Large Use 12500" sheetId="58" r:id="rId25"/>
    <sheet name="Bill Impacts - Large Use2 15000" sheetId="37" r:id="rId26"/>
    <sheet name="Bill Impacts - Large Use2 20000" sheetId="59" r:id="rId27"/>
    <sheet name="Bill Impacts - USL 250" sheetId="15" r:id="rId28"/>
    <sheet name="Bill Impacts - USL 500" sheetId="60" r:id="rId29"/>
    <sheet name="Bill Impacts - Sentinel" sheetId="16" r:id="rId30"/>
    <sheet name="Bill Impacts - Sentinel (2)" sheetId="61" r:id="rId31"/>
    <sheet name="Bill Impacts - Street Light" sheetId="17" r:id="rId32"/>
    <sheet name="Bill Impacts - Street Light (2" sheetId="62" r:id="rId33"/>
  </sheets>
  <externalReferences>
    <externalReference r:id="rId34"/>
    <externalReference r:id="rId35"/>
    <externalReference r:id="rId36"/>
    <externalReference r:id="rId37"/>
    <externalReference r:id="rId38"/>
    <externalReference r:id="rId39"/>
  </externalReferences>
  <definedNames>
    <definedName name="BI_LDCLIST">'[1]3. Rate Class Selection'!$B$19:$B$21</definedName>
    <definedName name="contactf" localSheetId="11">#REF!</definedName>
    <definedName name="contactf" localSheetId="14">#REF!</definedName>
    <definedName name="contactf" localSheetId="15">#REF!</definedName>
    <definedName name="contactf" localSheetId="12">#REF!</definedName>
    <definedName name="contactf" localSheetId="13">#REF!</definedName>
    <definedName name="contactf" localSheetId="16">#REF!</definedName>
    <definedName name="contactf" localSheetId="19">#REF!</definedName>
    <definedName name="contactf" localSheetId="17">#REF!</definedName>
    <definedName name="contactf" localSheetId="18">#REF!</definedName>
    <definedName name="contactf" localSheetId="20">#REF!</definedName>
    <definedName name="contactf" localSheetId="23">#REF!</definedName>
    <definedName name="contactf" localSheetId="24">#REF!</definedName>
    <definedName name="contactf" localSheetId="21">#REF!</definedName>
    <definedName name="contactf" localSheetId="22">#REF!</definedName>
    <definedName name="contactf" localSheetId="25">#REF!</definedName>
    <definedName name="contactf" localSheetId="26">#REF!</definedName>
    <definedName name="contactf" localSheetId="3">#REF!</definedName>
    <definedName name="contactf" localSheetId="8">#REF!</definedName>
    <definedName name="contactf" localSheetId="9">#REF!</definedName>
    <definedName name="contactf" localSheetId="4">#REF!</definedName>
    <definedName name="contactf" localSheetId="10">#REF!</definedName>
    <definedName name="contactf" localSheetId="5">#REF!</definedName>
    <definedName name="contactf" localSheetId="6">#REF!</definedName>
    <definedName name="contactf" localSheetId="7">#REF!</definedName>
    <definedName name="contactf" localSheetId="29">#REF!</definedName>
    <definedName name="contactf" localSheetId="30">#REF!</definedName>
    <definedName name="contactf" localSheetId="31">#REF!</definedName>
    <definedName name="contactf" localSheetId="32">#REF!</definedName>
    <definedName name="contactf" localSheetId="27">#REF!</definedName>
    <definedName name="contactf" localSheetId="28">#REF!</definedName>
    <definedName name="contactf" localSheetId="2">#REF!</definedName>
    <definedName name="contactf" localSheetId="1">#REF!</definedName>
    <definedName name="contactf">#REF!</definedName>
    <definedName name="CustomerAdministration">[2]lists!$Z$1:$Z$36</definedName>
    <definedName name="EBNUMBER">'[2]LDC Info'!$E$16</definedName>
    <definedName name="Fixed_Charges">[2]lists!$I$1:$I$185</definedName>
    <definedName name="histdate">[3]Financials!$E$76</definedName>
    <definedName name="Incr2000" localSheetId="11">#REF!</definedName>
    <definedName name="Incr2000" localSheetId="14">#REF!</definedName>
    <definedName name="Incr2000" localSheetId="15">#REF!</definedName>
    <definedName name="Incr2000" localSheetId="12">#REF!</definedName>
    <definedName name="Incr2000" localSheetId="13">#REF!</definedName>
    <definedName name="Incr2000" localSheetId="16">#REF!</definedName>
    <definedName name="Incr2000" localSheetId="19">#REF!</definedName>
    <definedName name="Incr2000" localSheetId="17">#REF!</definedName>
    <definedName name="Incr2000" localSheetId="18">#REF!</definedName>
    <definedName name="Incr2000" localSheetId="20">#REF!</definedName>
    <definedName name="Incr2000" localSheetId="23">#REF!</definedName>
    <definedName name="Incr2000" localSheetId="24">#REF!</definedName>
    <definedName name="Incr2000" localSheetId="21">#REF!</definedName>
    <definedName name="Incr2000" localSheetId="22">#REF!</definedName>
    <definedName name="Incr2000" localSheetId="25">#REF!</definedName>
    <definedName name="Incr2000" localSheetId="26">#REF!</definedName>
    <definedName name="Incr2000" localSheetId="3">#REF!</definedName>
    <definedName name="Incr2000" localSheetId="8">#REF!</definedName>
    <definedName name="Incr2000" localSheetId="9">#REF!</definedName>
    <definedName name="Incr2000" localSheetId="4">#REF!</definedName>
    <definedName name="Incr2000" localSheetId="10">#REF!</definedName>
    <definedName name="Incr2000" localSheetId="5">#REF!</definedName>
    <definedName name="Incr2000" localSheetId="6">#REF!</definedName>
    <definedName name="Incr2000" localSheetId="7">#REF!</definedName>
    <definedName name="Incr2000" localSheetId="29">#REF!</definedName>
    <definedName name="Incr2000" localSheetId="30">#REF!</definedName>
    <definedName name="Incr2000" localSheetId="31">#REF!</definedName>
    <definedName name="Incr2000" localSheetId="32">#REF!</definedName>
    <definedName name="Incr2000" localSheetId="27">#REF!</definedName>
    <definedName name="Incr2000" localSheetId="28">#REF!</definedName>
    <definedName name="Incr2000" localSheetId="2">#REF!</definedName>
    <definedName name="Incr2000" localSheetId="1">#REF!</definedName>
    <definedName name="Incr2000">#REF!</definedName>
    <definedName name="LDC_LIST">[4]lists!$AM$1:$AM$80</definedName>
    <definedName name="LIMIT" localSheetId="11">#REF!</definedName>
    <definedName name="LIMIT" localSheetId="14">#REF!</definedName>
    <definedName name="LIMIT" localSheetId="15">#REF!</definedName>
    <definedName name="LIMIT" localSheetId="12">#REF!</definedName>
    <definedName name="LIMIT" localSheetId="13">#REF!</definedName>
    <definedName name="LIMIT" localSheetId="16">#REF!</definedName>
    <definedName name="LIMIT" localSheetId="19">#REF!</definedName>
    <definedName name="LIMIT" localSheetId="17">#REF!</definedName>
    <definedName name="LIMIT" localSheetId="18">#REF!</definedName>
    <definedName name="LIMIT" localSheetId="20">#REF!</definedName>
    <definedName name="LIMIT" localSheetId="23">#REF!</definedName>
    <definedName name="LIMIT" localSheetId="24">#REF!</definedName>
    <definedName name="LIMIT" localSheetId="21">#REF!</definedName>
    <definedName name="LIMIT" localSheetId="22">#REF!</definedName>
    <definedName name="LIMIT" localSheetId="25">#REF!</definedName>
    <definedName name="LIMIT" localSheetId="26">#REF!</definedName>
    <definedName name="LIMIT" localSheetId="3">#REF!</definedName>
    <definedName name="LIMIT" localSheetId="8">#REF!</definedName>
    <definedName name="LIMIT" localSheetId="9">#REF!</definedName>
    <definedName name="LIMIT" localSheetId="4">#REF!</definedName>
    <definedName name="LIMIT" localSheetId="10">#REF!</definedName>
    <definedName name="LIMIT" localSheetId="5">#REF!</definedName>
    <definedName name="LIMIT" localSheetId="6">#REF!</definedName>
    <definedName name="LIMIT" localSheetId="7">#REF!</definedName>
    <definedName name="LIMIT" localSheetId="29">#REF!</definedName>
    <definedName name="LIMIT" localSheetId="30">#REF!</definedName>
    <definedName name="LIMIT" localSheetId="31">#REF!</definedName>
    <definedName name="LIMIT" localSheetId="32">#REF!</definedName>
    <definedName name="LIMIT" localSheetId="27">#REF!</definedName>
    <definedName name="LIMIT" localSheetId="28">#REF!</definedName>
    <definedName name="LIMIT" localSheetId="2">#REF!</definedName>
    <definedName name="LIMIT" localSheetId="1">#REF!</definedName>
    <definedName name="LIMIT">#REF!</definedName>
    <definedName name="LossFactors">[2]lists!$L$2:$L$15</definedName>
    <definedName name="man_beg_bud" localSheetId="11">#REF!</definedName>
    <definedName name="man_beg_bud" localSheetId="14">#REF!</definedName>
    <definedName name="man_beg_bud" localSheetId="15">#REF!</definedName>
    <definedName name="man_beg_bud" localSheetId="12">#REF!</definedName>
    <definedName name="man_beg_bud" localSheetId="13">#REF!</definedName>
    <definedName name="man_beg_bud" localSheetId="16">#REF!</definedName>
    <definedName name="man_beg_bud" localSheetId="19">#REF!</definedName>
    <definedName name="man_beg_bud" localSheetId="17">#REF!</definedName>
    <definedName name="man_beg_bud" localSheetId="18">#REF!</definedName>
    <definedName name="man_beg_bud" localSheetId="20">#REF!</definedName>
    <definedName name="man_beg_bud" localSheetId="23">#REF!</definedName>
    <definedName name="man_beg_bud" localSheetId="24">#REF!</definedName>
    <definedName name="man_beg_bud" localSheetId="21">#REF!</definedName>
    <definedName name="man_beg_bud" localSheetId="22">#REF!</definedName>
    <definedName name="man_beg_bud" localSheetId="25">#REF!</definedName>
    <definedName name="man_beg_bud" localSheetId="26">#REF!</definedName>
    <definedName name="man_beg_bud" localSheetId="3">#REF!</definedName>
    <definedName name="man_beg_bud" localSheetId="8">#REF!</definedName>
    <definedName name="man_beg_bud" localSheetId="9">#REF!</definedName>
    <definedName name="man_beg_bud" localSheetId="4">#REF!</definedName>
    <definedName name="man_beg_bud" localSheetId="10">#REF!</definedName>
    <definedName name="man_beg_bud" localSheetId="5">#REF!</definedName>
    <definedName name="man_beg_bud" localSheetId="6">#REF!</definedName>
    <definedName name="man_beg_bud" localSheetId="7">#REF!</definedName>
    <definedName name="man_beg_bud" localSheetId="29">#REF!</definedName>
    <definedName name="man_beg_bud" localSheetId="30">#REF!</definedName>
    <definedName name="man_beg_bud" localSheetId="31">#REF!</definedName>
    <definedName name="man_beg_bud" localSheetId="32">#REF!</definedName>
    <definedName name="man_beg_bud" localSheetId="27">#REF!</definedName>
    <definedName name="man_beg_bud" localSheetId="28">#REF!</definedName>
    <definedName name="man_beg_bud" localSheetId="2">#REF!</definedName>
    <definedName name="man_beg_bud" localSheetId="1">#REF!</definedName>
    <definedName name="man_beg_bud">#REF!</definedName>
    <definedName name="man_end_bud" localSheetId="11">#REF!</definedName>
    <definedName name="man_end_bud" localSheetId="14">#REF!</definedName>
    <definedName name="man_end_bud" localSheetId="15">#REF!</definedName>
    <definedName name="man_end_bud" localSheetId="12">#REF!</definedName>
    <definedName name="man_end_bud" localSheetId="13">#REF!</definedName>
    <definedName name="man_end_bud" localSheetId="16">#REF!</definedName>
    <definedName name="man_end_bud" localSheetId="19">#REF!</definedName>
    <definedName name="man_end_bud" localSheetId="17">#REF!</definedName>
    <definedName name="man_end_bud" localSheetId="18">#REF!</definedName>
    <definedName name="man_end_bud" localSheetId="20">#REF!</definedName>
    <definedName name="man_end_bud" localSheetId="23">#REF!</definedName>
    <definedName name="man_end_bud" localSheetId="24">#REF!</definedName>
    <definedName name="man_end_bud" localSheetId="21">#REF!</definedName>
    <definedName name="man_end_bud" localSheetId="22">#REF!</definedName>
    <definedName name="man_end_bud" localSheetId="25">#REF!</definedName>
    <definedName name="man_end_bud" localSheetId="26">#REF!</definedName>
    <definedName name="man_end_bud" localSheetId="3">#REF!</definedName>
    <definedName name="man_end_bud" localSheetId="8">#REF!</definedName>
    <definedName name="man_end_bud" localSheetId="9">#REF!</definedName>
    <definedName name="man_end_bud" localSheetId="4">#REF!</definedName>
    <definedName name="man_end_bud" localSheetId="10">#REF!</definedName>
    <definedName name="man_end_bud" localSheetId="5">#REF!</definedName>
    <definedName name="man_end_bud" localSheetId="6">#REF!</definedName>
    <definedName name="man_end_bud" localSheetId="7">#REF!</definedName>
    <definedName name="man_end_bud" localSheetId="29">#REF!</definedName>
    <definedName name="man_end_bud" localSheetId="30">#REF!</definedName>
    <definedName name="man_end_bud" localSheetId="31">#REF!</definedName>
    <definedName name="man_end_bud" localSheetId="32">#REF!</definedName>
    <definedName name="man_end_bud" localSheetId="27">#REF!</definedName>
    <definedName name="man_end_bud" localSheetId="28">#REF!</definedName>
    <definedName name="man_end_bud" localSheetId="2">#REF!</definedName>
    <definedName name="man_end_bud" localSheetId="1">#REF!</definedName>
    <definedName name="man_end_bud">#REF!</definedName>
    <definedName name="man12ACT" localSheetId="11">#REF!</definedName>
    <definedName name="man12ACT" localSheetId="14">#REF!</definedName>
    <definedName name="man12ACT" localSheetId="15">#REF!</definedName>
    <definedName name="man12ACT" localSheetId="12">#REF!</definedName>
    <definedName name="man12ACT" localSheetId="13">#REF!</definedName>
    <definedName name="man12ACT" localSheetId="16">#REF!</definedName>
    <definedName name="man12ACT" localSheetId="19">#REF!</definedName>
    <definedName name="man12ACT" localSheetId="17">#REF!</definedName>
    <definedName name="man12ACT" localSheetId="18">#REF!</definedName>
    <definedName name="man12ACT" localSheetId="20">#REF!</definedName>
    <definedName name="man12ACT" localSheetId="23">#REF!</definedName>
    <definedName name="man12ACT" localSheetId="24">#REF!</definedName>
    <definedName name="man12ACT" localSheetId="21">#REF!</definedName>
    <definedName name="man12ACT" localSheetId="22">#REF!</definedName>
    <definedName name="man12ACT" localSheetId="25">#REF!</definedName>
    <definedName name="man12ACT" localSheetId="26">#REF!</definedName>
    <definedName name="man12ACT" localSheetId="3">#REF!</definedName>
    <definedName name="man12ACT" localSheetId="8">#REF!</definedName>
    <definedName name="man12ACT" localSheetId="9">#REF!</definedName>
    <definedName name="man12ACT" localSheetId="4">#REF!</definedName>
    <definedName name="man12ACT" localSheetId="10">#REF!</definedName>
    <definedName name="man12ACT" localSheetId="5">#REF!</definedName>
    <definedName name="man12ACT" localSheetId="6">#REF!</definedName>
    <definedName name="man12ACT" localSheetId="7">#REF!</definedName>
    <definedName name="man12ACT" localSheetId="29">#REF!</definedName>
    <definedName name="man12ACT" localSheetId="30">#REF!</definedName>
    <definedName name="man12ACT" localSheetId="31">#REF!</definedName>
    <definedName name="man12ACT" localSheetId="32">#REF!</definedName>
    <definedName name="man12ACT" localSheetId="27">#REF!</definedName>
    <definedName name="man12ACT" localSheetId="28">#REF!</definedName>
    <definedName name="man12ACT" localSheetId="2">#REF!</definedName>
    <definedName name="man12ACT" localSheetId="1">#REF!</definedName>
    <definedName name="man12ACT">#REF!</definedName>
    <definedName name="MANBUD" localSheetId="11">#REF!</definedName>
    <definedName name="MANBUD" localSheetId="14">#REF!</definedName>
    <definedName name="MANBUD" localSheetId="15">#REF!</definedName>
    <definedName name="MANBUD" localSheetId="12">#REF!</definedName>
    <definedName name="MANBUD" localSheetId="13">#REF!</definedName>
    <definedName name="MANBUD" localSheetId="16">#REF!</definedName>
    <definedName name="MANBUD" localSheetId="19">#REF!</definedName>
    <definedName name="MANBUD" localSheetId="17">#REF!</definedName>
    <definedName name="MANBUD" localSheetId="18">#REF!</definedName>
    <definedName name="MANBUD" localSheetId="20">#REF!</definedName>
    <definedName name="MANBUD" localSheetId="23">#REF!</definedName>
    <definedName name="MANBUD" localSheetId="24">#REF!</definedName>
    <definedName name="MANBUD" localSheetId="21">#REF!</definedName>
    <definedName name="MANBUD" localSheetId="22">#REF!</definedName>
    <definedName name="MANBUD" localSheetId="25">#REF!</definedName>
    <definedName name="MANBUD" localSheetId="26">#REF!</definedName>
    <definedName name="MANBUD" localSheetId="3">#REF!</definedName>
    <definedName name="MANBUD" localSheetId="8">#REF!</definedName>
    <definedName name="MANBUD" localSheetId="9">#REF!</definedName>
    <definedName name="MANBUD" localSheetId="4">#REF!</definedName>
    <definedName name="MANBUD" localSheetId="10">#REF!</definedName>
    <definedName name="MANBUD" localSheetId="5">#REF!</definedName>
    <definedName name="MANBUD" localSheetId="6">#REF!</definedName>
    <definedName name="MANBUD" localSheetId="7">#REF!</definedName>
    <definedName name="MANBUD" localSheetId="29">#REF!</definedName>
    <definedName name="MANBUD" localSheetId="30">#REF!</definedName>
    <definedName name="MANBUD" localSheetId="31">#REF!</definedName>
    <definedName name="MANBUD" localSheetId="32">#REF!</definedName>
    <definedName name="MANBUD" localSheetId="27">#REF!</definedName>
    <definedName name="MANBUD" localSheetId="28">#REF!</definedName>
    <definedName name="MANBUD" localSheetId="2">#REF!</definedName>
    <definedName name="MANBUD" localSheetId="1">#REF!</definedName>
    <definedName name="MANBUD">#REF!</definedName>
    <definedName name="manCYACT" localSheetId="11">#REF!</definedName>
    <definedName name="manCYACT" localSheetId="14">#REF!</definedName>
    <definedName name="manCYACT" localSheetId="15">#REF!</definedName>
    <definedName name="manCYACT" localSheetId="12">#REF!</definedName>
    <definedName name="manCYACT" localSheetId="13">#REF!</definedName>
    <definedName name="manCYACT" localSheetId="16">#REF!</definedName>
    <definedName name="manCYACT" localSheetId="19">#REF!</definedName>
    <definedName name="manCYACT" localSheetId="17">#REF!</definedName>
    <definedName name="manCYACT" localSheetId="18">#REF!</definedName>
    <definedName name="manCYACT" localSheetId="20">#REF!</definedName>
    <definedName name="manCYACT" localSheetId="23">#REF!</definedName>
    <definedName name="manCYACT" localSheetId="24">#REF!</definedName>
    <definedName name="manCYACT" localSheetId="21">#REF!</definedName>
    <definedName name="manCYACT" localSheetId="22">#REF!</definedName>
    <definedName name="manCYACT" localSheetId="25">#REF!</definedName>
    <definedName name="manCYACT" localSheetId="26">#REF!</definedName>
    <definedName name="manCYACT" localSheetId="3">#REF!</definedName>
    <definedName name="manCYACT" localSheetId="8">#REF!</definedName>
    <definedName name="manCYACT" localSheetId="9">#REF!</definedName>
    <definedName name="manCYACT" localSheetId="4">#REF!</definedName>
    <definedName name="manCYACT" localSheetId="10">#REF!</definedName>
    <definedName name="manCYACT" localSheetId="5">#REF!</definedName>
    <definedName name="manCYACT" localSheetId="6">#REF!</definedName>
    <definedName name="manCYACT" localSheetId="7">#REF!</definedName>
    <definedName name="manCYACT" localSheetId="29">#REF!</definedName>
    <definedName name="manCYACT" localSheetId="30">#REF!</definedName>
    <definedName name="manCYACT" localSheetId="31">#REF!</definedName>
    <definedName name="manCYACT" localSheetId="32">#REF!</definedName>
    <definedName name="manCYACT" localSheetId="27">#REF!</definedName>
    <definedName name="manCYACT" localSheetId="28">#REF!</definedName>
    <definedName name="manCYACT" localSheetId="2">#REF!</definedName>
    <definedName name="manCYACT" localSheetId="1">#REF!</definedName>
    <definedName name="manCYACT">#REF!</definedName>
    <definedName name="manCYBUD" localSheetId="11">#REF!</definedName>
    <definedName name="manCYBUD" localSheetId="14">#REF!</definedName>
    <definedName name="manCYBUD" localSheetId="15">#REF!</definedName>
    <definedName name="manCYBUD" localSheetId="12">#REF!</definedName>
    <definedName name="manCYBUD" localSheetId="13">#REF!</definedName>
    <definedName name="manCYBUD" localSheetId="16">#REF!</definedName>
    <definedName name="manCYBUD" localSheetId="19">#REF!</definedName>
    <definedName name="manCYBUD" localSheetId="17">#REF!</definedName>
    <definedName name="manCYBUD" localSheetId="18">#REF!</definedName>
    <definedName name="manCYBUD" localSheetId="20">#REF!</definedName>
    <definedName name="manCYBUD" localSheetId="23">#REF!</definedName>
    <definedName name="manCYBUD" localSheetId="24">#REF!</definedName>
    <definedName name="manCYBUD" localSheetId="21">#REF!</definedName>
    <definedName name="manCYBUD" localSheetId="22">#REF!</definedName>
    <definedName name="manCYBUD" localSheetId="25">#REF!</definedName>
    <definedName name="manCYBUD" localSheetId="26">#REF!</definedName>
    <definedName name="manCYBUD" localSheetId="3">#REF!</definedName>
    <definedName name="manCYBUD" localSheetId="8">#REF!</definedName>
    <definedName name="manCYBUD" localSheetId="9">#REF!</definedName>
    <definedName name="manCYBUD" localSheetId="4">#REF!</definedName>
    <definedName name="manCYBUD" localSheetId="10">#REF!</definedName>
    <definedName name="manCYBUD" localSheetId="5">#REF!</definedName>
    <definedName name="manCYBUD" localSheetId="6">#REF!</definedName>
    <definedName name="manCYBUD" localSheetId="7">#REF!</definedName>
    <definedName name="manCYBUD" localSheetId="29">#REF!</definedName>
    <definedName name="manCYBUD" localSheetId="30">#REF!</definedName>
    <definedName name="manCYBUD" localSheetId="31">#REF!</definedName>
    <definedName name="manCYBUD" localSheetId="32">#REF!</definedName>
    <definedName name="manCYBUD" localSheetId="27">#REF!</definedName>
    <definedName name="manCYBUD" localSheetId="28">#REF!</definedName>
    <definedName name="manCYBUD" localSheetId="2">#REF!</definedName>
    <definedName name="manCYBUD" localSheetId="1">#REF!</definedName>
    <definedName name="manCYBUD">#REF!</definedName>
    <definedName name="manCYF" localSheetId="11">#REF!</definedName>
    <definedName name="manCYF" localSheetId="14">#REF!</definedName>
    <definedName name="manCYF" localSheetId="15">#REF!</definedName>
    <definedName name="manCYF" localSheetId="12">#REF!</definedName>
    <definedName name="manCYF" localSheetId="13">#REF!</definedName>
    <definedName name="manCYF" localSheetId="16">#REF!</definedName>
    <definedName name="manCYF" localSheetId="19">#REF!</definedName>
    <definedName name="manCYF" localSheetId="17">#REF!</definedName>
    <definedName name="manCYF" localSheetId="18">#REF!</definedName>
    <definedName name="manCYF" localSheetId="20">#REF!</definedName>
    <definedName name="manCYF" localSheetId="23">#REF!</definedName>
    <definedName name="manCYF" localSheetId="24">#REF!</definedName>
    <definedName name="manCYF" localSheetId="21">#REF!</definedName>
    <definedName name="manCYF" localSheetId="22">#REF!</definedName>
    <definedName name="manCYF" localSheetId="25">#REF!</definedName>
    <definedName name="manCYF" localSheetId="26">#REF!</definedName>
    <definedName name="manCYF" localSheetId="3">#REF!</definedName>
    <definedName name="manCYF" localSheetId="8">#REF!</definedName>
    <definedName name="manCYF" localSheetId="9">#REF!</definedName>
    <definedName name="manCYF" localSheetId="4">#REF!</definedName>
    <definedName name="manCYF" localSheetId="10">#REF!</definedName>
    <definedName name="manCYF" localSheetId="5">#REF!</definedName>
    <definedName name="manCYF" localSheetId="6">#REF!</definedName>
    <definedName name="manCYF" localSheetId="7">#REF!</definedName>
    <definedName name="manCYF" localSheetId="29">#REF!</definedName>
    <definedName name="manCYF" localSheetId="30">#REF!</definedName>
    <definedName name="manCYF" localSheetId="31">#REF!</definedName>
    <definedName name="manCYF" localSheetId="32">#REF!</definedName>
    <definedName name="manCYF" localSheetId="27">#REF!</definedName>
    <definedName name="manCYF" localSheetId="28">#REF!</definedName>
    <definedName name="manCYF" localSheetId="2">#REF!</definedName>
    <definedName name="manCYF" localSheetId="1">#REF!</definedName>
    <definedName name="manCYF">#REF!</definedName>
    <definedName name="MANEND" localSheetId="11">#REF!</definedName>
    <definedName name="MANEND" localSheetId="14">#REF!</definedName>
    <definedName name="MANEND" localSheetId="15">#REF!</definedName>
    <definedName name="MANEND" localSheetId="12">#REF!</definedName>
    <definedName name="MANEND" localSheetId="13">#REF!</definedName>
    <definedName name="MANEND" localSheetId="16">#REF!</definedName>
    <definedName name="MANEND" localSheetId="19">#REF!</definedName>
    <definedName name="MANEND" localSheetId="17">#REF!</definedName>
    <definedName name="MANEND" localSheetId="18">#REF!</definedName>
    <definedName name="MANEND" localSheetId="20">#REF!</definedName>
    <definedName name="MANEND" localSheetId="23">#REF!</definedName>
    <definedName name="MANEND" localSheetId="24">#REF!</definedName>
    <definedName name="MANEND" localSheetId="21">#REF!</definedName>
    <definedName name="MANEND" localSheetId="22">#REF!</definedName>
    <definedName name="MANEND" localSheetId="25">#REF!</definedName>
    <definedName name="MANEND" localSheetId="26">#REF!</definedName>
    <definedName name="MANEND" localSheetId="3">#REF!</definedName>
    <definedName name="MANEND" localSheetId="8">#REF!</definedName>
    <definedName name="MANEND" localSheetId="9">#REF!</definedName>
    <definedName name="MANEND" localSheetId="4">#REF!</definedName>
    <definedName name="MANEND" localSheetId="10">#REF!</definedName>
    <definedName name="MANEND" localSheetId="5">#REF!</definedName>
    <definedName name="MANEND" localSheetId="6">#REF!</definedName>
    <definedName name="MANEND" localSheetId="7">#REF!</definedName>
    <definedName name="MANEND" localSheetId="29">#REF!</definedName>
    <definedName name="MANEND" localSheetId="30">#REF!</definedName>
    <definedName name="MANEND" localSheetId="31">#REF!</definedName>
    <definedName name="MANEND" localSheetId="32">#REF!</definedName>
    <definedName name="MANEND" localSheetId="27">#REF!</definedName>
    <definedName name="MANEND" localSheetId="28">#REF!</definedName>
    <definedName name="MANEND" localSheetId="2">#REF!</definedName>
    <definedName name="MANEND" localSheetId="1">#REF!</definedName>
    <definedName name="MANEND">#REF!</definedName>
    <definedName name="manNYbud" localSheetId="11">#REF!</definedName>
    <definedName name="manNYbud" localSheetId="14">#REF!</definedName>
    <definedName name="manNYbud" localSheetId="15">#REF!</definedName>
    <definedName name="manNYbud" localSheetId="12">#REF!</definedName>
    <definedName name="manNYbud" localSheetId="13">#REF!</definedName>
    <definedName name="manNYbud" localSheetId="16">#REF!</definedName>
    <definedName name="manNYbud" localSheetId="19">#REF!</definedName>
    <definedName name="manNYbud" localSheetId="17">#REF!</definedName>
    <definedName name="manNYbud" localSheetId="18">#REF!</definedName>
    <definedName name="manNYbud" localSheetId="20">#REF!</definedName>
    <definedName name="manNYbud" localSheetId="23">#REF!</definedName>
    <definedName name="manNYbud" localSheetId="24">#REF!</definedName>
    <definedName name="manNYbud" localSheetId="21">#REF!</definedName>
    <definedName name="manNYbud" localSheetId="22">#REF!</definedName>
    <definedName name="manNYbud" localSheetId="25">#REF!</definedName>
    <definedName name="manNYbud" localSheetId="26">#REF!</definedName>
    <definedName name="manNYbud" localSheetId="3">#REF!</definedName>
    <definedName name="manNYbud" localSheetId="8">#REF!</definedName>
    <definedName name="manNYbud" localSheetId="9">#REF!</definedName>
    <definedName name="manNYbud" localSheetId="4">#REF!</definedName>
    <definedName name="manNYbud" localSheetId="10">#REF!</definedName>
    <definedName name="manNYbud" localSheetId="5">#REF!</definedName>
    <definedName name="manNYbud" localSheetId="6">#REF!</definedName>
    <definedName name="manNYbud" localSheetId="7">#REF!</definedName>
    <definedName name="manNYbud" localSheetId="29">#REF!</definedName>
    <definedName name="manNYbud" localSheetId="30">#REF!</definedName>
    <definedName name="manNYbud" localSheetId="31">#REF!</definedName>
    <definedName name="manNYbud" localSheetId="32">#REF!</definedName>
    <definedName name="manNYbud" localSheetId="27">#REF!</definedName>
    <definedName name="manNYbud" localSheetId="28">#REF!</definedName>
    <definedName name="manNYbud" localSheetId="2">#REF!</definedName>
    <definedName name="manNYbud" localSheetId="1">#REF!</definedName>
    <definedName name="manNYbud">#REF!</definedName>
    <definedName name="manpower_costs" localSheetId="11">#REF!</definedName>
    <definedName name="manpower_costs" localSheetId="14">#REF!</definedName>
    <definedName name="manpower_costs" localSheetId="15">#REF!</definedName>
    <definedName name="manpower_costs" localSheetId="12">#REF!</definedName>
    <definedName name="manpower_costs" localSheetId="13">#REF!</definedName>
    <definedName name="manpower_costs" localSheetId="16">#REF!</definedName>
    <definedName name="manpower_costs" localSheetId="19">#REF!</definedName>
    <definedName name="manpower_costs" localSheetId="17">#REF!</definedName>
    <definedName name="manpower_costs" localSheetId="18">#REF!</definedName>
    <definedName name="manpower_costs" localSheetId="20">#REF!</definedName>
    <definedName name="manpower_costs" localSheetId="23">#REF!</definedName>
    <definedName name="manpower_costs" localSheetId="24">#REF!</definedName>
    <definedName name="manpower_costs" localSheetId="21">#REF!</definedName>
    <definedName name="manpower_costs" localSheetId="22">#REF!</definedName>
    <definedName name="manpower_costs" localSheetId="25">#REF!</definedName>
    <definedName name="manpower_costs" localSheetId="26">#REF!</definedName>
    <definedName name="manpower_costs" localSheetId="3">#REF!</definedName>
    <definedName name="manpower_costs" localSheetId="8">#REF!</definedName>
    <definedName name="manpower_costs" localSheetId="9">#REF!</definedName>
    <definedName name="manpower_costs" localSheetId="4">#REF!</definedName>
    <definedName name="manpower_costs" localSheetId="10">#REF!</definedName>
    <definedName name="manpower_costs" localSheetId="5">#REF!</definedName>
    <definedName name="manpower_costs" localSheetId="6">#REF!</definedName>
    <definedName name="manpower_costs" localSheetId="7">#REF!</definedName>
    <definedName name="manpower_costs" localSheetId="29">#REF!</definedName>
    <definedName name="manpower_costs" localSheetId="30">#REF!</definedName>
    <definedName name="manpower_costs" localSheetId="31">#REF!</definedName>
    <definedName name="manpower_costs" localSheetId="32">#REF!</definedName>
    <definedName name="manpower_costs" localSheetId="27">#REF!</definedName>
    <definedName name="manpower_costs" localSheetId="28">#REF!</definedName>
    <definedName name="manpower_costs" localSheetId="2">#REF!</definedName>
    <definedName name="manpower_costs" localSheetId="1">#REF!</definedName>
    <definedName name="manpower_costs">#REF!</definedName>
    <definedName name="manPYACT" localSheetId="11">#REF!</definedName>
    <definedName name="manPYACT" localSheetId="14">#REF!</definedName>
    <definedName name="manPYACT" localSheetId="15">#REF!</definedName>
    <definedName name="manPYACT" localSheetId="12">#REF!</definedName>
    <definedName name="manPYACT" localSheetId="13">#REF!</definedName>
    <definedName name="manPYACT" localSheetId="16">#REF!</definedName>
    <definedName name="manPYACT" localSheetId="19">#REF!</definedName>
    <definedName name="manPYACT" localSheetId="17">#REF!</definedName>
    <definedName name="manPYACT" localSheetId="18">#REF!</definedName>
    <definedName name="manPYACT" localSheetId="20">#REF!</definedName>
    <definedName name="manPYACT" localSheetId="23">#REF!</definedName>
    <definedName name="manPYACT" localSheetId="24">#REF!</definedName>
    <definedName name="manPYACT" localSheetId="21">#REF!</definedName>
    <definedName name="manPYACT" localSheetId="22">#REF!</definedName>
    <definedName name="manPYACT" localSheetId="25">#REF!</definedName>
    <definedName name="manPYACT" localSheetId="26">#REF!</definedName>
    <definedName name="manPYACT" localSheetId="3">#REF!</definedName>
    <definedName name="manPYACT" localSheetId="8">#REF!</definedName>
    <definedName name="manPYACT" localSheetId="9">#REF!</definedName>
    <definedName name="manPYACT" localSheetId="4">#REF!</definedName>
    <definedName name="manPYACT" localSheetId="10">#REF!</definedName>
    <definedName name="manPYACT" localSheetId="5">#REF!</definedName>
    <definedName name="manPYACT" localSheetId="6">#REF!</definedName>
    <definedName name="manPYACT" localSheetId="7">#REF!</definedName>
    <definedName name="manPYACT" localSheetId="29">#REF!</definedName>
    <definedName name="manPYACT" localSheetId="30">#REF!</definedName>
    <definedName name="manPYACT" localSheetId="31">#REF!</definedName>
    <definedName name="manPYACT" localSheetId="32">#REF!</definedName>
    <definedName name="manPYACT" localSheetId="27">#REF!</definedName>
    <definedName name="manPYACT" localSheetId="28">#REF!</definedName>
    <definedName name="manPYACT" localSheetId="2">#REF!</definedName>
    <definedName name="manPYACT" localSheetId="1">#REF!</definedName>
    <definedName name="manPYACT">#REF!</definedName>
    <definedName name="MANSTART" localSheetId="11">#REF!</definedName>
    <definedName name="MANSTART" localSheetId="14">#REF!</definedName>
    <definedName name="MANSTART" localSheetId="15">#REF!</definedName>
    <definedName name="MANSTART" localSheetId="12">#REF!</definedName>
    <definedName name="MANSTART" localSheetId="13">#REF!</definedName>
    <definedName name="MANSTART" localSheetId="16">#REF!</definedName>
    <definedName name="MANSTART" localSheetId="19">#REF!</definedName>
    <definedName name="MANSTART" localSheetId="17">#REF!</definedName>
    <definedName name="MANSTART" localSheetId="18">#REF!</definedName>
    <definedName name="MANSTART" localSheetId="20">#REF!</definedName>
    <definedName name="MANSTART" localSheetId="23">#REF!</definedName>
    <definedName name="MANSTART" localSheetId="24">#REF!</definedName>
    <definedName name="MANSTART" localSheetId="21">#REF!</definedName>
    <definedName name="MANSTART" localSheetId="22">#REF!</definedName>
    <definedName name="MANSTART" localSheetId="25">#REF!</definedName>
    <definedName name="MANSTART" localSheetId="26">#REF!</definedName>
    <definedName name="MANSTART" localSheetId="3">#REF!</definedName>
    <definedName name="MANSTART" localSheetId="8">#REF!</definedName>
    <definedName name="MANSTART" localSheetId="9">#REF!</definedName>
    <definedName name="MANSTART" localSheetId="4">#REF!</definedName>
    <definedName name="MANSTART" localSheetId="10">#REF!</definedName>
    <definedName name="MANSTART" localSheetId="5">#REF!</definedName>
    <definedName name="MANSTART" localSheetId="6">#REF!</definedName>
    <definedName name="MANSTART" localSheetId="7">#REF!</definedName>
    <definedName name="MANSTART" localSheetId="29">#REF!</definedName>
    <definedName name="MANSTART" localSheetId="30">#REF!</definedName>
    <definedName name="MANSTART" localSheetId="31">#REF!</definedName>
    <definedName name="MANSTART" localSheetId="32">#REF!</definedName>
    <definedName name="MANSTART" localSheetId="27">#REF!</definedName>
    <definedName name="MANSTART" localSheetId="28">#REF!</definedName>
    <definedName name="MANSTART" localSheetId="2">#REF!</definedName>
    <definedName name="MANSTART" localSheetId="1">#REF!</definedName>
    <definedName name="MANSTART">#REF!</definedName>
    <definedName name="mat_beg_bud" localSheetId="11">#REF!</definedName>
    <definedName name="mat_beg_bud" localSheetId="14">#REF!</definedName>
    <definedName name="mat_beg_bud" localSheetId="15">#REF!</definedName>
    <definedName name="mat_beg_bud" localSheetId="12">#REF!</definedName>
    <definedName name="mat_beg_bud" localSheetId="13">#REF!</definedName>
    <definedName name="mat_beg_bud" localSheetId="16">#REF!</definedName>
    <definedName name="mat_beg_bud" localSheetId="19">#REF!</definedName>
    <definedName name="mat_beg_bud" localSheetId="17">#REF!</definedName>
    <definedName name="mat_beg_bud" localSheetId="18">#REF!</definedName>
    <definedName name="mat_beg_bud" localSheetId="20">#REF!</definedName>
    <definedName name="mat_beg_bud" localSheetId="23">#REF!</definedName>
    <definedName name="mat_beg_bud" localSheetId="24">#REF!</definedName>
    <definedName name="mat_beg_bud" localSheetId="21">#REF!</definedName>
    <definedName name="mat_beg_bud" localSheetId="22">#REF!</definedName>
    <definedName name="mat_beg_bud" localSheetId="25">#REF!</definedName>
    <definedName name="mat_beg_bud" localSheetId="26">#REF!</definedName>
    <definedName name="mat_beg_bud" localSheetId="3">#REF!</definedName>
    <definedName name="mat_beg_bud" localSheetId="8">#REF!</definedName>
    <definedName name="mat_beg_bud" localSheetId="9">#REF!</definedName>
    <definedName name="mat_beg_bud" localSheetId="4">#REF!</definedName>
    <definedName name="mat_beg_bud" localSheetId="10">#REF!</definedName>
    <definedName name="mat_beg_bud" localSheetId="5">#REF!</definedName>
    <definedName name="mat_beg_bud" localSheetId="6">#REF!</definedName>
    <definedName name="mat_beg_bud" localSheetId="7">#REF!</definedName>
    <definedName name="mat_beg_bud" localSheetId="29">#REF!</definedName>
    <definedName name="mat_beg_bud" localSheetId="30">#REF!</definedName>
    <definedName name="mat_beg_bud" localSheetId="31">#REF!</definedName>
    <definedName name="mat_beg_bud" localSheetId="32">#REF!</definedName>
    <definedName name="mat_beg_bud" localSheetId="27">#REF!</definedName>
    <definedName name="mat_beg_bud" localSheetId="28">#REF!</definedName>
    <definedName name="mat_beg_bud" localSheetId="2">#REF!</definedName>
    <definedName name="mat_beg_bud" localSheetId="1">#REF!</definedName>
    <definedName name="mat_beg_bud">#REF!</definedName>
    <definedName name="mat_end_bud" localSheetId="11">#REF!</definedName>
    <definedName name="mat_end_bud" localSheetId="14">#REF!</definedName>
    <definedName name="mat_end_bud" localSheetId="15">#REF!</definedName>
    <definedName name="mat_end_bud" localSheetId="12">#REF!</definedName>
    <definedName name="mat_end_bud" localSheetId="13">#REF!</definedName>
    <definedName name="mat_end_bud" localSheetId="16">#REF!</definedName>
    <definedName name="mat_end_bud" localSheetId="19">#REF!</definedName>
    <definedName name="mat_end_bud" localSheetId="17">#REF!</definedName>
    <definedName name="mat_end_bud" localSheetId="18">#REF!</definedName>
    <definedName name="mat_end_bud" localSheetId="20">#REF!</definedName>
    <definedName name="mat_end_bud" localSheetId="23">#REF!</definedName>
    <definedName name="mat_end_bud" localSheetId="24">#REF!</definedName>
    <definedName name="mat_end_bud" localSheetId="21">#REF!</definedName>
    <definedName name="mat_end_bud" localSheetId="22">#REF!</definedName>
    <definedName name="mat_end_bud" localSheetId="25">#REF!</definedName>
    <definedName name="mat_end_bud" localSheetId="26">#REF!</definedName>
    <definedName name="mat_end_bud" localSheetId="3">#REF!</definedName>
    <definedName name="mat_end_bud" localSheetId="8">#REF!</definedName>
    <definedName name="mat_end_bud" localSheetId="9">#REF!</definedName>
    <definedName name="mat_end_bud" localSheetId="4">#REF!</definedName>
    <definedName name="mat_end_bud" localSheetId="10">#REF!</definedName>
    <definedName name="mat_end_bud" localSheetId="5">#REF!</definedName>
    <definedName name="mat_end_bud" localSheetId="6">#REF!</definedName>
    <definedName name="mat_end_bud" localSheetId="7">#REF!</definedName>
    <definedName name="mat_end_bud" localSheetId="29">#REF!</definedName>
    <definedName name="mat_end_bud" localSheetId="30">#REF!</definedName>
    <definedName name="mat_end_bud" localSheetId="31">#REF!</definedName>
    <definedName name="mat_end_bud" localSheetId="32">#REF!</definedName>
    <definedName name="mat_end_bud" localSheetId="27">#REF!</definedName>
    <definedName name="mat_end_bud" localSheetId="28">#REF!</definedName>
    <definedName name="mat_end_bud" localSheetId="2">#REF!</definedName>
    <definedName name="mat_end_bud" localSheetId="1">#REF!</definedName>
    <definedName name="mat_end_bud">#REF!</definedName>
    <definedName name="mat12ACT" localSheetId="11">#REF!</definedName>
    <definedName name="mat12ACT" localSheetId="14">#REF!</definedName>
    <definedName name="mat12ACT" localSheetId="15">#REF!</definedName>
    <definedName name="mat12ACT" localSheetId="12">#REF!</definedName>
    <definedName name="mat12ACT" localSheetId="13">#REF!</definedName>
    <definedName name="mat12ACT" localSheetId="16">#REF!</definedName>
    <definedName name="mat12ACT" localSheetId="19">#REF!</definedName>
    <definedName name="mat12ACT" localSheetId="17">#REF!</definedName>
    <definedName name="mat12ACT" localSheetId="18">#REF!</definedName>
    <definedName name="mat12ACT" localSheetId="20">#REF!</definedName>
    <definedName name="mat12ACT" localSheetId="23">#REF!</definedName>
    <definedName name="mat12ACT" localSheetId="24">#REF!</definedName>
    <definedName name="mat12ACT" localSheetId="21">#REF!</definedName>
    <definedName name="mat12ACT" localSheetId="22">#REF!</definedName>
    <definedName name="mat12ACT" localSheetId="25">#REF!</definedName>
    <definedName name="mat12ACT" localSheetId="26">#REF!</definedName>
    <definedName name="mat12ACT" localSheetId="3">#REF!</definedName>
    <definedName name="mat12ACT" localSheetId="8">#REF!</definedName>
    <definedName name="mat12ACT" localSheetId="9">#REF!</definedName>
    <definedName name="mat12ACT" localSheetId="4">#REF!</definedName>
    <definedName name="mat12ACT" localSheetId="10">#REF!</definedName>
    <definedName name="mat12ACT" localSheetId="5">#REF!</definedName>
    <definedName name="mat12ACT" localSheetId="6">#REF!</definedName>
    <definedName name="mat12ACT" localSheetId="7">#REF!</definedName>
    <definedName name="mat12ACT" localSheetId="29">#REF!</definedName>
    <definedName name="mat12ACT" localSheetId="30">#REF!</definedName>
    <definedName name="mat12ACT" localSheetId="31">#REF!</definedName>
    <definedName name="mat12ACT" localSheetId="32">#REF!</definedName>
    <definedName name="mat12ACT" localSheetId="27">#REF!</definedName>
    <definedName name="mat12ACT" localSheetId="28">#REF!</definedName>
    <definedName name="mat12ACT" localSheetId="2">#REF!</definedName>
    <definedName name="mat12ACT" localSheetId="1">#REF!</definedName>
    <definedName name="mat12ACT">#REF!</definedName>
    <definedName name="MATBUD" localSheetId="11">#REF!</definedName>
    <definedName name="MATBUD" localSheetId="14">#REF!</definedName>
    <definedName name="MATBUD" localSheetId="15">#REF!</definedName>
    <definedName name="MATBUD" localSheetId="12">#REF!</definedName>
    <definedName name="MATBUD" localSheetId="13">#REF!</definedName>
    <definedName name="MATBUD" localSheetId="16">#REF!</definedName>
    <definedName name="MATBUD" localSheetId="19">#REF!</definedName>
    <definedName name="MATBUD" localSheetId="17">#REF!</definedName>
    <definedName name="MATBUD" localSheetId="18">#REF!</definedName>
    <definedName name="MATBUD" localSheetId="20">#REF!</definedName>
    <definedName name="MATBUD" localSheetId="23">#REF!</definedName>
    <definedName name="MATBUD" localSheetId="24">#REF!</definedName>
    <definedName name="MATBUD" localSheetId="21">#REF!</definedName>
    <definedName name="MATBUD" localSheetId="22">#REF!</definedName>
    <definedName name="MATBUD" localSheetId="25">#REF!</definedName>
    <definedName name="MATBUD" localSheetId="26">#REF!</definedName>
    <definedName name="MATBUD" localSheetId="3">#REF!</definedName>
    <definedName name="MATBUD" localSheetId="8">#REF!</definedName>
    <definedName name="MATBUD" localSheetId="9">#REF!</definedName>
    <definedName name="MATBUD" localSheetId="4">#REF!</definedName>
    <definedName name="MATBUD" localSheetId="10">#REF!</definedName>
    <definedName name="MATBUD" localSheetId="5">#REF!</definedName>
    <definedName name="MATBUD" localSheetId="6">#REF!</definedName>
    <definedName name="MATBUD" localSheetId="7">#REF!</definedName>
    <definedName name="MATBUD" localSheetId="29">#REF!</definedName>
    <definedName name="MATBUD" localSheetId="30">#REF!</definedName>
    <definedName name="MATBUD" localSheetId="31">#REF!</definedName>
    <definedName name="MATBUD" localSheetId="32">#REF!</definedName>
    <definedName name="MATBUD" localSheetId="27">#REF!</definedName>
    <definedName name="MATBUD" localSheetId="28">#REF!</definedName>
    <definedName name="MATBUD" localSheetId="2">#REF!</definedName>
    <definedName name="MATBUD" localSheetId="1">#REF!</definedName>
    <definedName name="MATBUD">#REF!</definedName>
    <definedName name="matCYACT" localSheetId="11">#REF!</definedName>
    <definedName name="matCYACT" localSheetId="14">#REF!</definedName>
    <definedName name="matCYACT" localSheetId="15">#REF!</definedName>
    <definedName name="matCYACT" localSheetId="12">#REF!</definedName>
    <definedName name="matCYACT" localSheetId="13">#REF!</definedName>
    <definedName name="matCYACT" localSheetId="16">#REF!</definedName>
    <definedName name="matCYACT" localSheetId="19">#REF!</definedName>
    <definedName name="matCYACT" localSheetId="17">#REF!</definedName>
    <definedName name="matCYACT" localSheetId="18">#REF!</definedName>
    <definedName name="matCYACT" localSheetId="20">#REF!</definedName>
    <definedName name="matCYACT" localSheetId="23">#REF!</definedName>
    <definedName name="matCYACT" localSheetId="24">#REF!</definedName>
    <definedName name="matCYACT" localSheetId="21">#REF!</definedName>
    <definedName name="matCYACT" localSheetId="22">#REF!</definedName>
    <definedName name="matCYACT" localSheetId="25">#REF!</definedName>
    <definedName name="matCYACT" localSheetId="26">#REF!</definedName>
    <definedName name="matCYACT" localSheetId="3">#REF!</definedName>
    <definedName name="matCYACT" localSheetId="8">#REF!</definedName>
    <definedName name="matCYACT" localSheetId="9">#REF!</definedName>
    <definedName name="matCYACT" localSheetId="4">#REF!</definedName>
    <definedName name="matCYACT" localSheetId="10">#REF!</definedName>
    <definedName name="matCYACT" localSheetId="5">#REF!</definedName>
    <definedName name="matCYACT" localSheetId="6">#REF!</definedName>
    <definedName name="matCYACT" localSheetId="7">#REF!</definedName>
    <definedName name="matCYACT" localSheetId="29">#REF!</definedName>
    <definedName name="matCYACT" localSheetId="30">#REF!</definedName>
    <definedName name="matCYACT" localSheetId="31">#REF!</definedName>
    <definedName name="matCYACT" localSheetId="32">#REF!</definedName>
    <definedName name="matCYACT" localSheetId="27">#REF!</definedName>
    <definedName name="matCYACT" localSheetId="28">#REF!</definedName>
    <definedName name="matCYACT" localSheetId="2">#REF!</definedName>
    <definedName name="matCYACT" localSheetId="1">#REF!</definedName>
    <definedName name="matCYACT">#REF!</definedName>
    <definedName name="matCYBUD" localSheetId="11">#REF!</definedName>
    <definedName name="matCYBUD" localSheetId="14">#REF!</definedName>
    <definedName name="matCYBUD" localSheetId="15">#REF!</definedName>
    <definedName name="matCYBUD" localSheetId="12">#REF!</definedName>
    <definedName name="matCYBUD" localSheetId="13">#REF!</definedName>
    <definedName name="matCYBUD" localSheetId="16">#REF!</definedName>
    <definedName name="matCYBUD" localSheetId="19">#REF!</definedName>
    <definedName name="matCYBUD" localSheetId="17">#REF!</definedName>
    <definedName name="matCYBUD" localSheetId="18">#REF!</definedName>
    <definedName name="matCYBUD" localSheetId="20">#REF!</definedName>
    <definedName name="matCYBUD" localSheetId="23">#REF!</definedName>
    <definedName name="matCYBUD" localSheetId="24">#REF!</definedName>
    <definedName name="matCYBUD" localSheetId="21">#REF!</definedName>
    <definedName name="matCYBUD" localSheetId="22">#REF!</definedName>
    <definedName name="matCYBUD" localSheetId="25">#REF!</definedName>
    <definedName name="matCYBUD" localSheetId="26">#REF!</definedName>
    <definedName name="matCYBUD" localSheetId="3">#REF!</definedName>
    <definedName name="matCYBUD" localSheetId="8">#REF!</definedName>
    <definedName name="matCYBUD" localSheetId="9">#REF!</definedName>
    <definedName name="matCYBUD" localSheetId="4">#REF!</definedName>
    <definedName name="matCYBUD" localSheetId="10">#REF!</definedName>
    <definedName name="matCYBUD" localSheetId="5">#REF!</definedName>
    <definedName name="matCYBUD" localSheetId="6">#REF!</definedName>
    <definedName name="matCYBUD" localSheetId="7">#REF!</definedName>
    <definedName name="matCYBUD" localSheetId="29">#REF!</definedName>
    <definedName name="matCYBUD" localSheetId="30">#REF!</definedName>
    <definedName name="matCYBUD" localSheetId="31">#REF!</definedName>
    <definedName name="matCYBUD" localSheetId="32">#REF!</definedName>
    <definedName name="matCYBUD" localSheetId="27">#REF!</definedName>
    <definedName name="matCYBUD" localSheetId="28">#REF!</definedName>
    <definedName name="matCYBUD" localSheetId="2">#REF!</definedName>
    <definedName name="matCYBUD" localSheetId="1">#REF!</definedName>
    <definedName name="matCYBUD">#REF!</definedName>
    <definedName name="matCYF" localSheetId="11">#REF!</definedName>
    <definedName name="matCYF" localSheetId="14">#REF!</definedName>
    <definedName name="matCYF" localSheetId="15">#REF!</definedName>
    <definedName name="matCYF" localSheetId="12">#REF!</definedName>
    <definedName name="matCYF" localSheetId="13">#REF!</definedName>
    <definedName name="matCYF" localSheetId="16">#REF!</definedName>
    <definedName name="matCYF" localSheetId="19">#REF!</definedName>
    <definedName name="matCYF" localSheetId="17">#REF!</definedName>
    <definedName name="matCYF" localSheetId="18">#REF!</definedName>
    <definedName name="matCYF" localSheetId="20">#REF!</definedName>
    <definedName name="matCYF" localSheetId="23">#REF!</definedName>
    <definedName name="matCYF" localSheetId="24">#REF!</definedName>
    <definedName name="matCYF" localSheetId="21">#REF!</definedName>
    <definedName name="matCYF" localSheetId="22">#REF!</definedName>
    <definedName name="matCYF" localSheetId="25">#REF!</definedName>
    <definedName name="matCYF" localSheetId="26">#REF!</definedName>
    <definedName name="matCYF" localSheetId="3">#REF!</definedName>
    <definedName name="matCYF" localSheetId="8">#REF!</definedName>
    <definedName name="matCYF" localSheetId="9">#REF!</definedName>
    <definedName name="matCYF" localSheetId="4">#REF!</definedName>
    <definedName name="matCYF" localSheetId="10">#REF!</definedName>
    <definedName name="matCYF" localSheetId="5">#REF!</definedName>
    <definedName name="matCYF" localSheetId="6">#REF!</definedName>
    <definedName name="matCYF" localSheetId="7">#REF!</definedName>
    <definedName name="matCYF" localSheetId="29">#REF!</definedName>
    <definedName name="matCYF" localSheetId="30">#REF!</definedName>
    <definedName name="matCYF" localSheetId="31">#REF!</definedName>
    <definedName name="matCYF" localSheetId="32">#REF!</definedName>
    <definedName name="matCYF" localSheetId="27">#REF!</definedName>
    <definedName name="matCYF" localSheetId="28">#REF!</definedName>
    <definedName name="matCYF" localSheetId="2">#REF!</definedName>
    <definedName name="matCYF" localSheetId="1">#REF!</definedName>
    <definedName name="matCYF">#REF!</definedName>
    <definedName name="MATEND" localSheetId="11">#REF!</definedName>
    <definedName name="MATEND" localSheetId="14">#REF!</definedName>
    <definedName name="MATEND" localSheetId="15">#REF!</definedName>
    <definedName name="MATEND" localSheetId="12">#REF!</definedName>
    <definedName name="MATEND" localSheetId="13">#REF!</definedName>
    <definedName name="MATEND" localSheetId="16">#REF!</definedName>
    <definedName name="MATEND" localSheetId="19">#REF!</definedName>
    <definedName name="MATEND" localSheetId="17">#REF!</definedName>
    <definedName name="MATEND" localSheetId="18">#REF!</definedName>
    <definedName name="MATEND" localSheetId="20">#REF!</definedName>
    <definedName name="MATEND" localSheetId="23">#REF!</definedName>
    <definedName name="MATEND" localSheetId="24">#REF!</definedName>
    <definedName name="MATEND" localSheetId="21">#REF!</definedName>
    <definedName name="MATEND" localSheetId="22">#REF!</definedName>
    <definedName name="MATEND" localSheetId="25">#REF!</definedName>
    <definedName name="MATEND" localSheetId="26">#REF!</definedName>
    <definedName name="MATEND" localSheetId="3">#REF!</definedName>
    <definedName name="MATEND" localSheetId="8">#REF!</definedName>
    <definedName name="MATEND" localSheetId="9">#REF!</definedName>
    <definedName name="MATEND" localSheetId="4">#REF!</definedName>
    <definedName name="MATEND" localSheetId="10">#REF!</definedName>
    <definedName name="MATEND" localSheetId="5">#REF!</definedName>
    <definedName name="MATEND" localSheetId="6">#REF!</definedName>
    <definedName name="MATEND" localSheetId="7">#REF!</definedName>
    <definedName name="MATEND" localSheetId="29">#REF!</definedName>
    <definedName name="MATEND" localSheetId="30">#REF!</definedName>
    <definedName name="MATEND" localSheetId="31">#REF!</definedName>
    <definedName name="MATEND" localSheetId="32">#REF!</definedName>
    <definedName name="MATEND" localSheetId="27">#REF!</definedName>
    <definedName name="MATEND" localSheetId="28">#REF!</definedName>
    <definedName name="MATEND" localSheetId="2">#REF!</definedName>
    <definedName name="MATEND" localSheetId="1">#REF!</definedName>
    <definedName name="MATEND">#REF!</definedName>
    <definedName name="material_costs" localSheetId="11">#REF!</definedName>
    <definedName name="material_costs" localSheetId="14">#REF!</definedName>
    <definedName name="material_costs" localSheetId="15">#REF!</definedName>
    <definedName name="material_costs" localSheetId="12">#REF!</definedName>
    <definedName name="material_costs" localSheetId="13">#REF!</definedName>
    <definedName name="material_costs" localSheetId="16">#REF!</definedName>
    <definedName name="material_costs" localSheetId="19">#REF!</definedName>
    <definedName name="material_costs" localSheetId="17">#REF!</definedName>
    <definedName name="material_costs" localSheetId="18">#REF!</definedName>
    <definedName name="material_costs" localSheetId="20">#REF!</definedName>
    <definedName name="material_costs" localSheetId="23">#REF!</definedName>
    <definedName name="material_costs" localSheetId="24">#REF!</definedName>
    <definedName name="material_costs" localSheetId="21">#REF!</definedName>
    <definedName name="material_costs" localSheetId="22">#REF!</definedName>
    <definedName name="material_costs" localSheetId="25">#REF!</definedName>
    <definedName name="material_costs" localSheetId="26">#REF!</definedName>
    <definedName name="material_costs" localSheetId="3">#REF!</definedName>
    <definedName name="material_costs" localSheetId="8">#REF!</definedName>
    <definedName name="material_costs" localSheetId="9">#REF!</definedName>
    <definedName name="material_costs" localSheetId="4">#REF!</definedName>
    <definedName name="material_costs" localSheetId="10">#REF!</definedName>
    <definedName name="material_costs" localSheetId="5">#REF!</definedName>
    <definedName name="material_costs" localSheetId="6">#REF!</definedName>
    <definedName name="material_costs" localSheetId="7">#REF!</definedName>
    <definedName name="material_costs" localSheetId="29">#REF!</definedName>
    <definedName name="material_costs" localSheetId="30">#REF!</definedName>
    <definedName name="material_costs" localSheetId="31">#REF!</definedName>
    <definedName name="material_costs" localSheetId="32">#REF!</definedName>
    <definedName name="material_costs" localSheetId="27">#REF!</definedName>
    <definedName name="material_costs" localSheetId="28">#REF!</definedName>
    <definedName name="material_costs" localSheetId="2">#REF!</definedName>
    <definedName name="material_costs" localSheetId="1">#REF!</definedName>
    <definedName name="material_costs">#REF!</definedName>
    <definedName name="matNYbud" localSheetId="11">#REF!</definedName>
    <definedName name="matNYbud" localSheetId="14">#REF!</definedName>
    <definedName name="matNYbud" localSheetId="15">#REF!</definedName>
    <definedName name="matNYbud" localSheetId="12">#REF!</definedName>
    <definedName name="matNYbud" localSheetId="13">#REF!</definedName>
    <definedName name="matNYbud" localSheetId="16">#REF!</definedName>
    <definedName name="matNYbud" localSheetId="19">#REF!</definedName>
    <definedName name="matNYbud" localSheetId="17">#REF!</definedName>
    <definedName name="matNYbud" localSheetId="18">#REF!</definedName>
    <definedName name="matNYbud" localSheetId="20">#REF!</definedName>
    <definedName name="matNYbud" localSheetId="23">#REF!</definedName>
    <definedName name="matNYbud" localSheetId="24">#REF!</definedName>
    <definedName name="matNYbud" localSheetId="21">#REF!</definedName>
    <definedName name="matNYbud" localSheetId="22">#REF!</definedName>
    <definedName name="matNYbud" localSheetId="25">#REF!</definedName>
    <definedName name="matNYbud" localSheetId="26">#REF!</definedName>
    <definedName name="matNYbud" localSheetId="3">#REF!</definedName>
    <definedName name="matNYbud" localSheetId="8">#REF!</definedName>
    <definedName name="matNYbud" localSheetId="9">#REF!</definedName>
    <definedName name="matNYbud" localSheetId="4">#REF!</definedName>
    <definedName name="matNYbud" localSheetId="10">#REF!</definedName>
    <definedName name="matNYbud" localSheetId="5">#REF!</definedName>
    <definedName name="matNYbud" localSheetId="6">#REF!</definedName>
    <definedName name="matNYbud" localSheetId="7">#REF!</definedName>
    <definedName name="matNYbud" localSheetId="29">#REF!</definedName>
    <definedName name="matNYbud" localSheetId="30">#REF!</definedName>
    <definedName name="matNYbud" localSheetId="31">#REF!</definedName>
    <definedName name="matNYbud" localSheetId="32">#REF!</definedName>
    <definedName name="matNYbud" localSheetId="27">#REF!</definedName>
    <definedName name="matNYbud" localSheetId="28">#REF!</definedName>
    <definedName name="matNYbud" localSheetId="2">#REF!</definedName>
    <definedName name="matNYbud" localSheetId="1">#REF!</definedName>
    <definedName name="matNYbud">#REF!</definedName>
    <definedName name="matPYACT" localSheetId="11">#REF!</definedName>
    <definedName name="matPYACT" localSheetId="14">#REF!</definedName>
    <definedName name="matPYACT" localSheetId="15">#REF!</definedName>
    <definedName name="matPYACT" localSheetId="12">#REF!</definedName>
    <definedName name="matPYACT" localSheetId="13">#REF!</definedName>
    <definedName name="matPYACT" localSheetId="16">#REF!</definedName>
    <definedName name="matPYACT" localSheetId="19">#REF!</definedName>
    <definedName name="matPYACT" localSheetId="17">#REF!</definedName>
    <definedName name="matPYACT" localSheetId="18">#REF!</definedName>
    <definedName name="matPYACT" localSheetId="20">#REF!</definedName>
    <definedName name="matPYACT" localSheetId="23">#REF!</definedName>
    <definedName name="matPYACT" localSheetId="24">#REF!</definedName>
    <definedName name="matPYACT" localSheetId="21">#REF!</definedName>
    <definedName name="matPYACT" localSheetId="22">#REF!</definedName>
    <definedName name="matPYACT" localSheetId="25">#REF!</definedName>
    <definedName name="matPYACT" localSheetId="26">#REF!</definedName>
    <definedName name="matPYACT" localSheetId="3">#REF!</definedName>
    <definedName name="matPYACT" localSheetId="8">#REF!</definedName>
    <definedName name="matPYACT" localSheetId="9">#REF!</definedName>
    <definedName name="matPYACT" localSheetId="4">#REF!</definedName>
    <definedName name="matPYACT" localSheetId="10">#REF!</definedName>
    <definedName name="matPYACT" localSheetId="5">#REF!</definedName>
    <definedName name="matPYACT" localSheetId="6">#REF!</definedName>
    <definedName name="matPYACT" localSheetId="7">#REF!</definedName>
    <definedName name="matPYACT" localSheetId="29">#REF!</definedName>
    <definedName name="matPYACT" localSheetId="30">#REF!</definedName>
    <definedName name="matPYACT" localSheetId="31">#REF!</definedName>
    <definedName name="matPYACT" localSheetId="32">#REF!</definedName>
    <definedName name="matPYACT" localSheetId="27">#REF!</definedName>
    <definedName name="matPYACT" localSheetId="28">#REF!</definedName>
    <definedName name="matPYACT" localSheetId="2">#REF!</definedName>
    <definedName name="matPYACT" localSheetId="1">#REF!</definedName>
    <definedName name="matPYACT">#REF!</definedName>
    <definedName name="MATSTART" localSheetId="11">#REF!</definedName>
    <definedName name="MATSTART" localSheetId="14">#REF!</definedName>
    <definedName name="MATSTART" localSheetId="15">#REF!</definedName>
    <definedName name="MATSTART" localSheetId="12">#REF!</definedName>
    <definedName name="MATSTART" localSheetId="13">#REF!</definedName>
    <definedName name="MATSTART" localSheetId="16">#REF!</definedName>
    <definedName name="MATSTART" localSheetId="19">#REF!</definedName>
    <definedName name="MATSTART" localSheetId="17">#REF!</definedName>
    <definedName name="MATSTART" localSheetId="18">#REF!</definedName>
    <definedName name="MATSTART" localSheetId="20">#REF!</definedName>
    <definedName name="MATSTART" localSheetId="23">#REF!</definedName>
    <definedName name="MATSTART" localSheetId="24">#REF!</definedName>
    <definedName name="MATSTART" localSheetId="21">#REF!</definedName>
    <definedName name="MATSTART" localSheetId="22">#REF!</definedName>
    <definedName name="MATSTART" localSheetId="25">#REF!</definedName>
    <definedName name="MATSTART" localSheetId="26">#REF!</definedName>
    <definedName name="MATSTART" localSheetId="3">#REF!</definedName>
    <definedName name="MATSTART" localSheetId="8">#REF!</definedName>
    <definedName name="MATSTART" localSheetId="9">#REF!</definedName>
    <definedName name="MATSTART" localSheetId="4">#REF!</definedName>
    <definedName name="MATSTART" localSheetId="10">#REF!</definedName>
    <definedName name="MATSTART" localSheetId="5">#REF!</definedName>
    <definedName name="MATSTART" localSheetId="6">#REF!</definedName>
    <definedName name="MATSTART" localSheetId="7">#REF!</definedName>
    <definedName name="MATSTART" localSheetId="29">#REF!</definedName>
    <definedName name="MATSTART" localSheetId="30">#REF!</definedName>
    <definedName name="MATSTART" localSheetId="31">#REF!</definedName>
    <definedName name="MATSTART" localSheetId="32">#REF!</definedName>
    <definedName name="MATSTART" localSheetId="27">#REF!</definedName>
    <definedName name="MATSTART" localSheetId="28">#REF!</definedName>
    <definedName name="MATSTART" localSheetId="2">#REF!</definedName>
    <definedName name="MATSTART" localSheetId="1">#REF!</definedName>
    <definedName name="MATSTART">#REF!</definedName>
    <definedName name="NonPayment">[2]lists!$AA$1:$AA$71</definedName>
    <definedName name="oth_beg_bud" localSheetId="11">#REF!</definedName>
    <definedName name="oth_beg_bud" localSheetId="14">#REF!</definedName>
    <definedName name="oth_beg_bud" localSheetId="15">#REF!</definedName>
    <definedName name="oth_beg_bud" localSheetId="12">#REF!</definedName>
    <definedName name="oth_beg_bud" localSheetId="13">#REF!</definedName>
    <definedName name="oth_beg_bud" localSheetId="16">#REF!</definedName>
    <definedName name="oth_beg_bud" localSheetId="19">#REF!</definedName>
    <definedName name="oth_beg_bud" localSheetId="17">#REF!</definedName>
    <definedName name="oth_beg_bud" localSheetId="18">#REF!</definedName>
    <definedName name="oth_beg_bud" localSheetId="20">#REF!</definedName>
    <definedName name="oth_beg_bud" localSheetId="23">#REF!</definedName>
    <definedName name="oth_beg_bud" localSheetId="24">#REF!</definedName>
    <definedName name="oth_beg_bud" localSheetId="21">#REF!</definedName>
    <definedName name="oth_beg_bud" localSheetId="22">#REF!</definedName>
    <definedName name="oth_beg_bud" localSheetId="25">#REF!</definedName>
    <definedName name="oth_beg_bud" localSheetId="26">#REF!</definedName>
    <definedName name="oth_beg_bud" localSheetId="3">#REF!</definedName>
    <definedName name="oth_beg_bud" localSheetId="8">#REF!</definedName>
    <definedName name="oth_beg_bud" localSheetId="9">#REF!</definedName>
    <definedName name="oth_beg_bud" localSheetId="4">#REF!</definedName>
    <definedName name="oth_beg_bud" localSheetId="10">#REF!</definedName>
    <definedName name="oth_beg_bud" localSheetId="5">#REF!</definedName>
    <definedName name="oth_beg_bud" localSheetId="6">#REF!</definedName>
    <definedName name="oth_beg_bud" localSheetId="7">#REF!</definedName>
    <definedName name="oth_beg_bud" localSheetId="29">#REF!</definedName>
    <definedName name="oth_beg_bud" localSheetId="30">#REF!</definedName>
    <definedName name="oth_beg_bud" localSheetId="31">#REF!</definedName>
    <definedName name="oth_beg_bud" localSheetId="32">#REF!</definedName>
    <definedName name="oth_beg_bud" localSheetId="27">#REF!</definedName>
    <definedName name="oth_beg_bud" localSheetId="28">#REF!</definedName>
    <definedName name="oth_beg_bud" localSheetId="2">#REF!</definedName>
    <definedName name="oth_beg_bud" localSheetId="1">#REF!</definedName>
    <definedName name="oth_beg_bud">#REF!</definedName>
    <definedName name="oth_end_bud" localSheetId="11">#REF!</definedName>
    <definedName name="oth_end_bud" localSheetId="14">#REF!</definedName>
    <definedName name="oth_end_bud" localSheetId="15">#REF!</definedName>
    <definedName name="oth_end_bud" localSheetId="12">#REF!</definedName>
    <definedName name="oth_end_bud" localSheetId="13">#REF!</definedName>
    <definedName name="oth_end_bud" localSheetId="16">#REF!</definedName>
    <definedName name="oth_end_bud" localSheetId="19">#REF!</definedName>
    <definedName name="oth_end_bud" localSheetId="17">#REF!</definedName>
    <definedName name="oth_end_bud" localSheetId="18">#REF!</definedName>
    <definedName name="oth_end_bud" localSheetId="20">#REF!</definedName>
    <definedName name="oth_end_bud" localSheetId="23">#REF!</definedName>
    <definedName name="oth_end_bud" localSheetId="24">#REF!</definedName>
    <definedName name="oth_end_bud" localSheetId="21">#REF!</definedName>
    <definedName name="oth_end_bud" localSheetId="22">#REF!</definedName>
    <definedName name="oth_end_bud" localSheetId="25">#REF!</definedName>
    <definedName name="oth_end_bud" localSheetId="26">#REF!</definedName>
    <definedName name="oth_end_bud" localSheetId="3">#REF!</definedName>
    <definedName name="oth_end_bud" localSheetId="8">#REF!</definedName>
    <definedName name="oth_end_bud" localSheetId="9">#REF!</definedName>
    <definedName name="oth_end_bud" localSheetId="4">#REF!</definedName>
    <definedName name="oth_end_bud" localSheetId="10">#REF!</definedName>
    <definedName name="oth_end_bud" localSheetId="5">#REF!</definedName>
    <definedName name="oth_end_bud" localSheetId="6">#REF!</definedName>
    <definedName name="oth_end_bud" localSheetId="7">#REF!</definedName>
    <definedName name="oth_end_bud" localSheetId="29">#REF!</definedName>
    <definedName name="oth_end_bud" localSheetId="30">#REF!</definedName>
    <definedName name="oth_end_bud" localSheetId="31">#REF!</definedName>
    <definedName name="oth_end_bud" localSheetId="32">#REF!</definedName>
    <definedName name="oth_end_bud" localSheetId="27">#REF!</definedName>
    <definedName name="oth_end_bud" localSheetId="28">#REF!</definedName>
    <definedName name="oth_end_bud" localSheetId="2">#REF!</definedName>
    <definedName name="oth_end_bud" localSheetId="1">#REF!</definedName>
    <definedName name="oth_end_bud">#REF!</definedName>
    <definedName name="oth12ACT" localSheetId="11">#REF!</definedName>
    <definedName name="oth12ACT" localSheetId="14">#REF!</definedName>
    <definedName name="oth12ACT" localSheetId="15">#REF!</definedName>
    <definedName name="oth12ACT" localSheetId="12">#REF!</definedName>
    <definedName name="oth12ACT" localSheetId="13">#REF!</definedName>
    <definedName name="oth12ACT" localSheetId="16">#REF!</definedName>
    <definedName name="oth12ACT" localSheetId="19">#REF!</definedName>
    <definedName name="oth12ACT" localSheetId="17">#REF!</definedName>
    <definedName name="oth12ACT" localSheetId="18">#REF!</definedName>
    <definedName name="oth12ACT" localSheetId="20">#REF!</definedName>
    <definedName name="oth12ACT" localSheetId="23">#REF!</definedName>
    <definedName name="oth12ACT" localSheetId="24">#REF!</definedName>
    <definedName name="oth12ACT" localSheetId="21">#REF!</definedName>
    <definedName name="oth12ACT" localSheetId="22">#REF!</definedName>
    <definedName name="oth12ACT" localSheetId="25">#REF!</definedName>
    <definedName name="oth12ACT" localSheetId="26">#REF!</definedName>
    <definedName name="oth12ACT" localSheetId="3">#REF!</definedName>
    <definedName name="oth12ACT" localSheetId="8">#REF!</definedName>
    <definedName name="oth12ACT" localSheetId="9">#REF!</definedName>
    <definedName name="oth12ACT" localSheetId="4">#REF!</definedName>
    <definedName name="oth12ACT" localSheetId="10">#REF!</definedName>
    <definedName name="oth12ACT" localSheetId="5">#REF!</definedName>
    <definedName name="oth12ACT" localSheetId="6">#REF!</definedName>
    <definedName name="oth12ACT" localSheetId="7">#REF!</definedName>
    <definedName name="oth12ACT" localSheetId="29">#REF!</definedName>
    <definedName name="oth12ACT" localSheetId="30">#REF!</definedName>
    <definedName name="oth12ACT" localSheetId="31">#REF!</definedName>
    <definedName name="oth12ACT" localSheetId="32">#REF!</definedName>
    <definedName name="oth12ACT" localSheetId="27">#REF!</definedName>
    <definedName name="oth12ACT" localSheetId="28">#REF!</definedName>
    <definedName name="oth12ACT" localSheetId="2">#REF!</definedName>
    <definedName name="oth12ACT" localSheetId="1">#REF!</definedName>
    <definedName name="oth12ACT">#REF!</definedName>
    <definedName name="othCYACT" localSheetId="11">#REF!</definedName>
    <definedName name="othCYACT" localSheetId="14">#REF!</definedName>
    <definedName name="othCYACT" localSheetId="15">#REF!</definedName>
    <definedName name="othCYACT" localSheetId="12">#REF!</definedName>
    <definedName name="othCYACT" localSheetId="13">#REF!</definedName>
    <definedName name="othCYACT" localSheetId="16">#REF!</definedName>
    <definedName name="othCYACT" localSheetId="19">#REF!</definedName>
    <definedName name="othCYACT" localSheetId="17">#REF!</definedName>
    <definedName name="othCYACT" localSheetId="18">#REF!</definedName>
    <definedName name="othCYACT" localSheetId="20">#REF!</definedName>
    <definedName name="othCYACT" localSheetId="23">#REF!</definedName>
    <definedName name="othCYACT" localSheetId="24">#REF!</definedName>
    <definedName name="othCYACT" localSheetId="21">#REF!</definedName>
    <definedName name="othCYACT" localSheetId="22">#REF!</definedName>
    <definedName name="othCYACT" localSheetId="25">#REF!</definedName>
    <definedName name="othCYACT" localSheetId="26">#REF!</definedName>
    <definedName name="othCYACT" localSheetId="3">#REF!</definedName>
    <definedName name="othCYACT" localSheetId="8">#REF!</definedName>
    <definedName name="othCYACT" localSheetId="9">#REF!</definedName>
    <definedName name="othCYACT" localSheetId="4">#REF!</definedName>
    <definedName name="othCYACT" localSheetId="10">#REF!</definedName>
    <definedName name="othCYACT" localSheetId="5">#REF!</definedName>
    <definedName name="othCYACT" localSheetId="6">#REF!</definedName>
    <definedName name="othCYACT" localSheetId="7">#REF!</definedName>
    <definedName name="othCYACT" localSheetId="29">#REF!</definedName>
    <definedName name="othCYACT" localSheetId="30">#REF!</definedName>
    <definedName name="othCYACT" localSheetId="31">#REF!</definedName>
    <definedName name="othCYACT" localSheetId="32">#REF!</definedName>
    <definedName name="othCYACT" localSheetId="27">#REF!</definedName>
    <definedName name="othCYACT" localSheetId="28">#REF!</definedName>
    <definedName name="othCYACT" localSheetId="2">#REF!</definedName>
    <definedName name="othCYACT" localSheetId="1">#REF!</definedName>
    <definedName name="othCYACT">#REF!</definedName>
    <definedName name="othCYBUD" localSheetId="11">#REF!</definedName>
    <definedName name="othCYBUD" localSheetId="14">#REF!</definedName>
    <definedName name="othCYBUD" localSheetId="15">#REF!</definedName>
    <definedName name="othCYBUD" localSheetId="12">#REF!</definedName>
    <definedName name="othCYBUD" localSheetId="13">#REF!</definedName>
    <definedName name="othCYBUD" localSheetId="16">#REF!</definedName>
    <definedName name="othCYBUD" localSheetId="19">#REF!</definedName>
    <definedName name="othCYBUD" localSheetId="17">#REF!</definedName>
    <definedName name="othCYBUD" localSheetId="18">#REF!</definedName>
    <definedName name="othCYBUD" localSheetId="20">#REF!</definedName>
    <definedName name="othCYBUD" localSheetId="23">#REF!</definedName>
    <definedName name="othCYBUD" localSheetId="24">#REF!</definedName>
    <definedName name="othCYBUD" localSheetId="21">#REF!</definedName>
    <definedName name="othCYBUD" localSheetId="22">#REF!</definedName>
    <definedName name="othCYBUD" localSheetId="25">#REF!</definedName>
    <definedName name="othCYBUD" localSheetId="26">#REF!</definedName>
    <definedName name="othCYBUD" localSheetId="3">#REF!</definedName>
    <definedName name="othCYBUD" localSheetId="8">#REF!</definedName>
    <definedName name="othCYBUD" localSheetId="9">#REF!</definedName>
    <definedName name="othCYBUD" localSheetId="4">#REF!</definedName>
    <definedName name="othCYBUD" localSheetId="10">#REF!</definedName>
    <definedName name="othCYBUD" localSheetId="5">#REF!</definedName>
    <definedName name="othCYBUD" localSheetId="6">#REF!</definedName>
    <definedName name="othCYBUD" localSheetId="7">#REF!</definedName>
    <definedName name="othCYBUD" localSheetId="29">#REF!</definedName>
    <definedName name="othCYBUD" localSheetId="30">#REF!</definedName>
    <definedName name="othCYBUD" localSheetId="31">#REF!</definedName>
    <definedName name="othCYBUD" localSheetId="32">#REF!</definedName>
    <definedName name="othCYBUD" localSheetId="27">#REF!</definedName>
    <definedName name="othCYBUD" localSheetId="28">#REF!</definedName>
    <definedName name="othCYBUD" localSheetId="2">#REF!</definedName>
    <definedName name="othCYBUD" localSheetId="1">#REF!</definedName>
    <definedName name="othCYBUD">#REF!</definedName>
    <definedName name="othCYF" localSheetId="11">#REF!</definedName>
    <definedName name="othCYF" localSheetId="14">#REF!</definedName>
    <definedName name="othCYF" localSheetId="15">#REF!</definedName>
    <definedName name="othCYF" localSheetId="12">#REF!</definedName>
    <definedName name="othCYF" localSheetId="13">#REF!</definedName>
    <definedName name="othCYF" localSheetId="16">#REF!</definedName>
    <definedName name="othCYF" localSheetId="19">#REF!</definedName>
    <definedName name="othCYF" localSheetId="17">#REF!</definedName>
    <definedName name="othCYF" localSheetId="18">#REF!</definedName>
    <definedName name="othCYF" localSheetId="20">#REF!</definedName>
    <definedName name="othCYF" localSheetId="23">#REF!</definedName>
    <definedName name="othCYF" localSheetId="24">#REF!</definedName>
    <definedName name="othCYF" localSheetId="21">#REF!</definedName>
    <definedName name="othCYF" localSheetId="22">#REF!</definedName>
    <definedName name="othCYF" localSheetId="25">#REF!</definedName>
    <definedName name="othCYF" localSheetId="26">#REF!</definedName>
    <definedName name="othCYF" localSheetId="3">#REF!</definedName>
    <definedName name="othCYF" localSheetId="8">#REF!</definedName>
    <definedName name="othCYF" localSheetId="9">#REF!</definedName>
    <definedName name="othCYF" localSheetId="4">#REF!</definedName>
    <definedName name="othCYF" localSheetId="10">#REF!</definedName>
    <definedName name="othCYF" localSheetId="5">#REF!</definedName>
    <definedName name="othCYF" localSheetId="6">#REF!</definedName>
    <definedName name="othCYF" localSheetId="7">#REF!</definedName>
    <definedName name="othCYF" localSheetId="29">#REF!</definedName>
    <definedName name="othCYF" localSheetId="30">#REF!</definedName>
    <definedName name="othCYF" localSheetId="31">#REF!</definedName>
    <definedName name="othCYF" localSheetId="32">#REF!</definedName>
    <definedName name="othCYF" localSheetId="27">#REF!</definedName>
    <definedName name="othCYF" localSheetId="28">#REF!</definedName>
    <definedName name="othCYF" localSheetId="2">#REF!</definedName>
    <definedName name="othCYF" localSheetId="1">#REF!</definedName>
    <definedName name="othCYF">#REF!</definedName>
    <definedName name="OTHEND" localSheetId="11">#REF!</definedName>
    <definedName name="OTHEND" localSheetId="14">#REF!</definedName>
    <definedName name="OTHEND" localSheetId="15">#REF!</definedName>
    <definedName name="OTHEND" localSheetId="12">#REF!</definedName>
    <definedName name="OTHEND" localSheetId="13">#REF!</definedName>
    <definedName name="OTHEND" localSheetId="16">#REF!</definedName>
    <definedName name="OTHEND" localSheetId="19">#REF!</definedName>
    <definedName name="OTHEND" localSheetId="17">#REF!</definedName>
    <definedName name="OTHEND" localSheetId="18">#REF!</definedName>
    <definedName name="OTHEND" localSheetId="20">#REF!</definedName>
    <definedName name="OTHEND" localSheetId="23">#REF!</definedName>
    <definedName name="OTHEND" localSheetId="24">#REF!</definedName>
    <definedName name="OTHEND" localSheetId="21">#REF!</definedName>
    <definedName name="OTHEND" localSheetId="22">#REF!</definedName>
    <definedName name="OTHEND" localSheetId="25">#REF!</definedName>
    <definedName name="OTHEND" localSheetId="26">#REF!</definedName>
    <definedName name="OTHEND" localSheetId="3">#REF!</definedName>
    <definedName name="OTHEND" localSheetId="8">#REF!</definedName>
    <definedName name="OTHEND" localSheetId="9">#REF!</definedName>
    <definedName name="OTHEND" localSheetId="4">#REF!</definedName>
    <definedName name="OTHEND" localSheetId="10">#REF!</definedName>
    <definedName name="OTHEND" localSheetId="5">#REF!</definedName>
    <definedName name="OTHEND" localSheetId="6">#REF!</definedName>
    <definedName name="OTHEND" localSheetId="7">#REF!</definedName>
    <definedName name="OTHEND" localSheetId="29">#REF!</definedName>
    <definedName name="OTHEND" localSheetId="30">#REF!</definedName>
    <definedName name="OTHEND" localSheetId="31">#REF!</definedName>
    <definedName name="OTHEND" localSheetId="32">#REF!</definedName>
    <definedName name="OTHEND" localSheetId="27">#REF!</definedName>
    <definedName name="OTHEND" localSheetId="28">#REF!</definedName>
    <definedName name="OTHEND" localSheetId="2">#REF!</definedName>
    <definedName name="OTHEND" localSheetId="1">#REF!</definedName>
    <definedName name="OTHEND">#REF!</definedName>
    <definedName name="other_costs" localSheetId="11">#REF!</definedName>
    <definedName name="other_costs" localSheetId="14">#REF!</definedName>
    <definedName name="other_costs" localSheetId="15">#REF!</definedName>
    <definedName name="other_costs" localSheetId="12">#REF!</definedName>
    <definedName name="other_costs" localSheetId="13">#REF!</definedName>
    <definedName name="other_costs" localSheetId="16">#REF!</definedName>
    <definedName name="other_costs" localSheetId="19">#REF!</definedName>
    <definedName name="other_costs" localSheetId="17">#REF!</definedName>
    <definedName name="other_costs" localSheetId="18">#REF!</definedName>
    <definedName name="other_costs" localSheetId="20">#REF!</definedName>
    <definedName name="other_costs" localSheetId="23">#REF!</definedName>
    <definedName name="other_costs" localSheetId="24">#REF!</definedName>
    <definedName name="other_costs" localSheetId="21">#REF!</definedName>
    <definedName name="other_costs" localSheetId="22">#REF!</definedName>
    <definedName name="other_costs" localSheetId="25">#REF!</definedName>
    <definedName name="other_costs" localSheetId="26">#REF!</definedName>
    <definedName name="other_costs" localSheetId="3">#REF!</definedName>
    <definedName name="other_costs" localSheetId="8">#REF!</definedName>
    <definedName name="other_costs" localSheetId="9">#REF!</definedName>
    <definedName name="other_costs" localSheetId="4">#REF!</definedName>
    <definedName name="other_costs" localSheetId="10">#REF!</definedName>
    <definedName name="other_costs" localSheetId="5">#REF!</definedName>
    <definedName name="other_costs" localSheetId="6">#REF!</definedName>
    <definedName name="other_costs" localSheetId="7">#REF!</definedName>
    <definedName name="other_costs" localSheetId="29">#REF!</definedName>
    <definedName name="other_costs" localSheetId="30">#REF!</definedName>
    <definedName name="other_costs" localSheetId="31">#REF!</definedName>
    <definedName name="other_costs" localSheetId="32">#REF!</definedName>
    <definedName name="other_costs" localSheetId="27">#REF!</definedName>
    <definedName name="other_costs" localSheetId="28">#REF!</definedName>
    <definedName name="other_costs" localSheetId="2">#REF!</definedName>
    <definedName name="other_costs" localSheetId="1">#REF!</definedName>
    <definedName name="other_costs">#REF!</definedName>
    <definedName name="OTHERBUD" localSheetId="11">#REF!</definedName>
    <definedName name="OTHERBUD" localSheetId="14">#REF!</definedName>
    <definedName name="OTHERBUD" localSheetId="15">#REF!</definedName>
    <definedName name="OTHERBUD" localSheetId="12">#REF!</definedName>
    <definedName name="OTHERBUD" localSheetId="13">#REF!</definedName>
    <definedName name="OTHERBUD" localSheetId="16">#REF!</definedName>
    <definedName name="OTHERBUD" localSheetId="19">#REF!</definedName>
    <definedName name="OTHERBUD" localSheetId="17">#REF!</definedName>
    <definedName name="OTHERBUD" localSheetId="18">#REF!</definedName>
    <definedName name="OTHERBUD" localSheetId="20">#REF!</definedName>
    <definedName name="OTHERBUD" localSheetId="23">#REF!</definedName>
    <definedName name="OTHERBUD" localSheetId="24">#REF!</definedName>
    <definedName name="OTHERBUD" localSheetId="21">#REF!</definedName>
    <definedName name="OTHERBUD" localSheetId="22">#REF!</definedName>
    <definedName name="OTHERBUD" localSheetId="25">#REF!</definedName>
    <definedName name="OTHERBUD" localSheetId="26">#REF!</definedName>
    <definedName name="OTHERBUD" localSheetId="3">#REF!</definedName>
    <definedName name="OTHERBUD" localSheetId="8">#REF!</definedName>
    <definedName name="OTHERBUD" localSheetId="9">#REF!</definedName>
    <definedName name="OTHERBUD" localSheetId="4">#REF!</definedName>
    <definedName name="OTHERBUD" localSheetId="10">#REF!</definedName>
    <definedName name="OTHERBUD" localSheetId="5">#REF!</definedName>
    <definedName name="OTHERBUD" localSheetId="6">#REF!</definedName>
    <definedName name="OTHERBUD" localSheetId="7">#REF!</definedName>
    <definedName name="OTHERBUD" localSheetId="29">#REF!</definedName>
    <definedName name="OTHERBUD" localSheetId="30">#REF!</definedName>
    <definedName name="OTHERBUD" localSheetId="31">#REF!</definedName>
    <definedName name="OTHERBUD" localSheetId="32">#REF!</definedName>
    <definedName name="OTHERBUD" localSheetId="27">#REF!</definedName>
    <definedName name="OTHERBUD" localSheetId="28">#REF!</definedName>
    <definedName name="OTHERBUD" localSheetId="2">#REF!</definedName>
    <definedName name="OTHERBUD" localSheetId="1">#REF!</definedName>
    <definedName name="OTHERBUD">#REF!</definedName>
    <definedName name="othNYbud" localSheetId="11">#REF!</definedName>
    <definedName name="othNYbud" localSheetId="14">#REF!</definedName>
    <definedName name="othNYbud" localSheetId="15">#REF!</definedName>
    <definedName name="othNYbud" localSheetId="12">#REF!</definedName>
    <definedName name="othNYbud" localSheetId="13">#REF!</definedName>
    <definedName name="othNYbud" localSheetId="16">#REF!</definedName>
    <definedName name="othNYbud" localSheetId="19">#REF!</definedName>
    <definedName name="othNYbud" localSheetId="17">#REF!</definedName>
    <definedName name="othNYbud" localSheetId="18">#REF!</definedName>
    <definedName name="othNYbud" localSheetId="20">#REF!</definedName>
    <definedName name="othNYbud" localSheetId="23">#REF!</definedName>
    <definedName name="othNYbud" localSheetId="24">#REF!</definedName>
    <definedName name="othNYbud" localSheetId="21">#REF!</definedName>
    <definedName name="othNYbud" localSheetId="22">#REF!</definedName>
    <definedName name="othNYbud" localSheetId="25">#REF!</definedName>
    <definedName name="othNYbud" localSheetId="26">#REF!</definedName>
    <definedName name="othNYbud" localSheetId="3">#REF!</definedName>
    <definedName name="othNYbud" localSheetId="8">#REF!</definedName>
    <definedName name="othNYbud" localSheetId="9">#REF!</definedName>
    <definedName name="othNYbud" localSheetId="4">#REF!</definedName>
    <definedName name="othNYbud" localSheetId="10">#REF!</definedName>
    <definedName name="othNYbud" localSheetId="5">#REF!</definedName>
    <definedName name="othNYbud" localSheetId="6">#REF!</definedName>
    <definedName name="othNYbud" localSheetId="7">#REF!</definedName>
    <definedName name="othNYbud" localSheetId="29">#REF!</definedName>
    <definedName name="othNYbud" localSheetId="30">#REF!</definedName>
    <definedName name="othNYbud" localSheetId="31">#REF!</definedName>
    <definedName name="othNYbud" localSheetId="32">#REF!</definedName>
    <definedName name="othNYbud" localSheetId="27">#REF!</definedName>
    <definedName name="othNYbud" localSheetId="28">#REF!</definedName>
    <definedName name="othNYbud" localSheetId="2">#REF!</definedName>
    <definedName name="othNYbud" localSheetId="1">#REF!</definedName>
    <definedName name="othNYbud">#REF!</definedName>
    <definedName name="othPYACT" localSheetId="11">#REF!</definedName>
    <definedName name="othPYACT" localSheetId="14">#REF!</definedName>
    <definedName name="othPYACT" localSheetId="15">#REF!</definedName>
    <definedName name="othPYACT" localSheetId="12">#REF!</definedName>
    <definedName name="othPYACT" localSheetId="13">#REF!</definedName>
    <definedName name="othPYACT" localSheetId="16">#REF!</definedName>
    <definedName name="othPYACT" localSheetId="19">#REF!</definedName>
    <definedName name="othPYACT" localSheetId="17">#REF!</definedName>
    <definedName name="othPYACT" localSheetId="18">#REF!</definedName>
    <definedName name="othPYACT" localSheetId="20">#REF!</definedName>
    <definedName name="othPYACT" localSheetId="23">#REF!</definedName>
    <definedName name="othPYACT" localSheetId="24">#REF!</definedName>
    <definedName name="othPYACT" localSheetId="21">#REF!</definedName>
    <definedName name="othPYACT" localSheetId="22">#REF!</definedName>
    <definedName name="othPYACT" localSheetId="25">#REF!</definedName>
    <definedName name="othPYACT" localSheetId="26">#REF!</definedName>
    <definedName name="othPYACT" localSheetId="3">#REF!</definedName>
    <definedName name="othPYACT" localSheetId="8">#REF!</definedName>
    <definedName name="othPYACT" localSheetId="9">#REF!</definedName>
    <definedName name="othPYACT" localSheetId="4">#REF!</definedName>
    <definedName name="othPYACT" localSheetId="10">#REF!</definedName>
    <definedName name="othPYACT" localSheetId="5">#REF!</definedName>
    <definedName name="othPYACT" localSheetId="6">#REF!</definedName>
    <definedName name="othPYACT" localSheetId="7">#REF!</definedName>
    <definedName name="othPYACT" localSheetId="29">#REF!</definedName>
    <definedName name="othPYACT" localSheetId="30">#REF!</definedName>
    <definedName name="othPYACT" localSheetId="31">#REF!</definedName>
    <definedName name="othPYACT" localSheetId="32">#REF!</definedName>
    <definedName name="othPYACT" localSheetId="27">#REF!</definedName>
    <definedName name="othPYACT" localSheetId="28">#REF!</definedName>
    <definedName name="othPYACT" localSheetId="2">#REF!</definedName>
    <definedName name="othPYACT" localSheetId="1">#REF!</definedName>
    <definedName name="othPYACT">#REF!</definedName>
    <definedName name="OTHSTART" localSheetId="11">#REF!</definedName>
    <definedName name="OTHSTART" localSheetId="14">#REF!</definedName>
    <definedName name="OTHSTART" localSheetId="15">#REF!</definedName>
    <definedName name="OTHSTART" localSheetId="12">#REF!</definedName>
    <definedName name="OTHSTART" localSheetId="13">#REF!</definedName>
    <definedName name="OTHSTART" localSheetId="16">#REF!</definedName>
    <definedName name="OTHSTART" localSheetId="19">#REF!</definedName>
    <definedName name="OTHSTART" localSheetId="17">#REF!</definedName>
    <definedName name="OTHSTART" localSheetId="18">#REF!</definedName>
    <definedName name="OTHSTART" localSheetId="20">#REF!</definedName>
    <definedName name="OTHSTART" localSheetId="23">#REF!</definedName>
    <definedName name="OTHSTART" localSheetId="24">#REF!</definedName>
    <definedName name="OTHSTART" localSheetId="21">#REF!</definedName>
    <definedName name="OTHSTART" localSheetId="22">#REF!</definedName>
    <definedName name="OTHSTART" localSheetId="25">#REF!</definedName>
    <definedName name="OTHSTART" localSheetId="26">#REF!</definedName>
    <definedName name="OTHSTART" localSheetId="3">#REF!</definedName>
    <definedName name="OTHSTART" localSheetId="8">#REF!</definedName>
    <definedName name="OTHSTART" localSheetId="9">#REF!</definedName>
    <definedName name="OTHSTART" localSheetId="4">#REF!</definedName>
    <definedName name="OTHSTART" localSheetId="10">#REF!</definedName>
    <definedName name="OTHSTART" localSheetId="5">#REF!</definedName>
    <definedName name="OTHSTART" localSheetId="6">#REF!</definedName>
    <definedName name="OTHSTART" localSheetId="7">#REF!</definedName>
    <definedName name="OTHSTART" localSheetId="29">#REF!</definedName>
    <definedName name="OTHSTART" localSheetId="30">#REF!</definedName>
    <definedName name="OTHSTART" localSheetId="31">#REF!</definedName>
    <definedName name="OTHSTART" localSheetId="32">#REF!</definedName>
    <definedName name="OTHSTART" localSheetId="27">#REF!</definedName>
    <definedName name="OTHSTART" localSheetId="28">#REF!</definedName>
    <definedName name="OTHSTART" localSheetId="2">#REF!</definedName>
    <definedName name="OTHSTART" localSheetId="1">#REF!</definedName>
    <definedName name="OTHSTART">#REF!</definedName>
    <definedName name="_xlnm.Print_Area" localSheetId="11">'Bill Impacts - GS &lt; 50 1000'!$A$1:$AL$63</definedName>
    <definedName name="_xlnm.Print_Area" localSheetId="14">'Bill Impacts - GS &lt; 50 10000'!$A$1:$AL$63</definedName>
    <definedName name="_xlnm.Print_Area" localSheetId="15">'Bill Impacts - GS &lt; 50 15000'!$A$1:$AL$63</definedName>
    <definedName name="_xlnm.Print_Area" localSheetId="12">'Bill Impacts - GS &lt; 50 2000'!$A$1:$AL$63</definedName>
    <definedName name="_xlnm.Print_Area" localSheetId="13">'Bill Impacts - GS &lt; 50 5000'!$A$1:$AL$63</definedName>
    <definedName name="_xlnm.Print_Area" localSheetId="16">'Bill Impacts - GS &gt; 50 100'!$A$1:$AL$63</definedName>
    <definedName name="_xlnm.Print_Area" localSheetId="19">'Bill Impacts - GS &gt; 50 2000'!$A$1:$AL$63</definedName>
    <definedName name="_xlnm.Print_Area" localSheetId="17">'Bill Impacts - GS &gt; 50 250'!$A$1:$AL$63</definedName>
    <definedName name="_xlnm.Print_Area" localSheetId="18">'Bill Impacts - GS &gt; 50 350'!$A$1:$AL$63</definedName>
    <definedName name="_xlnm.Print_Area" localSheetId="20">'Bill Impacts - GS &gt; 50 4000'!$A$1:$AL$63</definedName>
    <definedName name="_xlnm.Print_Area" localSheetId="23">'Bill Impacts - Large Use 10000'!$A$1:$AL$63</definedName>
    <definedName name="_xlnm.Print_Area" localSheetId="24">'Bill Impacts - Large Use 12500'!$A$1:$AL$63</definedName>
    <definedName name="_xlnm.Print_Area" localSheetId="21">'Bill Impacts - Large Use 6500'!$A$1:$AL$63</definedName>
    <definedName name="_xlnm.Print_Area" localSheetId="22">'Bill Impacts - Large Use 7500'!$A$1:$AL$63</definedName>
    <definedName name="_xlnm.Print_Area" localSheetId="25">'Bill Impacts - Large Use2 15000'!$A$1:$AL$63</definedName>
    <definedName name="_xlnm.Print_Area" localSheetId="26">'Bill Impacts - Large Use2 20000'!$A$1:$AL$63</definedName>
    <definedName name="_xlnm.Print_Area" localSheetId="3">'Bill Impacts - Residential 100'!$A$1:$AI$63</definedName>
    <definedName name="_xlnm.Print_Area" localSheetId="8">'Bill Impacts - Residential 1000'!$A$1:$AL$63</definedName>
    <definedName name="_xlnm.Print_Area" localSheetId="9">'Bill Impacts - Residential 1500'!$A$1:$AL$63</definedName>
    <definedName name="_xlnm.Print_Area" localSheetId="4">'Bill Impacts - Residential 200'!$A$1:$AL$63</definedName>
    <definedName name="_xlnm.Print_Area" localSheetId="10">'Bill Impacts - Residential 2000'!$A$1:$AL$63</definedName>
    <definedName name="_xlnm.Print_Area" localSheetId="5">'Bill Impacts - Residential 221'!$A$1:$AL$63</definedName>
    <definedName name="_xlnm.Print_Area" localSheetId="6">'Bill Impacts - Residential 500'!$A$1:$AL$63</definedName>
    <definedName name="_xlnm.Print_Area" localSheetId="7">'Bill Impacts - Residential 800'!$A$1:$AL$63</definedName>
    <definedName name="_xlnm.Print_Area" localSheetId="29">'Bill Impacts - Sentinel'!$A$1:$AL$63</definedName>
    <definedName name="_xlnm.Print_Area" localSheetId="30">'Bill Impacts - Sentinel (2)'!$A$1:$AL$63</definedName>
    <definedName name="_xlnm.Print_Area" localSheetId="31">'Bill Impacts - Street Light'!$A$1:$AL$63</definedName>
    <definedName name="_xlnm.Print_Area" localSheetId="32">'Bill Impacts - Street Light (2'!$A$1:$AL$63</definedName>
    <definedName name="_xlnm.Print_Area" localSheetId="27">'Bill Impacts - USL 250'!$A$1:$AL$63</definedName>
    <definedName name="_xlnm.Print_Area" localSheetId="28">'Bill Impacts - USL 500'!$A$1:$AL$63</definedName>
    <definedName name="print_end" localSheetId="11">#REF!</definedName>
    <definedName name="print_end" localSheetId="14">#REF!</definedName>
    <definedName name="print_end" localSheetId="15">#REF!</definedName>
    <definedName name="print_end" localSheetId="12">#REF!</definedName>
    <definedName name="print_end" localSheetId="13">#REF!</definedName>
    <definedName name="print_end" localSheetId="16">#REF!</definedName>
    <definedName name="print_end" localSheetId="19">#REF!</definedName>
    <definedName name="print_end" localSheetId="17">#REF!</definedName>
    <definedName name="print_end" localSheetId="18">#REF!</definedName>
    <definedName name="print_end" localSheetId="20">#REF!</definedName>
    <definedName name="print_end" localSheetId="23">#REF!</definedName>
    <definedName name="print_end" localSheetId="24">#REF!</definedName>
    <definedName name="print_end" localSheetId="21">#REF!</definedName>
    <definedName name="print_end" localSheetId="22">#REF!</definedName>
    <definedName name="print_end" localSheetId="25">#REF!</definedName>
    <definedName name="print_end" localSheetId="26">#REF!</definedName>
    <definedName name="print_end" localSheetId="3">#REF!</definedName>
    <definedName name="print_end" localSheetId="8">#REF!</definedName>
    <definedName name="print_end" localSheetId="9">#REF!</definedName>
    <definedName name="print_end" localSheetId="4">#REF!</definedName>
    <definedName name="print_end" localSheetId="10">#REF!</definedName>
    <definedName name="print_end" localSheetId="5">#REF!</definedName>
    <definedName name="print_end" localSheetId="6">#REF!</definedName>
    <definedName name="print_end" localSheetId="7">#REF!</definedName>
    <definedName name="print_end" localSheetId="29">#REF!</definedName>
    <definedName name="print_end" localSheetId="30">#REF!</definedName>
    <definedName name="print_end" localSheetId="31">#REF!</definedName>
    <definedName name="print_end" localSheetId="32">#REF!</definedName>
    <definedName name="print_end" localSheetId="27">#REF!</definedName>
    <definedName name="print_end" localSheetId="28">#REF!</definedName>
    <definedName name="print_end" localSheetId="2">#REF!</definedName>
    <definedName name="print_end" localSheetId="1">#REF!</definedName>
    <definedName name="print_end">#REF!</definedName>
    <definedName name="Rate_Class">[2]lists!$A$1:$A$104</definedName>
    <definedName name="ratedescription">[5]hidden1!$D$1:$D$122</definedName>
    <definedName name="SALBENF" localSheetId="11">#REF!</definedName>
    <definedName name="SALBENF" localSheetId="14">#REF!</definedName>
    <definedName name="SALBENF" localSheetId="15">#REF!</definedName>
    <definedName name="SALBENF" localSheetId="12">#REF!</definedName>
    <definedName name="SALBENF" localSheetId="13">#REF!</definedName>
    <definedName name="SALBENF" localSheetId="16">#REF!</definedName>
    <definedName name="SALBENF" localSheetId="19">#REF!</definedName>
    <definedName name="SALBENF" localSheetId="17">#REF!</definedName>
    <definedName name="SALBENF" localSheetId="18">#REF!</definedName>
    <definedName name="SALBENF" localSheetId="20">#REF!</definedName>
    <definedName name="SALBENF" localSheetId="23">#REF!</definedName>
    <definedName name="SALBENF" localSheetId="24">#REF!</definedName>
    <definedName name="SALBENF" localSheetId="21">#REF!</definedName>
    <definedName name="SALBENF" localSheetId="22">#REF!</definedName>
    <definedName name="SALBENF" localSheetId="25">#REF!</definedName>
    <definedName name="SALBENF" localSheetId="26">#REF!</definedName>
    <definedName name="SALBENF" localSheetId="3">#REF!</definedName>
    <definedName name="SALBENF" localSheetId="8">#REF!</definedName>
    <definedName name="SALBENF" localSheetId="9">#REF!</definedName>
    <definedName name="SALBENF" localSheetId="4">#REF!</definedName>
    <definedName name="SALBENF" localSheetId="10">#REF!</definedName>
    <definedName name="SALBENF" localSheetId="5">#REF!</definedName>
    <definedName name="SALBENF" localSheetId="6">#REF!</definedName>
    <definedName name="SALBENF" localSheetId="7">#REF!</definedName>
    <definedName name="SALBENF" localSheetId="29">#REF!</definedName>
    <definedName name="SALBENF" localSheetId="30">#REF!</definedName>
    <definedName name="SALBENF" localSheetId="31">#REF!</definedName>
    <definedName name="SALBENF" localSheetId="32">#REF!</definedName>
    <definedName name="SALBENF" localSheetId="27">#REF!</definedName>
    <definedName name="SALBENF" localSheetId="28">#REF!</definedName>
    <definedName name="SALBENF" localSheetId="2">#REF!</definedName>
    <definedName name="SALBENF" localSheetId="1">#REF!</definedName>
    <definedName name="SALBENF">#REF!</definedName>
    <definedName name="salreg" localSheetId="11">#REF!</definedName>
    <definedName name="salreg" localSheetId="14">#REF!</definedName>
    <definedName name="salreg" localSheetId="15">#REF!</definedName>
    <definedName name="salreg" localSheetId="12">#REF!</definedName>
    <definedName name="salreg" localSheetId="13">#REF!</definedName>
    <definedName name="salreg" localSheetId="16">#REF!</definedName>
    <definedName name="salreg" localSheetId="19">#REF!</definedName>
    <definedName name="salreg" localSheetId="17">#REF!</definedName>
    <definedName name="salreg" localSheetId="18">#REF!</definedName>
    <definedName name="salreg" localSheetId="20">#REF!</definedName>
    <definedName name="salreg" localSheetId="23">#REF!</definedName>
    <definedName name="salreg" localSheetId="24">#REF!</definedName>
    <definedName name="salreg" localSheetId="21">#REF!</definedName>
    <definedName name="salreg" localSheetId="22">#REF!</definedName>
    <definedName name="salreg" localSheetId="25">#REF!</definedName>
    <definedName name="salreg" localSheetId="26">#REF!</definedName>
    <definedName name="salreg" localSheetId="3">#REF!</definedName>
    <definedName name="salreg" localSheetId="8">#REF!</definedName>
    <definedName name="salreg" localSheetId="9">#REF!</definedName>
    <definedName name="salreg" localSheetId="4">#REF!</definedName>
    <definedName name="salreg" localSheetId="10">#REF!</definedName>
    <definedName name="salreg" localSheetId="5">#REF!</definedName>
    <definedName name="salreg" localSheetId="6">#REF!</definedName>
    <definedName name="salreg" localSheetId="7">#REF!</definedName>
    <definedName name="salreg" localSheetId="29">#REF!</definedName>
    <definedName name="salreg" localSheetId="30">#REF!</definedName>
    <definedName name="salreg" localSheetId="31">#REF!</definedName>
    <definedName name="salreg" localSheetId="32">#REF!</definedName>
    <definedName name="salreg" localSheetId="27">#REF!</definedName>
    <definedName name="salreg" localSheetId="28">#REF!</definedName>
    <definedName name="salreg" localSheetId="2">#REF!</definedName>
    <definedName name="salreg" localSheetId="1">#REF!</definedName>
    <definedName name="salreg">#REF!</definedName>
    <definedName name="SALREGF" localSheetId="11">#REF!</definedName>
    <definedName name="SALREGF" localSheetId="14">#REF!</definedName>
    <definedName name="SALREGF" localSheetId="15">#REF!</definedName>
    <definedName name="SALREGF" localSheetId="12">#REF!</definedName>
    <definedName name="SALREGF" localSheetId="13">#REF!</definedName>
    <definedName name="SALREGF" localSheetId="16">#REF!</definedName>
    <definedName name="SALREGF" localSheetId="19">#REF!</definedName>
    <definedName name="SALREGF" localSheetId="17">#REF!</definedName>
    <definedName name="SALREGF" localSheetId="18">#REF!</definedName>
    <definedName name="SALREGF" localSheetId="20">#REF!</definedName>
    <definedName name="SALREGF" localSheetId="23">#REF!</definedName>
    <definedName name="SALREGF" localSheetId="24">#REF!</definedName>
    <definedName name="SALREGF" localSheetId="21">#REF!</definedName>
    <definedName name="SALREGF" localSheetId="22">#REF!</definedName>
    <definedName name="SALREGF" localSheetId="25">#REF!</definedName>
    <definedName name="SALREGF" localSheetId="26">#REF!</definedName>
    <definedName name="SALREGF" localSheetId="3">#REF!</definedName>
    <definedName name="SALREGF" localSheetId="8">#REF!</definedName>
    <definedName name="SALREGF" localSheetId="9">#REF!</definedName>
    <definedName name="SALREGF" localSheetId="4">#REF!</definedName>
    <definedName name="SALREGF" localSheetId="10">#REF!</definedName>
    <definedName name="SALREGF" localSheetId="5">#REF!</definedName>
    <definedName name="SALREGF" localSheetId="6">#REF!</definedName>
    <definedName name="SALREGF" localSheetId="7">#REF!</definedName>
    <definedName name="SALREGF" localSheetId="29">#REF!</definedName>
    <definedName name="SALREGF" localSheetId="30">#REF!</definedName>
    <definedName name="SALREGF" localSheetId="31">#REF!</definedName>
    <definedName name="SALREGF" localSheetId="32">#REF!</definedName>
    <definedName name="SALREGF" localSheetId="27">#REF!</definedName>
    <definedName name="SALREGF" localSheetId="28">#REF!</definedName>
    <definedName name="SALREGF" localSheetId="2">#REF!</definedName>
    <definedName name="SALREGF" localSheetId="1">#REF!</definedName>
    <definedName name="SALREGF">#REF!</definedName>
    <definedName name="TEMPA" localSheetId="11">#REF!</definedName>
    <definedName name="TEMPA" localSheetId="14">#REF!</definedName>
    <definedName name="TEMPA" localSheetId="15">#REF!</definedName>
    <definedName name="TEMPA" localSheetId="12">#REF!</definedName>
    <definedName name="TEMPA" localSheetId="13">#REF!</definedName>
    <definedName name="TEMPA" localSheetId="16">#REF!</definedName>
    <definedName name="TEMPA" localSheetId="19">#REF!</definedName>
    <definedName name="TEMPA" localSheetId="17">#REF!</definedName>
    <definedName name="TEMPA" localSheetId="18">#REF!</definedName>
    <definedName name="TEMPA" localSheetId="20">#REF!</definedName>
    <definedName name="TEMPA" localSheetId="23">#REF!</definedName>
    <definedName name="TEMPA" localSheetId="24">#REF!</definedName>
    <definedName name="TEMPA" localSheetId="21">#REF!</definedName>
    <definedName name="TEMPA" localSheetId="22">#REF!</definedName>
    <definedName name="TEMPA" localSheetId="25">#REF!</definedName>
    <definedName name="TEMPA" localSheetId="26">#REF!</definedName>
    <definedName name="TEMPA" localSheetId="3">#REF!</definedName>
    <definedName name="TEMPA" localSheetId="8">#REF!</definedName>
    <definedName name="TEMPA" localSheetId="9">#REF!</definedName>
    <definedName name="TEMPA" localSheetId="4">#REF!</definedName>
    <definedName name="TEMPA" localSheetId="10">#REF!</definedName>
    <definedName name="TEMPA" localSheetId="5">#REF!</definedName>
    <definedName name="TEMPA" localSheetId="6">#REF!</definedName>
    <definedName name="TEMPA" localSheetId="7">#REF!</definedName>
    <definedName name="TEMPA" localSheetId="29">#REF!</definedName>
    <definedName name="TEMPA" localSheetId="30">#REF!</definedName>
    <definedName name="TEMPA" localSheetId="31">#REF!</definedName>
    <definedName name="TEMPA" localSheetId="32">#REF!</definedName>
    <definedName name="TEMPA" localSheetId="27">#REF!</definedName>
    <definedName name="TEMPA" localSheetId="28">#REF!</definedName>
    <definedName name="TEMPA" localSheetId="2">#REF!</definedName>
    <definedName name="TEMPA" localSheetId="1">#REF!</definedName>
    <definedName name="TEMPA">#REF!</definedName>
    <definedName name="TestYear">'[2]LDC Info'!$E$24</definedName>
    <definedName name="total_dept" localSheetId="11">#REF!</definedName>
    <definedName name="total_dept" localSheetId="14">#REF!</definedName>
    <definedName name="total_dept" localSheetId="15">#REF!</definedName>
    <definedName name="total_dept" localSheetId="12">#REF!</definedName>
    <definedName name="total_dept" localSheetId="13">#REF!</definedName>
    <definedName name="total_dept" localSheetId="16">#REF!</definedName>
    <definedName name="total_dept" localSheetId="19">#REF!</definedName>
    <definedName name="total_dept" localSheetId="17">#REF!</definedName>
    <definedName name="total_dept" localSheetId="18">#REF!</definedName>
    <definedName name="total_dept" localSheetId="20">#REF!</definedName>
    <definedName name="total_dept" localSheetId="23">#REF!</definedName>
    <definedName name="total_dept" localSheetId="24">#REF!</definedName>
    <definedName name="total_dept" localSheetId="21">#REF!</definedName>
    <definedName name="total_dept" localSheetId="22">#REF!</definedName>
    <definedName name="total_dept" localSheetId="25">#REF!</definedName>
    <definedName name="total_dept" localSheetId="26">#REF!</definedName>
    <definedName name="total_dept" localSheetId="3">#REF!</definedName>
    <definedName name="total_dept" localSheetId="8">#REF!</definedName>
    <definedName name="total_dept" localSheetId="9">#REF!</definedName>
    <definedName name="total_dept" localSheetId="4">#REF!</definedName>
    <definedName name="total_dept" localSheetId="10">#REF!</definedName>
    <definedName name="total_dept" localSheetId="5">#REF!</definedName>
    <definedName name="total_dept" localSheetId="6">#REF!</definedName>
    <definedName name="total_dept" localSheetId="7">#REF!</definedName>
    <definedName name="total_dept" localSheetId="29">#REF!</definedName>
    <definedName name="total_dept" localSheetId="30">#REF!</definedName>
    <definedName name="total_dept" localSheetId="31">#REF!</definedName>
    <definedName name="total_dept" localSheetId="32">#REF!</definedName>
    <definedName name="total_dept" localSheetId="27">#REF!</definedName>
    <definedName name="total_dept" localSheetId="28">#REF!</definedName>
    <definedName name="total_dept" localSheetId="2">#REF!</definedName>
    <definedName name="total_dept" localSheetId="1">#REF!</definedName>
    <definedName name="total_dept">#REF!</definedName>
    <definedName name="total_manpower" localSheetId="11">#REF!</definedName>
    <definedName name="total_manpower" localSheetId="14">#REF!</definedName>
    <definedName name="total_manpower" localSheetId="15">#REF!</definedName>
    <definedName name="total_manpower" localSheetId="12">#REF!</definedName>
    <definedName name="total_manpower" localSheetId="13">#REF!</definedName>
    <definedName name="total_manpower" localSheetId="16">#REF!</definedName>
    <definedName name="total_manpower" localSheetId="19">#REF!</definedName>
    <definedName name="total_manpower" localSheetId="17">#REF!</definedName>
    <definedName name="total_manpower" localSheetId="18">#REF!</definedName>
    <definedName name="total_manpower" localSheetId="20">#REF!</definedName>
    <definedName name="total_manpower" localSheetId="23">#REF!</definedName>
    <definedName name="total_manpower" localSheetId="24">#REF!</definedName>
    <definedName name="total_manpower" localSheetId="21">#REF!</definedName>
    <definedName name="total_manpower" localSheetId="22">#REF!</definedName>
    <definedName name="total_manpower" localSheetId="25">#REF!</definedName>
    <definedName name="total_manpower" localSheetId="26">#REF!</definedName>
    <definedName name="total_manpower" localSheetId="3">#REF!</definedName>
    <definedName name="total_manpower" localSheetId="8">#REF!</definedName>
    <definedName name="total_manpower" localSheetId="9">#REF!</definedName>
    <definedName name="total_manpower" localSheetId="4">#REF!</definedName>
    <definedName name="total_manpower" localSheetId="10">#REF!</definedName>
    <definedName name="total_manpower" localSheetId="5">#REF!</definedName>
    <definedName name="total_manpower" localSheetId="6">#REF!</definedName>
    <definedName name="total_manpower" localSheetId="7">#REF!</definedName>
    <definedName name="total_manpower" localSheetId="29">#REF!</definedName>
    <definedName name="total_manpower" localSheetId="30">#REF!</definedName>
    <definedName name="total_manpower" localSheetId="31">#REF!</definedName>
    <definedName name="total_manpower" localSheetId="32">#REF!</definedName>
    <definedName name="total_manpower" localSheetId="27">#REF!</definedName>
    <definedName name="total_manpower" localSheetId="28">#REF!</definedName>
    <definedName name="total_manpower" localSheetId="2">#REF!</definedName>
    <definedName name="total_manpower" localSheetId="1">#REF!</definedName>
    <definedName name="total_manpower">#REF!</definedName>
    <definedName name="total_material" localSheetId="11">#REF!</definedName>
    <definedName name="total_material" localSheetId="14">#REF!</definedName>
    <definedName name="total_material" localSheetId="15">#REF!</definedName>
    <definedName name="total_material" localSheetId="12">#REF!</definedName>
    <definedName name="total_material" localSheetId="13">#REF!</definedName>
    <definedName name="total_material" localSheetId="16">#REF!</definedName>
    <definedName name="total_material" localSheetId="19">#REF!</definedName>
    <definedName name="total_material" localSheetId="17">#REF!</definedName>
    <definedName name="total_material" localSheetId="18">#REF!</definedName>
    <definedName name="total_material" localSheetId="20">#REF!</definedName>
    <definedName name="total_material" localSheetId="23">#REF!</definedName>
    <definedName name="total_material" localSheetId="24">#REF!</definedName>
    <definedName name="total_material" localSheetId="21">#REF!</definedName>
    <definedName name="total_material" localSheetId="22">#REF!</definedName>
    <definedName name="total_material" localSheetId="25">#REF!</definedName>
    <definedName name="total_material" localSheetId="26">#REF!</definedName>
    <definedName name="total_material" localSheetId="3">#REF!</definedName>
    <definedName name="total_material" localSheetId="8">#REF!</definedName>
    <definedName name="total_material" localSheetId="9">#REF!</definedName>
    <definedName name="total_material" localSheetId="4">#REF!</definedName>
    <definedName name="total_material" localSheetId="10">#REF!</definedName>
    <definedName name="total_material" localSheetId="5">#REF!</definedName>
    <definedName name="total_material" localSheetId="6">#REF!</definedName>
    <definedName name="total_material" localSheetId="7">#REF!</definedName>
    <definedName name="total_material" localSheetId="29">#REF!</definedName>
    <definedName name="total_material" localSheetId="30">#REF!</definedName>
    <definedName name="total_material" localSheetId="31">#REF!</definedName>
    <definedName name="total_material" localSheetId="32">#REF!</definedName>
    <definedName name="total_material" localSheetId="27">#REF!</definedName>
    <definedName name="total_material" localSheetId="28">#REF!</definedName>
    <definedName name="total_material" localSheetId="2">#REF!</definedName>
    <definedName name="total_material" localSheetId="1">#REF!</definedName>
    <definedName name="total_material">#REF!</definedName>
    <definedName name="total_other" localSheetId="11">#REF!</definedName>
    <definedName name="total_other" localSheetId="14">#REF!</definedName>
    <definedName name="total_other" localSheetId="15">#REF!</definedName>
    <definedName name="total_other" localSheetId="12">#REF!</definedName>
    <definedName name="total_other" localSheetId="13">#REF!</definedName>
    <definedName name="total_other" localSheetId="16">#REF!</definedName>
    <definedName name="total_other" localSheetId="19">#REF!</definedName>
    <definedName name="total_other" localSheetId="17">#REF!</definedName>
    <definedName name="total_other" localSheetId="18">#REF!</definedName>
    <definedName name="total_other" localSheetId="20">#REF!</definedName>
    <definedName name="total_other" localSheetId="23">#REF!</definedName>
    <definedName name="total_other" localSheetId="24">#REF!</definedName>
    <definedName name="total_other" localSheetId="21">#REF!</definedName>
    <definedName name="total_other" localSheetId="22">#REF!</definedName>
    <definedName name="total_other" localSheetId="25">#REF!</definedName>
    <definedName name="total_other" localSheetId="26">#REF!</definedName>
    <definedName name="total_other" localSheetId="3">#REF!</definedName>
    <definedName name="total_other" localSheetId="8">#REF!</definedName>
    <definedName name="total_other" localSheetId="9">#REF!</definedName>
    <definedName name="total_other" localSheetId="4">#REF!</definedName>
    <definedName name="total_other" localSheetId="10">#REF!</definedName>
    <definedName name="total_other" localSheetId="5">#REF!</definedName>
    <definedName name="total_other" localSheetId="6">#REF!</definedName>
    <definedName name="total_other" localSheetId="7">#REF!</definedName>
    <definedName name="total_other" localSheetId="29">#REF!</definedName>
    <definedName name="total_other" localSheetId="30">#REF!</definedName>
    <definedName name="total_other" localSheetId="31">#REF!</definedName>
    <definedName name="total_other" localSheetId="32">#REF!</definedName>
    <definedName name="total_other" localSheetId="27">#REF!</definedName>
    <definedName name="total_other" localSheetId="28">#REF!</definedName>
    <definedName name="total_other" localSheetId="2">#REF!</definedName>
    <definedName name="total_other" localSheetId="1">#REF!</definedName>
    <definedName name="total_other">#REF!</definedName>
    <definedName name="total_transportation" localSheetId="11">#REF!</definedName>
    <definedName name="total_transportation" localSheetId="14">#REF!</definedName>
    <definedName name="total_transportation" localSheetId="15">#REF!</definedName>
    <definedName name="total_transportation" localSheetId="12">#REF!</definedName>
    <definedName name="total_transportation" localSheetId="13">#REF!</definedName>
    <definedName name="total_transportation" localSheetId="16">#REF!</definedName>
    <definedName name="total_transportation" localSheetId="19">#REF!</definedName>
    <definedName name="total_transportation" localSheetId="17">#REF!</definedName>
    <definedName name="total_transportation" localSheetId="18">#REF!</definedName>
    <definedName name="total_transportation" localSheetId="20">#REF!</definedName>
    <definedName name="total_transportation" localSheetId="23">#REF!</definedName>
    <definedName name="total_transportation" localSheetId="24">#REF!</definedName>
    <definedName name="total_transportation" localSheetId="21">#REF!</definedName>
    <definedName name="total_transportation" localSheetId="22">#REF!</definedName>
    <definedName name="total_transportation" localSheetId="25">#REF!</definedName>
    <definedName name="total_transportation" localSheetId="26">#REF!</definedName>
    <definedName name="total_transportation" localSheetId="3">#REF!</definedName>
    <definedName name="total_transportation" localSheetId="8">#REF!</definedName>
    <definedName name="total_transportation" localSheetId="9">#REF!</definedName>
    <definedName name="total_transportation" localSheetId="4">#REF!</definedName>
    <definedName name="total_transportation" localSheetId="10">#REF!</definedName>
    <definedName name="total_transportation" localSheetId="5">#REF!</definedName>
    <definedName name="total_transportation" localSheetId="6">#REF!</definedName>
    <definedName name="total_transportation" localSheetId="7">#REF!</definedName>
    <definedName name="total_transportation" localSheetId="29">#REF!</definedName>
    <definedName name="total_transportation" localSheetId="30">#REF!</definedName>
    <definedName name="total_transportation" localSheetId="31">#REF!</definedName>
    <definedName name="total_transportation" localSheetId="32">#REF!</definedName>
    <definedName name="total_transportation" localSheetId="27">#REF!</definedName>
    <definedName name="total_transportation" localSheetId="28">#REF!</definedName>
    <definedName name="total_transportation" localSheetId="2">#REF!</definedName>
    <definedName name="total_transportation" localSheetId="1">#REF!</definedName>
    <definedName name="total_transportation">#REF!</definedName>
    <definedName name="TRANBUD" localSheetId="11">#REF!</definedName>
    <definedName name="TRANBUD" localSheetId="14">#REF!</definedName>
    <definedName name="TRANBUD" localSheetId="15">#REF!</definedName>
    <definedName name="TRANBUD" localSheetId="12">#REF!</definedName>
    <definedName name="TRANBUD" localSheetId="13">#REF!</definedName>
    <definedName name="TRANBUD" localSheetId="16">#REF!</definedName>
    <definedName name="TRANBUD" localSheetId="19">#REF!</definedName>
    <definedName name="TRANBUD" localSheetId="17">#REF!</definedName>
    <definedName name="TRANBUD" localSheetId="18">#REF!</definedName>
    <definedName name="TRANBUD" localSheetId="20">#REF!</definedName>
    <definedName name="TRANBUD" localSheetId="23">#REF!</definedName>
    <definedName name="TRANBUD" localSheetId="24">#REF!</definedName>
    <definedName name="TRANBUD" localSheetId="21">#REF!</definedName>
    <definedName name="TRANBUD" localSheetId="22">#REF!</definedName>
    <definedName name="TRANBUD" localSheetId="25">#REF!</definedName>
    <definedName name="TRANBUD" localSheetId="26">#REF!</definedName>
    <definedName name="TRANBUD" localSheetId="3">#REF!</definedName>
    <definedName name="TRANBUD" localSheetId="8">#REF!</definedName>
    <definedName name="TRANBUD" localSheetId="9">#REF!</definedName>
    <definedName name="TRANBUD" localSheetId="4">#REF!</definedName>
    <definedName name="TRANBUD" localSheetId="10">#REF!</definedName>
    <definedName name="TRANBUD" localSheetId="5">#REF!</definedName>
    <definedName name="TRANBUD" localSheetId="6">#REF!</definedName>
    <definedName name="TRANBUD" localSheetId="7">#REF!</definedName>
    <definedName name="TRANBUD" localSheetId="29">#REF!</definedName>
    <definedName name="TRANBUD" localSheetId="30">#REF!</definedName>
    <definedName name="TRANBUD" localSheetId="31">#REF!</definedName>
    <definedName name="TRANBUD" localSheetId="32">#REF!</definedName>
    <definedName name="TRANBUD" localSheetId="27">#REF!</definedName>
    <definedName name="TRANBUD" localSheetId="28">#REF!</definedName>
    <definedName name="TRANBUD" localSheetId="2">#REF!</definedName>
    <definedName name="TRANBUD" localSheetId="1">#REF!</definedName>
    <definedName name="TRANBUD">#REF!</definedName>
    <definedName name="TRANEND" localSheetId="11">#REF!</definedName>
    <definedName name="TRANEND" localSheetId="14">#REF!</definedName>
    <definedName name="TRANEND" localSheetId="15">#REF!</definedName>
    <definedName name="TRANEND" localSheetId="12">#REF!</definedName>
    <definedName name="TRANEND" localSheetId="13">#REF!</definedName>
    <definedName name="TRANEND" localSheetId="16">#REF!</definedName>
    <definedName name="TRANEND" localSheetId="19">#REF!</definedName>
    <definedName name="TRANEND" localSheetId="17">#REF!</definedName>
    <definedName name="TRANEND" localSheetId="18">#REF!</definedName>
    <definedName name="TRANEND" localSheetId="20">#REF!</definedName>
    <definedName name="TRANEND" localSheetId="23">#REF!</definedName>
    <definedName name="TRANEND" localSheetId="24">#REF!</definedName>
    <definedName name="TRANEND" localSheetId="21">#REF!</definedName>
    <definedName name="TRANEND" localSheetId="22">#REF!</definedName>
    <definedName name="TRANEND" localSheetId="25">#REF!</definedName>
    <definedName name="TRANEND" localSheetId="26">#REF!</definedName>
    <definedName name="TRANEND" localSheetId="3">#REF!</definedName>
    <definedName name="TRANEND" localSheetId="8">#REF!</definedName>
    <definedName name="TRANEND" localSheetId="9">#REF!</definedName>
    <definedName name="TRANEND" localSheetId="4">#REF!</definedName>
    <definedName name="TRANEND" localSheetId="10">#REF!</definedName>
    <definedName name="TRANEND" localSheetId="5">#REF!</definedName>
    <definedName name="TRANEND" localSheetId="6">#REF!</definedName>
    <definedName name="TRANEND" localSheetId="7">#REF!</definedName>
    <definedName name="TRANEND" localSheetId="29">#REF!</definedName>
    <definedName name="TRANEND" localSheetId="30">#REF!</definedName>
    <definedName name="TRANEND" localSheetId="31">#REF!</definedName>
    <definedName name="TRANEND" localSheetId="32">#REF!</definedName>
    <definedName name="TRANEND" localSheetId="27">#REF!</definedName>
    <definedName name="TRANEND" localSheetId="28">#REF!</definedName>
    <definedName name="TRANEND" localSheetId="2">#REF!</definedName>
    <definedName name="TRANEND" localSheetId="1">#REF!</definedName>
    <definedName name="TRANEND">#REF!</definedName>
    <definedName name="transportation_costs" localSheetId="11">#REF!</definedName>
    <definedName name="transportation_costs" localSheetId="14">#REF!</definedName>
    <definedName name="transportation_costs" localSheetId="15">#REF!</definedName>
    <definedName name="transportation_costs" localSheetId="12">#REF!</definedName>
    <definedName name="transportation_costs" localSheetId="13">#REF!</definedName>
    <definedName name="transportation_costs" localSheetId="16">#REF!</definedName>
    <definedName name="transportation_costs" localSheetId="19">#REF!</definedName>
    <definedName name="transportation_costs" localSheetId="17">#REF!</definedName>
    <definedName name="transportation_costs" localSheetId="18">#REF!</definedName>
    <definedName name="transportation_costs" localSheetId="20">#REF!</definedName>
    <definedName name="transportation_costs" localSheetId="23">#REF!</definedName>
    <definedName name="transportation_costs" localSheetId="24">#REF!</definedName>
    <definedName name="transportation_costs" localSheetId="21">#REF!</definedName>
    <definedName name="transportation_costs" localSheetId="22">#REF!</definedName>
    <definedName name="transportation_costs" localSheetId="25">#REF!</definedName>
    <definedName name="transportation_costs" localSheetId="26">#REF!</definedName>
    <definedName name="transportation_costs" localSheetId="3">#REF!</definedName>
    <definedName name="transportation_costs" localSheetId="8">#REF!</definedName>
    <definedName name="transportation_costs" localSheetId="9">#REF!</definedName>
    <definedName name="transportation_costs" localSheetId="4">#REF!</definedName>
    <definedName name="transportation_costs" localSheetId="10">#REF!</definedName>
    <definedName name="transportation_costs" localSheetId="5">#REF!</definedName>
    <definedName name="transportation_costs" localSheetId="6">#REF!</definedName>
    <definedName name="transportation_costs" localSheetId="7">#REF!</definedName>
    <definedName name="transportation_costs" localSheetId="29">#REF!</definedName>
    <definedName name="transportation_costs" localSheetId="30">#REF!</definedName>
    <definedName name="transportation_costs" localSheetId="31">#REF!</definedName>
    <definedName name="transportation_costs" localSheetId="32">#REF!</definedName>
    <definedName name="transportation_costs" localSheetId="27">#REF!</definedName>
    <definedName name="transportation_costs" localSheetId="28">#REF!</definedName>
    <definedName name="transportation_costs" localSheetId="2">#REF!</definedName>
    <definedName name="transportation_costs" localSheetId="1">#REF!</definedName>
    <definedName name="transportation_costs">#REF!</definedName>
    <definedName name="TRANSTART" localSheetId="11">#REF!</definedName>
    <definedName name="TRANSTART" localSheetId="14">#REF!</definedName>
    <definedName name="TRANSTART" localSheetId="15">#REF!</definedName>
    <definedName name="TRANSTART" localSheetId="12">#REF!</definedName>
    <definedName name="TRANSTART" localSheetId="13">#REF!</definedName>
    <definedName name="TRANSTART" localSheetId="16">#REF!</definedName>
    <definedName name="TRANSTART" localSheetId="19">#REF!</definedName>
    <definedName name="TRANSTART" localSheetId="17">#REF!</definedName>
    <definedName name="TRANSTART" localSheetId="18">#REF!</definedName>
    <definedName name="TRANSTART" localSheetId="20">#REF!</definedName>
    <definedName name="TRANSTART" localSheetId="23">#REF!</definedName>
    <definedName name="TRANSTART" localSheetId="24">#REF!</definedName>
    <definedName name="TRANSTART" localSheetId="21">#REF!</definedName>
    <definedName name="TRANSTART" localSheetId="22">#REF!</definedName>
    <definedName name="TRANSTART" localSheetId="25">#REF!</definedName>
    <definedName name="TRANSTART" localSheetId="26">#REF!</definedName>
    <definedName name="TRANSTART" localSheetId="3">#REF!</definedName>
    <definedName name="TRANSTART" localSheetId="8">#REF!</definedName>
    <definedName name="TRANSTART" localSheetId="9">#REF!</definedName>
    <definedName name="TRANSTART" localSheetId="4">#REF!</definedName>
    <definedName name="TRANSTART" localSheetId="10">#REF!</definedName>
    <definedName name="TRANSTART" localSheetId="5">#REF!</definedName>
    <definedName name="TRANSTART" localSheetId="6">#REF!</definedName>
    <definedName name="TRANSTART" localSheetId="7">#REF!</definedName>
    <definedName name="TRANSTART" localSheetId="29">#REF!</definedName>
    <definedName name="TRANSTART" localSheetId="30">#REF!</definedName>
    <definedName name="TRANSTART" localSheetId="31">#REF!</definedName>
    <definedName name="TRANSTART" localSheetId="32">#REF!</definedName>
    <definedName name="TRANSTART" localSheetId="27">#REF!</definedName>
    <definedName name="TRANSTART" localSheetId="28">#REF!</definedName>
    <definedName name="TRANSTART" localSheetId="2">#REF!</definedName>
    <definedName name="TRANSTART" localSheetId="1">#REF!</definedName>
    <definedName name="TRANSTART">#REF!</definedName>
    <definedName name="trn_beg_bud" localSheetId="11">#REF!</definedName>
    <definedName name="trn_beg_bud" localSheetId="14">#REF!</definedName>
    <definedName name="trn_beg_bud" localSheetId="15">#REF!</definedName>
    <definedName name="trn_beg_bud" localSheetId="12">#REF!</definedName>
    <definedName name="trn_beg_bud" localSheetId="13">#REF!</definedName>
    <definedName name="trn_beg_bud" localSheetId="16">#REF!</definedName>
    <definedName name="trn_beg_bud" localSheetId="19">#REF!</definedName>
    <definedName name="trn_beg_bud" localSheetId="17">#REF!</definedName>
    <definedName name="trn_beg_bud" localSheetId="18">#REF!</definedName>
    <definedName name="trn_beg_bud" localSheetId="20">#REF!</definedName>
    <definedName name="trn_beg_bud" localSheetId="23">#REF!</definedName>
    <definedName name="trn_beg_bud" localSheetId="24">#REF!</definedName>
    <definedName name="trn_beg_bud" localSheetId="21">#REF!</definedName>
    <definedName name="trn_beg_bud" localSheetId="22">#REF!</definedName>
    <definedName name="trn_beg_bud" localSheetId="25">#REF!</definedName>
    <definedName name="trn_beg_bud" localSheetId="26">#REF!</definedName>
    <definedName name="trn_beg_bud" localSheetId="3">#REF!</definedName>
    <definedName name="trn_beg_bud" localSheetId="8">#REF!</definedName>
    <definedName name="trn_beg_bud" localSheetId="9">#REF!</definedName>
    <definedName name="trn_beg_bud" localSheetId="4">#REF!</definedName>
    <definedName name="trn_beg_bud" localSheetId="10">#REF!</definedName>
    <definedName name="trn_beg_bud" localSheetId="5">#REF!</definedName>
    <definedName name="trn_beg_bud" localSheetId="6">#REF!</definedName>
    <definedName name="trn_beg_bud" localSheetId="7">#REF!</definedName>
    <definedName name="trn_beg_bud" localSheetId="29">#REF!</definedName>
    <definedName name="trn_beg_bud" localSheetId="30">#REF!</definedName>
    <definedName name="trn_beg_bud" localSheetId="31">#REF!</definedName>
    <definedName name="trn_beg_bud" localSheetId="32">#REF!</definedName>
    <definedName name="trn_beg_bud" localSheetId="27">#REF!</definedName>
    <definedName name="trn_beg_bud" localSheetId="28">#REF!</definedName>
    <definedName name="trn_beg_bud" localSheetId="2">#REF!</definedName>
    <definedName name="trn_beg_bud" localSheetId="1">#REF!</definedName>
    <definedName name="trn_beg_bud">#REF!</definedName>
    <definedName name="trn_end_bud" localSheetId="11">#REF!</definedName>
    <definedName name="trn_end_bud" localSheetId="14">#REF!</definedName>
    <definedName name="trn_end_bud" localSheetId="15">#REF!</definedName>
    <definedName name="trn_end_bud" localSheetId="12">#REF!</definedName>
    <definedName name="trn_end_bud" localSheetId="13">#REF!</definedName>
    <definedName name="trn_end_bud" localSheetId="16">#REF!</definedName>
    <definedName name="trn_end_bud" localSheetId="19">#REF!</definedName>
    <definedName name="trn_end_bud" localSheetId="17">#REF!</definedName>
    <definedName name="trn_end_bud" localSheetId="18">#REF!</definedName>
    <definedName name="trn_end_bud" localSheetId="20">#REF!</definedName>
    <definedName name="trn_end_bud" localSheetId="23">#REF!</definedName>
    <definedName name="trn_end_bud" localSheetId="24">#REF!</definedName>
    <definedName name="trn_end_bud" localSheetId="21">#REF!</definedName>
    <definedName name="trn_end_bud" localSheetId="22">#REF!</definedName>
    <definedName name="trn_end_bud" localSheetId="25">#REF!</definedName>
    <definedName name="trn_end_bud" localSheetId="26">#REF!</definedName>
    <definedName name="trn_end_bud" localSheetId="3">#REF!</definedName>
    <definedName name="trn_end_bud" localSheetId="8">#REF!</definedName>
    <definedName name="trn_end_bud" localSheetId="9">#REF!</definedName>
    <definedName name="trn_end_bud" localSheetId="4">#REF!</definedName>
    <definedName name="trn_end_bud" localSheetId="10">#REF!</definedName>
    <definedName name="trn_end_bud" localSheetId="5">#REF!</definedName>
    <definedName name="trn_end_bud" localSheetId="6">#REF!</definedName>
    <definedName name="trn_end_bud" localSheetId="7">#REF!</definedName>
    <definedName name="trn_end_bud" localSheetId="29">#REF!</definedName>
    <definedName name="trn_end_bud" localSheetId="30">#REF!</definedName>
    <definedName name="trn_end_bud" localSheetId="31">#REF!</definedName>
    <definedName name="trn_end_bud" localSheetId="32">#REF!</definedName>
    <definedName name="trn_end_bud" localSheetId="27">#REF!</definedName>
    <definedName name="trn_end_bud" localSheetId="28">#REF!</definedName>
    <definedName name="trn_end_bud" localSheetId="2">#REF!</definedName>
    <definedName name="trn_end_bud" localSheetId="1">#REF!</definedName>
    <definedName name="trn_end_bud">#REF!</definedName>
    <definedName name="trn12ACT" localSheetId="11">#REF!</definedName>
    <definedName name="trn12ACT" localSheetId="14">#REF!</definedName>
    <definedName name="trn12ACT" localSheetId="15">#REF!</definedName>
    <definedName name="trn12ACT" localSheetId="12">#REF!</definedName>
    <definedName name="trn12ACT" localSheetId="13">#REF!</definedName>
    <definedName name="trn12ACT" localSheetId="16">#REF!</definedName>
    <definedName name="trn12ACT" localSheetId="19">#REF!</definedName>
    <definedName name="trn12ACT" localSheetId="17">#REF!</definedName>
    <definedName name="trn12ACT" localSheetId="18">#REF!</definedName>
    <definedName name="trn12ACT" localSheetId="20">#REF!</definedName>
    <definedName name="trn12ACT" localSheetId="23">#REF!</definedName>
    <definedName name="trn12ACT" localSheetId="24">#REF!</definedName>
    <definedName name="trn12ACT" localSheetId="21">#REF!</definedName>
    <definedName name="trn12ACT" localSheetId="22">#REF!</definedName>
    <definedName name="trn12ACT" localSheetId="25">#REF!</definedName>
    <definedName name="trn12ACT" localSheetId="26">#REF!</definedName>
    <definedName name="trn12ACT" localSheetId="3">#REF!</definedName>
    <definedName name="trn12ACT" localSheetId="8">#REF!</definedName>
    <definedName name="trn12ACT" localSheetId="9">#REF!</definedName>
    <definedName name="trn12ACT" localSheetId="4">#REF!</definedName>
    <definedName name="trn12ACT" localSheetId="10">#REF!</definedName>
    <definedName name="trn12ACT" localSheetId="5">#REF!</definedName>
    <definedName name="trn12ACT" localSheetId="6">#REF!</definedName>
    <definedName name="trn12ACT" localSheetId="7">#REF!</definedName>
    <definedName name="trn12ACT" localSheetId="29">#REF!</definedName>
    <definedName name="trn12ACT" localSheetId="30">#REF!</definedName>
    <definedName name="trn12ACT" localSheetId="31">#REF!</definedName>
    <definedName name="trn12ACT" localSheetId="32">#REF!</definedName>
    <definedName name="trn12ACT" localSheetId="27">#REF!</definedName>
    <definedName name="trn12ACT" localSheetId="28">#REF!</definedName>
    <definedName name="trn12ACT" localSheetId="2">#REF!</definedName>
    <definedName name="trn12ACT" localSheetId="1">#REF!</definedName>
    <definedName name="trn12ACT">#REF!</definedName>
    <definedName name="trnCYACT" localSheetId="11">#REF!</definedName>
    <definedName name="trnCYACT" localSheetId="14">#REF!</definedName>
    <definedName name="trnCYACT" localSheetId="15">#REF!</definedName>
    <definedName name="trnCYACT" localSheetId="12">#REF!</definedName>
    <definedName name="trnCYACT" localSheetId="13">#REF!</definedName>
    <definedName name="trnCYACT" localSheetId="16">#REF!</definedName>
    <definedName name="trnCYACT" localSheetId="19">#REF!</definedName>
    <definedName name="trnCYACT" localSheetId="17">#REF!</definedName>
    <definedName name="trnCYACT" localSheetId="18">#REF!</definedName>
    <definedName name="trnCYACT" localSheetId="20">#REF!</definedName>
    <definedName name="trnCYACT" localSheetId="23">#REF!</definedName>
    <definedName name="trnCYACT" localSheetId="24">#REF!</definedName>
    <definedName name="trnCYACT" localSheetId="21">#REF!</definedName>
    <definedName name="trnCYACT" localSheetId="22">#REF!</definedName>
    <definedName name="trnCYACT" localSheetId="25">#REF!</definedName>
    <definedName name="trnCYACT" localSheetId="26">#REF!</definedName>
    <definedName name="trnCYACT" localSheetId="3">#REF!</definedName>
    <definedName name="trnCYACT" localSheetId="8">#REF!</definedName>
    <definedName name="trnCYACT" localSheetId="9">#REF!</definedName>
    <definedName name="trnCYACT" localSheetId="4">#REF!</definedName>
    <definedName name="trnCYACT" localSheetId="10">#REF!</definedName>
    <definedName name="trnCYACT" localSheetId="5">#REF!</definedName>
    <definedName name="trnCYACT" localSheetId="6">#REF!</definedName>
    <definedName name="trnCYACT" localSheetId="7">#REF!</definedName>
    <definedName name="trnCYACT" localSheetId="29">#REF!</definedName>
    <definedName name="trnCYACT" localSheetId="30">#REF!</definedName>
    <definedName name="trnCYACT" localSheetId="31">#REF!</definedName>
    <definedName name="trnCYACT" localSheetId="32">#REF!</definedName>
    <definedName name="trnCYACT" localSheetId="27">#REF!</definedName>
    <definedName name="trnCYACT" localSheetId="28">#REF!</definedName>
    <definedName name="trnCYACT" localSheetId="2">#REF!</definedName>
    <definedName name="trnCYACT" localSheetId="1">#REF!</definedName>
    <definedName name="trnCYACT">#REF!</definedName>
    <definedName name="trnCYBUD" localSheetId="11">#REF!</definedName>
    <definedName name="trnCYBUD" localSheetId="14">#REF!</definedName>
    <definedName name="trnCYBUD" localSheetId="15">#REF!</definedName>
    <definedName name="trnCYBUD" localSheetId="12">#REF!</definedName>
    <definedName name="trnCYBUD" localSheetId="13">#REF!</definedName>
    <definedName name="trnCYBUD" localSheetId="16">#REF!</definedName>
    <definedName name="trnCYBUD" localSheetId="19">#REF!</definedName>
    <definedName name="trnCYBUD" localSheetId="17">#REF!</definedName>
    <definedName name="trnCYBUD" localSheetId="18">#REF!</definedName>
    <definedName name="trnCYBUD" localSheetId="20">#REF!</definedName>
    <definedName name="trnCYBUD" localSheetId="23">#REF!</definedName>
    <definedName name="trnCYBUD" localSheetId="24">#REF!</definedName>
    <definedName name="trnCYBUD" localSheetId="21">#REF!</definedName>
    <definedName name="trnCYBUD" localSheetId="22">#REF!</definedName>
    <definedName name="trnCYBUD" localSheetId="25">#REF!</definedName>
    <definedName name="trnCYBUD" localSheetId="26">#REF!</definedName>
    <definedName name="trnCYBUD" localSheetId="3">#REF!</definedName>
    <definedName name="trnCYBUD" localSheetId="8">#REF!</definedName>
    <definedName name="trnCYBUD" localSheetId="9">#REF!</definedName>
    <definedName name="trnCYBUD" localSheetId="4">#REF!</definedName>
    <definedName name="trnCYBUD" localSheetId="10">#REF!</definedName>
    <definedName name="trnCYBUD" localSheetId="5">#REF!</definedName>
    <definedName name="trnCYBUD" localSheetId="6">#REF!</definedName>
    <definedName name="trnCYBUD" localSheetId="7">#REF!</definedName>
    <definedName name="trnCYBUD" localSheetId="29">#REF!</definedName>
    <definedName name="trnCYBUD" localSheetId="30">#REF!</definedName>
    <definedName name="trnCYBUD" localSheetId="31">#REF!</definedName>
    <definedName name="trnCYBUD" localSheetId="32">#REF!</definedName>
    <definedName name="trnCYBUD" localSheetId="27">#REF!</definedName>
    <definedName name="trnCYBUD" localSheetId="28">#REF!</definedName>
    <definedName name="trnCYBUD" localSheetId="2">#REF!</definedName>
    <definedName name="trnCYBUD" localSheetId="1">#REF!</definedName>
    <definedName name="trnCYBUD">#REF!</definedName>
    <definedName name="trnCYF" localSheetId="11">#REF!</definedName>
    <definedName name="trnCYF" localSheetId="14">#REF!</definedName>
    <definedName name="trnCYF" localSheetId="15">#REF!</definedName>
    <definedName name="trnCYF" localSheetId="12">#REF!</definedName>
    <definedName name="trnCYF" localSheetId="13">#REF!</definedName>
    <definedName name="trnCYF" localSheetId="16">#REF!</definedName>
    <definedName name="trnCYF" localSheetId="19">#REF!</definedName>
    <definedName name="trnCYF" localSheetId="17">#REF!</definedName>
    <definedName name="trnCYF" localSheetId="18">#REF!</definedName>
    <definedName name="trnCYF" localSheetId="20">#REF!</definedName>
    <definedName name="trnCYF" localSheetId="23">#REF!</definedName>
    <definedName name="trnCYF" localSheetId="24">#REF!</definedName>
    <definedName name="trnCYF" localSheetId="21">#REF!</definedName>
    <definedName name="trnCYF" localSheetId="22">#REF!</definedName>
    <definedName name="trnCYF" localSheetId="25">#REF!</definedName>
    <definedName name="trnCYF" localSheetId="26">#REF!</definedName>
    <definedName name="trnCYF" localSheetId="3">#REF!</definedName>
    <definedName name="trnCYF" localSheetId="8">#REF!</definedName>
    <definedName name="trnCYF" localSheetId="9">#REF!</definedName>
    <definedName name="trnCYF" localSheetId="4">#REF!</definedName>
    <definedName name="trnCYF" localSheetId="10">#REF!</definedName>
    <definedName name="trnCYF" localSheetId="5">#REF!</definedName>
    <definedName name="trnCYF" localSheetId="6">#REF!</definedName>
    <definedName name="trnCYF" localSheetId="7">#REF!</definedName>
    <definedName name="trnCYF" localSheetId="29">#REF!</definedName>
    <definedName name="trnCYF" localSheetId="30">#REF!</definedName>
    <definedName name="trnCYF" localSheetId="31">#REF!</definedName>
    <definedName name="trnCYF" localSheetId="32">#REF!</definedName>
    <definedName name="trnCYF" localSheetId="27">#REF!</definedName>
    <definedName name="trnCYF" localSheetId="28">#REF!</definedName>
    <definedName name="trnCYF" localSheetId="2">#REF!</definedName>
    <definedName name="trnCYF" localSheetId="1">#REF!</definedName>
    <definedName name="trnCYF">#REF!</definedName>
    <definedName name="trnNYbud" localSheetId="11">#REF!</definedName>
    <definedName name="trnNYbud" localSheetId="14">#REF!</definedName>
    <definedName name="trnNYbud" localSheetId="15">#REF!</definedName>
    <definedName name="trnNYbud" localSheetId="12">#REF!</definedName>
    <definedName name="trnNYbud" localSheetId="13">#REF!</definedName>
    <definedName name="trnNYbud" localSheetId="16">#REF!</definedName>
    <definedName name="trnNYbud" localSheetId="19">#REF!</definedName>
    <definedName name="trnNYbud" localSheetId="17">#REF!</definedName>
    <definedName name="trnNYbud" localSheetId="18">#REF!</definedName>
    <definedName name="trnNYbud" localSheetId="20">#REF!</definedName>
    <definedName name="trnNYbud" localSheetId="23">#REF!</definedName>
    <definedName name="trnNYbud" localSheetId="24">#REF!</definedName>
    <definedName name="trnNYbud" localSheetId="21">#REF!</definedName>
    <definedName name="trnNYbud" localSheetId="22">#REF!</definedName>
    <definedName name="trnNYbud" localSheetId="25">#REF!</definedName>
    <definedName name="trnNYbud" localSheetId="26">#REF!</definedName>
    <definedName name="trnNYbud" localSheetId="3">#REF!</definedName>
    <definedName name="trnNYbud" localSheetId="8">#REF!</definedName>
    <definedName name="trnNYbud" localSheetId="9">#REF!</definedName>
    <definedName name="trnNYbud" localSheetId="4">#REF!</definedName>
    <definedName name="trnNYbud" localSheetId="10">#REF!</definedName>
    <definedName name="trnNYbud" localSheetId="5">#REF!</definedName>
    <definedName name="trnNYbud" localSheetId="6">#REF!</definedName>
    <definedName name="trnNYbud" localSheetId="7">#REF!</definedName>
    <definedName name="trnNYbud" localSheetId="29">#REF!</definedName>
    <definedName name="trnNYbud" localSheetId="30">#REF!</definedName>
    <definedName name="trnNYbud" localSheetId="31">#REF!</definedName>
    <definedName name="trnNYbud" localSheetId="32">#REF!</definedName>
    <definedName name="trnNYbud" localSheetId="27">#REF!</definedName>
    <definedName name="trnNYbud" localSheetId="28">#REF!</definedName>
    <definedName name="trnNYbud" localSheetId="2">#REF!</definedName>
    <definedName name="trnNYbud" localSheetId="1">#REF!</definedName>
    <definedName name="trnNYbud">#REF!</definedName>
    <definedName name="trnPYACT" localSheetId="11">#REF!</definedName>
    <definedName name="trnPYACT" localSheetId="14">#REF!</definedName>
    <definedName name="trnPYACT" localSheetId="15">#REF!</definedName>
    <definedName name="trnPYACT" localSheetId="12">#REF!</definedName>
    <definedName name="trnPYACT" localSheetId="13">#REF!</definedName>
    <definedName name="trnPYACT" localSheetId="16">#REF!</definedName>
    <definedName name="trnPYACT" localSheetId="19">#REF!</definedName>
    <definedName name="trnPYACT" localSheetId="17">#REF!</definedName>
    <definedName name="trnPYACT" localSheetId="18">#REF!</definedName>
    <definedName name="trnPYACT" localSheetId="20">#REF!</definedName>
    <definedName name="trnPYACT" localSheetId="23">#REF!</definedName>
    <definedName name="trnPYACT" localSheetId="24">#REF!</definedName>
    <definedName name="trnPYACT" localSheetId="21">#REF!</definedName>
    <definedName name="trnPYACT" localSheetId="22">#REF!</definedName>
    <definedName name="trnPYACT" localSheetId="25">#REF!</definedName>
    <definedName name="trnPYACT" localSheetId="26">#REF!</definedName>
    <definedName name="trnPYACT" localSheetId="3">#REF!</definedName>
    <definedName name="trnPYACT" localSheetId="8">#REF!</definedName>
    <definedName name="trnPYACT" localSheetId="9">#REF!</definedName>
    <definedName name="trnPYACT" localSheetId="4">#REF!</definedName>
    <definedName name="trnPYACT" localSheetId="10">#REF!</definedName>
    <definedName name="trnPYACT" localSheetId="5">#REF!</definedName>
    <definedName name="trnPYACT" localSheetId="6">#REF!</definedName>
    <definedName name="trnPYACT" localSheetId="7">#REF!</definedName>
    <definedName name="trnPYACT" localSheetId="29">#REF!</definedName>
    <definedName name="trnPYACT" localSheetId="30">#REF!</definedName>
    <definedName name="trnPYACT" localSheetId="31">#REF!</definedName>
    <definedName name="trnPYACT" localSheetId="32">#REF!</definedName>
    <definedName name="trnPYACT" localSheetId="27">#REF!</definedName>
    <definedName name="trnPYACT" localSheetId="28">#REF!</definedName>
    <definedName name="trnPYACT" localSheetId="2">#REF!</definedName>
    <definedName name="trnPYACT" localSheetId="1">#REF!</definedName>
    <definedName name="trnPYACT">#REF!</definedName>
    <definedName name="Units">[2]lists!$N$2:$N$5</definedName>
    <definedName name="Utility">[3]Financials!$A$1</definedName>
    <definedName name="utitliy1">[6]Financials!$A$1</definedName>
    <definedName name="WAGBENF" localSheetId="11">#REF!</definedName>
    <definedName name="WAGBENF" localSheetId="14">#REF!</definedName>
    <definedName name="WAGBENF" localSheetId="15">#REF!</definedName>
    <definedName name="WAGBENF" localSheetId="12">#REF!</definedName>
    <definedName name="WAGBENF" localSheetId="13">#REF!</definedName>
    <definedName name="WAGBENF" localSheetId="16">#REF!</definedName>
    <definedName name="WAGBENF" localSheetId="19">#REF!</definedName>
    <definedName name="WAGBENF" localSheetId="17">#REF!</definedName>
    <definedName name="WAGBENF" localSheetId="18">#REF!</definedName>
    <definedName name="WAGBENF" localSheetId="20">#REF!</definedName>
    <definedName name="WAGBENF" localSheetId="23">#REF!</definedName>
    <definedName name="WAGBENF" localSheetId="24">#REF!</definedName>
    <definedName name="WAGBENF" localSheetId="21">#REF!</definedName>
    <definedName name="WAGBENF" localSheetId="22">#REF!</definedName>
    <definedName name="WAGBENF" localSheetId="25">#REF!</definedName>
    <definedName name="WAGBENF" localSheetId="26">#REF!</definedName>
    <definedName name="WAGBENF" localSheetId="3">#REF!</definedName>
    <definedName name="WAGBENF" localSheetId="8">#REF!</definedName>
    <definedName name="WAGBENF" localSheetId="9">#REF!</definedName>
    <definedName name="WAGBENF" localSheetId="4">#REF!</definedName>
    <definedName name="WAGBENF" localSheetId="10">#REF!</definedName>
    <definedName name="WAGBENF" localSheetId="5">#REF!</definedName>
    <definedName name="WAGBENF" localSheetId="6">#REF!</definedName>
    <definedName name="WAGBENF" localSheetId="7">#REF!</definedName>
    <definedName name="WAGBENF" localSheetId="29">#REF!</definedName>
    <definedName name="WAGBENF" localSheetId="30">#REF!</definedName>
    <definedName name="WAGBENF" localSheetId="31">#REF!</definedName>
    <definedName name="WAGBENF" localSheetId="32">#REF!</definedName>
    <definedName name="WAGBENF" localSheetId="27">#REF!</definedName>
    <definedName name="WAGBENF" localSheetId="28">#REF!</definedName>
    <definedName name="WAGBENF" localSheetId="2">#REF!</definedName>
    <definedName name="WAGBENF" localSheetId="1">#REF!</definedName>
    <definedName name="WAGBENF">#REF!</definedName>
    <definedName name="wagdob" localSheetId="11">#REF!</definedName>
    <definedName name="wagdob" localSheetId="14">#REF!</definedName>
    <definedName name="wagdob" localSheetId="15">#REF!</definedName>
    <definedName name="wagdob" localSheetId="12">#REF!</definedName>
    <definedName name="wagdob" localSheetId="13">#REF!</definedName>
    <definedName name="wagdob" localSheetId="16">#REF!</definedName>
    <definedName name="wagdob" localSheetId="19">#REF!</definedName>
    <definedName name="wagdob" localSheetId="17">#REF!</definedName>
    <definedName name="wagdob" localSheetId="18">#REF!</definedName>
    <definedName name="wagdob" localSheetId="20">#REF!</definedName>
    <definedName name="wagdob" localSheetId="23">#REF!</definedName>
    <definedName name="wagdob" localSheetId="24">#REF!</definedName>
    <definedName name="wagdob" localSheetId="21">#REF!</definedName>
    <definedName name="wagdob" localSheetId="22">#REF!</definedName>
    <definedName name="wagdob" localSheetId="25">#REF!</definedName>
    <definedName name="wagdob" localSheetId="26">#REF!</definedName>
    <definedName name="wagdob" localSheetId="3">#REF!</definedName>
    <definedName name="wagdob" localSheetId="8">#REF!</definedName>
    <definedName name="wagdob" localSheetId="9">#REF!</definedName>
    <definedName name="wagdob" localSheetId="4">#REF!</definedName>
    <definedName name="wagdob" localSheetId="10">#REF!</definedName>
    <definedName name="wagdob" localSheetId="5">#REF!</definedName>
    <definedName name="wagdob" localSheetId="6">#REF!</definedName>
    <definedName name="wagdob" localSheetId="7">#REF!</definedName>
    <definedName name="wagdob" localSheetId="29">#REF!</definedName>
    <definedName name="wagdob" localSheetId="30">#REF!</definedName>
    <definedName name="wagdob" localSheetId="31">#REF!</definedName>
    <definedName name="wagdob" localSheetId="32">#REF!</definedName>
    <definedName name="wagdob" localSheetId="27">#REF!</definedName>
    <definedName name="wagdob" localSheetId="28">#REF!</definedName>
    <definedName name="wagdob" localSheetId="2">#REF!</definedName>
    <definedName name="wagdob" localSheetId="1">#REF!</definedName>
    <definedName name="wagdob">#REF!</definedName>
    <definedName name="wagdobf" localSheetId="11">#REF!</definedName>
    <definedName name="wagdobf" localSheetId="14">#REF!</definedName>
    <definedName name="wagdobf" localSheetId="15">#REF!</definedName>
    <definedName name="wagdobf" localSheetId="12">#REF!</definedName>
    <definedName name="wagdobf" localSheetId="13">#REF!</definedName>
    <definedName name="wagdobf" localSheetId="16">#REF!</definedName>
    <definedName name="wagdobf" localSheetId="19">#REF!</definedName>
    <definedName name="wagdobf" localSheetId="17">#REF!</definedName>
    <definedName name="wagdobf" localSheetId="18">#REF!</definedName>
    <definedName name="wagdobf" localSheetId="20">#REF!</definedName>
    <definedName name="wagdobf" localSheetId="23">#REF!</definedName>
    <definedName name="wagdobf" localSheetId="24">#REF!</definedName>
    <definedName name="wagdobf" localSheetId="21">#REF!</definedName>
    <definedName name="wagdobf" localSheetId="22">#REF!</definedName>
    <definedName name="wagdobf" localSheetId="25">#REF!</definedName>
    <definedName name="wagdobf" localSheetId="26">#REF!</definedName>
    <definedName name="wagdobf" localSheetId="3">#REF!</definedName>
    <definedName name="wagdobf" localSheetId="8">#REF!</definedName>
    <definedName name="wagdobf" localSheetId="9">#REF!</definedName>
    <definedName name="wagdobf" localSheetId="4">#REF!</definedName>
    <definedName name="wagdobf" localSheetId="10">#REF!</definedName>
    <definedName name="wagdobf" localSheetId="5">#REF!</definedName>
    <definedName name="wagdobf" localSheetId="6">#REF!</definedName>
    <definedName name="wagdobf" localSheetId="7">#REF!</definedName>
    <definedName name="wagdobf" localSheetId="29">#REF!</definedName>
    <definedName name="wagdobf" localSheetId="30">#REF!</definedName>
    <definedName name="wagdobf" localSheetId="31">#REF!</definedName>
    <definedName name="wagdobf" localSheetId="32">#REF!</definedName>
    <definedName name="wagdobf" localSheetId="27">#REF!</definedName>
    <definedName name="wagdobf" localSheetId="28">#REF!</definedName>
    <definedName name="wagdobf" localSheetId="2">#REF!</definedName>
    <definedName name="wagdobf" localSheetId="1">#REF!</definedName>
    <definedName name="wagdobf">#REF!</definedName>
    <definedName name="wagreg" localSheetId="11">#REF!</definedName>
    <definedName name="wagreg" localSheetId="14">#REF!</definedName>
    <definedName name="wagreg" localSheetId="15">#REF!</definedName>
    <definedName name="wagreg" localSheetId="12">#REF!</definedName>
    <definedName name="wagreg" localSheetId="13">#REF!</definedName>
    <definedName name="wagreg" localSheetId="16">#REF!</definedName>
    <definedName name="wagreg" localSheetId="19">#REF!</definedName>
    <definedName name="wagreg" localSheetId="17">#REF!</definedName>
    <definedName name="wagreg" localSheetId="18">#REF!</definedName>
    <definedName name="wagreg" localSheetId="20">#REF!</definedName>
    <definedName name="wagreg" localSheetId="23">#REF!</definedName>
    <definedName name="wagreg" localSheetId="24">#REF!</definedName>
    <definedName name="wagreg" localSheetId="21">#REF!</definedName>
    <definedName name="wagreg" localSheetId="22">#REF!</definedName>
    <definedName name="wagreg" localSheetId="25">#REF!</definedName>
    <definedName name="wagreg" localSheetId="26">#REF!</definedName>
    <definedName name="wagreg" localSheetId="3">#REF!</definedName>
    <definedName name="wagreg" localSheetId="8">#REF!</definedName>
    <definedName name="wagreg" localSheetId="9">#REF!</definedName>
    <definedName name="wagreg" localSheetId="4">#REF!</definedName>
    <definedName name="wagreg" localSheetId="10">#REF!</definedName>
    <definedName name="wagreg" localSheetId="5">#REF!</definedName>
    <definedName name="wagreg" localSheetId="6">#REF!</definedName>
    <definedName name="wagreg" localSheetId="7">#REF!</definedName>
    <definedName name="wagreg" localSheetId="29">#REF!</definedName>
    <definedName name="wagreg" localSheetId="30">#REF!</definedName>
    <definedName name="wagreg" localSheetId="31">#REF!</definedName>
    <definedName name="wagreg" localSheetId="32">#REF!</definedName>
    <definedName name="wagreg" localSheetId="27">#REF!</definedName>
    <definedName name="wagreg" localSheetId="28">#REF!</definedName>
    <definedName name="wagreg" localSheetId="2">#REF!</definedName>
    <definedName name="wagreg" localSheetId="1">#REF!</definedName>
    <definedName name="wagreg">#REF!</definedName>
    <definedName name="wagregf" localSheetId="11">#REF!</definedName>
    <definedName name="wagregf" localSheetId="14">#REF!</definedName>
    <definedName name="wagregf" localSheetId="15">#REF!</definedName>
    <definedName name="wagregf" localSheetId="12">#REF!</definedName>
    <definedName name="wagregf" localSheetId="13">#REF!</definedName>
    <definedName name="wagregf" localSheetId="16">#REF!</definedName>
    <definedName name="wagregf" localSheetId="19">#REF!</definedName>
    <definedName name="wagregf" localSheetId="17">#REF!</definedName>
    <definedName name="wagregf" localSheetId="18">#REF!</definedName>
    <definedName name="wagregf" localSheetId="20">#REF!</definedName>
    <definedName name="wagregf" localSheetId="23">#REF!</definedName>
    <definedName name="wagregf" localSheetId="24">#REF!</definedName>
    <definedName name="wagregf" localSheetId="21">#REF!</definedName>
    <definedName name="wagregf" localSheetId="22">#REF!</definedName>
    <definedName name="wagregf" localSheetId="25">#REF!</definedName>
    <definedName name="wagregf" localSheetId="26">#REF!</definedName>
    <definedName name="wagregf" localSheetId="3">#REF!</definedName>
    <definedName name="wagregf" localSheetId="8">#REF!</definedName>
    <definedName name="wagregf" localSheetId="9">#REF!</definedName>
    <definedName name="wagregf" localSheetId="4">#REF!</definedName>
    <definedName name="wagregf" localSheetId="10">#REF!</definedName>
    <definedName name="wagregf" localSheetId="5">#REF!</definedName>
    <definedName name="wagregf" localSheetId="6">#REF!</definedName>
    <definedName name="wagregf" localSheetId="7">#REF!</definedName>
    <definedName name="wagregf" localSheetId="29">#REF!</definedName>
    <definedName name="wagregf" localSheetId="30">#REF!</definedName>
    <definedName name="wagregf" localSheetId="31">#REF!</definedName>
    <definedName name="wagregf" localSheetId="32">#REF!</definedName>
    <definedName name="wagregf" localSheetId="27">#REF!</definedName>
    <definedName name="wagregf" localSheetId="28">#REF!</definedName>
    <definedName name="wagregf" localSheetId="2">#REF!</definedName>
    <definedName name="wagregf" localSheetId="1">#REF!</definedName>
    <definedName name="wagregf">#REF!</definedName>
  </definedNames>
  <calcPr calcId="152511"/>
</workbook>
</file>

<file path=xl/calcChain.xml><?xml version="1.0" encoding="utf-8"?>
<calcChain xmlns="http://schemas.openxmlformats.org/spreadsheetml/2006/main">
  <c r="N48" i="42" l="1"/>
  <c r="N48" i="65"/>
  <c r="N48" i="43"/>
  <c r="N48" i="44"/>
  <c r="N48" i="45"/>
  <c r="N48" i="46"/>
  <c r="N48" i="47"/>
  <c r="N48" i="12"/>
  <c r="N48" i="48"/>
  <c r="N48" i="49"/>
  <c r="N48" i="50"/>
  <c r="N48" i="51"/>
  <c r="N48" i="13"/>
  <c r="N48" i="52"/>
  <c r="N48" i="53"/>
  <c r="N48" i="54"/>
  <c r="N48" i="55"/>
  <c r="N48" i="14"/>
  <c r="N48" i="56"/>
  <c r="N48" i="57"/>
  <c r="N48" i="58"/>
  <c r="N48" i="37"/>
  <c r="N48" i="59"/>
  <c r="N48" i="15"/>
  <c r="N48" i="60"/>
  <c r="N48" i="16"/>
  <c r="N48" i="61"/>
  <c r="N48" i="17"/>
  <c r="N48" i="62"/>
  <c r="N48" i="11"/>
  <c r="AE55" i="65" l="1"/>
  <c r="Y55" i="65"/>
  <c r="S55" i="65"/>
  <c r="AE49" i="65"/>
  <c r="Y49" i="65"/>
  <c r="S49" i="65"/>
  <c r="M49" i="65"/>
  <c r="F48" i="65"/>
  <c r="H48" i="65" s="1"/>
  <c r="F47" i="65"/>
  <c r="Q47" i="65" s="1"/>
  <c r="F46" i="65"/>
  <c r="AC46" i="65" s="1"/>
  <c r="F45" i="65"/>
  <c r="H45" i="65" s="1"/>
  <c r="W44" i="65"/>
  <c r="H44" i="65"/>
  <c r="F44" i="65"/>
  <c r="AC44" i="65" s="1"/>
  <c r="F43" i="65"/>
  <c r="Q43" i="65" s="1"/>
  <c r="Z43" i="65" s="1"/>
  <c r="AC42" i="65"/>
  <c r="W42" i="65"/>
  <c r="Q42" i="65"/>
  <c r="K42" i="65"/>
  <c r="H42" i="65"/>
  <c r="F37" i="65"/>
  <c r="F38" i="65" s="1"/>
  <c r="AC35" i="65"/>
  <c r="W35" i="65"/>
  <c r="Q35" i="65"/>
  <c r="K35" i="65"/>
  <c r="H35" i="65"/>
  <c r="AB34" i="65"/>
  <c r="AC34" i="65" s="1"/>
  <c r="V34" i="65"/>
  <c r="P34" i="65"/>
  <c r="J34" i="65"/>
  <c r="G34" i="65"/>
  <c r="H34" i="65" s="1"/>
  <c r="F34" i="65"/>
  <c r="W33" i="65"/>
  <c r="F33" i="65"/>
  <c r="AC32" i="65"/>
  <c r="F32" i="65"/>
  <c r="W32" i="65" s="1"/>
  <c r="F31" i="65"/>
  <c r="F30" i="65"/>
  <c r="H30" i="65" s="1"/>
  <c r="N30" i="65" s="1"/>
  <c r="AC29" i="65"/>
  <c r="Q29" i="65"/>
  <c r="K29" i="65"/>
  <c r="F29" i="65"/>
  <c r="F27" i="65"/>
  <c r="AC27" i="65" s="1"/>
  <c r="F26" i="65"/>
  <c r="W26" i="65" s="1"/>
  <c r="Q25" i="65"/>
  <c r="Z25" i="65" s="1"/>
  <c r="H25" i="65"/>
  <c r="N25" i="65" s="1"/>
  <c r="F25" i="65"/>
  <c r="K25" i="65" s="1"/>
  <c r="F24" i="65"/>
  <c r="W21" i="65"/>
  <c r="AF21" i="65" s="1"/>
  <c r="F21" i="65"/>
  <c r="Q21" i="65" s="1"/>
  <c r="AC20" i="65"/>
  <c r="W20" i="65"/>
  <c r="AF20" i="65" s="1"/>
  <c r="Q20" i="65"/>
  <c r="Z20" i="65" s="1"/>
  <c r="K20" i="65"/>
  <c r="T20" i="65" s="1"/>
  <c r="H20" i="65"/>
  <c r="M20" i="65" s="1"/>
  <c r="N20" i="65" s="1"/>
  <c r="H19" i="65"/>
  <c r="F19" i="65"/>
  <c r="AC18" i="65"/>
  <c r="AE18" i="65" s="1"/>
  <c r="W18" i="65"/>
  <c r="AF18" i="65" s="1"/>
  <c r="Q18" i="65"/>
  <c r="K18" i="65"/>
  <c r="T18" i="65" s="1"/>
  <c r="H18" i="65"/>
  <c r="N18" i="65" s="1"/>
  <c r="AC17" i="65"/>
  <c r="AE17" i="65" s="1"/>
  <c r="W17" i="65"/>
  <c r="AF17" i="65" s="1"/>
  <c r="Q17" i="65"/>
  <c r="Z17" i="65" s="1"/>
  <c r="K17" i="65"/>
  <c r="H17" i="65"/>
  <c r="N17" i="65" s="1"/>
  <c r="AC16" i="65"/>
  <c r="Y16" i="65"/>
  <c r="W16" i="65"/>
  <c r="AF16" i="65" s="1"/>
  <c r="Q16" i="65"/>
  <c r="Z16" i="65" s="1"/>
  <c r="K16" i="65"/>
  <c r="H16" i="65"/>
  <c r="N16" i="65" s="1"/>
  <c r="AC15" i="65"/>
  <c r="W15" i="65"/>
  <c r="Q15" i="65"/>
  <c r="K15" i="65"/>
  <c r="H15" i="65"/>
  <c r="N15" i="65" s="1"/>
  <c r="AC14" i="65"/>
  <c r="W14" i="65"/>
  <c r="Q14" i="65"/>
  <c r="Z14" i="65" s="1"/>
  <c r="K14" i="65"/>
  <c r="H14" i="65"/>
  <c r="N14" i="65" s="1"/>
  <c r="AC13" i="65"/>
  <c r="W13" i="65"/>
  <c r="Q13" i="65"/>
  <c r="K13" i="65"/>
  <c r="H13" i="65"/>
  <c r="AC12" i="65"/>
  <c r="W12" i="65"/>
  <c r="Q12" i="65"/>
  <c r="K12" i="65"/>
  <c r="H12" i="65"/>
  <c r="AE15" i="65" l="1"/>
  <c r="W38" i="65"/>
  <c r="AE35" i="65"/>
  <c r="AE14" i="65"/>
  <c r="AE13" i="65"/>
  <c r="S20" i="65"/>
  <c r="Y17" i="65"/>
  <c r="AC25" i="65"/>
  <c r="AE20" i="65"/>
  <c r="K30" i="65"/>
  <c r="M30" i="65" s="1"/>
  <c r="H32" i="65"/>
  <c r="N32" i="65" s="1"/>
  <c r="Q46" i="65"/>
  <c r="M18" i="65"/>
  <c r="W19" i="65"/>
  <c r="H33" i="65"/>
  <c r="K31" i="65"/>
  <c r="T31" i="65" s="1"/>
  <c r="K45" i="65"/>
  <c r="K33" i="65"/>
  <c r="Q34" i="65"/>
  <c r="K43" i="65"/>
  <c r="S43" i="65" s="1"/>
  <c r="T43" i="65" s="1"/>
  <c r="AC45" i="65"/>
  <c r="M25" i="65"/>
  <c r="H38" i="65"/>
  <c r="H24" i="65"/>
  <c r="N24" i="65" s="1"/>
  <c r="H31" i="65"/>
  <c r="K37" i="65"/>
  <c r="H47" i="65"/>
  <c r="H37" i="65"/>
  <c r="K47" i="65"/>
  <c r="S47" i="65" s="1"/>
  <c r="T47" i="65" s="1"/>
  <c r="W37" i="65"/>
  <c r="H26" i="65"/>
  <c r="N26" i="65" s="1"/>
  <c r="W31" i="65"/>
  <c r="AF31" i="65" s="1"/>
  <c r="H43" i="65"/>
  <c r="Q45" i="65"/>
  <c r="S45" i="65" s="1"/>
  <c r="Y12" i="65"/>
  <c r="Z12" i="65" s="1"/>
  <c r="AC33" i="65"/>
  <c r="AE33" i="65" s="1"/>
  <c r="AF33" i="65" s="1"/>
  <c r="M35" i="65"/>
  <c r="S42" i="65"/>
  <c r="T42" i="65" s="1"/>
  <c r="Y14" i="65"/>
  <c r="H29" i="65"/>
  <c r="M29" i="65" s="1"/>
  <c r="S35" i="65"/>
  <c r="W24" i="65"/>
  <c r="AF24" i="65" s="1"/>
  <c r="AE42" i="65"/>
  <c r="AF42" i="65" s="1"/>
  <c r="AF14" i="65"/>
  <c r="AC31" i="65"/>
  <c r="AC37" i="65"/>
  <c r="AE37" i="65" s="1"/>
  <c r="AF37" i="65" s="1"/>
  <c r="Z15" i="65"/>
  <c r="S15" i="65"/>
  <c r="M14" i="65"/>
  <c r="T14" i="65"/>
  <c r="AE32" i="65"/>
  <c r="M15" i="65"/>
  <c r="T15" i="65"/>
  <c r="M16" i="65"/>
  <c r="T16" i="65"/>
  <c r="S16" i="65"/>
  <c r="Z21" i="65"/>
  <c r="AF26" i="65"/>
  <c r="AF32" i="65"/>
  <c r="M12" i="65"/>
  <c r="N12" i="65" s="1"/>
  <c r="AE12" i="65"/>
  <c r="AF12" i="65" s="1"/>
  <c r="S12" i="65"/>
  <c r="T12" i="65" s="1"/>
  <c r="Z18" i="65"/>
  <c r="S18" i="65"/>
  <c r="W27" i="65"/>
  <c r="S29" i="65"/>
  <c r="T29" i="65" s="1"/>
  <c r="Z29" i="65"/>
  <c r="Y42" i="65"/>
  <c r="Z42" i="65" s="1"/>
  <c r="AC48" i="65"/>
  <c r="M13" i="65"/>
  <c r="N13" i="65" s="1"/>
  <c r="S25" i="65"/>
  <c r="Y18" i="65"/>
  <c r="T25" i="65"/>
  <c r="W29" i="65"/>
  <c r="W34" i="65"/>
  <c r="K34" i="65"/>
  <c r="Y35" i="65"/>
  <c r="Q44" i="65"/>
  <c r="K44" i="65"/>
  <c r="M45" i="65"/>
  <c r="N45" i="65" s="1"/>
  <c r="S13" i="65"/>
  <c r="T13" i="65" s="1"/>
  <c r="Q27" i="65"/>
  <c r="H27" i="65"/>
  <c r="N27" i="65" s="1"/>
  <c r="AC26" i="65"/>
  <c r="AE26" i="65" s="1"/>
  <c r="K26" i="65"/>
  <c r="K27" i="65"/>
  <c r="Q32" i="65"/>
  <c r="K32" i="65"/>
  <c r="Q48" i="65"/>
  <c r="K48" i="65"/>
  <c r="T17" i="65"/>
  <c r="M17" i="65"/>
  <c r="AF13" i="65"/>
  <c r="Y13" i="65"/>
  <c r="Z13" i="65" s="1"/>
  <c r="Y15" i="65"/>
  <c r="AF15" i="65"/>
  <c r="W48" i="65"/>
  <c r="M42" i="65"/>
  <c r="N42" i="65" s="1"/>
  <c r="Y21" i="65"/>
  <c r="S17" i="65"/>
  <c r="S14" i="65"/>
  <c r="AC21" i="65"/>
  <c r="AE21" i="65" s="1"/>
  <c r="K21" i="65"/>
  <c r="H21" i="65"/>
  <c r="Q26" i="65"/>
  <c r="AE44" i="65"/>
  <c r="AF44" i="65" s="1"/>
  <c r="Q19" i="65"/>
  <c r="AC19" i="65"/>
  <c r="Q24" i="65"/>
  <c r="AC24" i="65"/>
  <c r="Q38" i="65"/>
  <c r="Y38" i="65" s="1"/>
  <c r="AC38" i="65"/>
  <c r="AE38" i="65" s="1"/>
  <c r="AF38" i="65" s="1"/>
  <c r="F40" i="65"/>
  <c r="W43" i="65"/>
  <c r="W47" i="65"/>
  <c r="W25" i="65"/>
  <c r="AE25" i="65" s="1"/>
  <c r="Q31" i="65"/>
  <c r="F41" i="65"/>
  <c r="AC43" i="65"/>
  <c r="H46" i="65"/>
  <c r="AC47" i="65"/>
  <c r="AE16" i="65"/>
  <c r="K19" i="65"/>
  <c r="Y20" i="65"/>
  <c r="K24" i="65"/>
  <c r="Q33" i="65"/>
  <c r="K38" i="65"/>
  <c r="W45" i="65"/>
  <c r="K46" i="65"/>
  <c r="W46" i="65"/>
  <c r="Q37" i="65"/>
  <c r="H32" i="62"/>
  <c r="F32" i="62"/>
  <c r="H32" i="61"/>
  <c r="F32" i="61"/>
  <c r="F32" i="16"/>
  <c r="H32" i="16" s="1"/>
  <c r="H32" i="60"/>
  <c r="F32" i="60"/>
  <c r="F32" i="15"/>
  <c r="H32" i="15" s="1"/>
  <c r="F30" i="55"/>
  <c r="H30" i="55" s="1"/>
  <c r="F30" i="54"/>
  <c r="H30" i="54" s="1"/>
  <c r="K30" i="53"/>
  <c r="H30" i="53"/>
  <c r="F30" i="53"/>
  <c r="F30" i="52"/>
  <c r="H30" i="52" s="1"/>
  <c r="K30" i="13"/>
  <c r="H30" i="13"/>
  <c r="F30" i="13"/>
  <c r="K30" i="51"/>
  <c r="H30" i="51"/>
  <c r="F30" i="51"/>
  <c r="F30" i="50"/>
  <c r="H30" i="50" s="1"/>
  <c r="F30" i="49"/>
  <c r="K30" i="48"/>
  <c r="H30" i="48"/>
  <c r="F30" i="48"/>
  <c r="F30" i="12"/>
  <c r="H30" i="12" s="1"/>
  <c r="K30" i="47"/>
  <c r="H30" i="47"/>
  <c r="F30" i="47"/>
  <c r="F30" i="46"/>
  <c r="H30" i="46" s="1"/>
  <c r="K30" i="45"/>
  <c r="H30" i="45"/>
  <c r="F30" i="45"/>
  <c r="F30" i="44"/>
  <c r="H30" i="44" s="1"/>
  <c r="H30" i="43"/>
  <c r="F30" i="43"/>
  <c r="F30" i="42"/>
  <c r="H30" i="42" s="1"/>
  <c r="N30" i="11"/>
  <c r="F30" i="11"/>
  <c r="M31" i="65" l="1"/>
  <c r="N31" i="65" s="1"/>
  <c r="AE19" i="65"/>
  <c r="AF19" i="65" s="1"/>
  <c r="Y37" i="65"/>
  <c r="Y19" i="65"/>
  <c r="Z19" i="65" s="1"/>
  <c r="M37" i="65"/>
  <c r="N37" i="65" s="1"/>
  <c r="M33" i="65"/>
  <c r="N33" i="65" s="1"/>
  <c r="K30" i="44"/>
  <c r="M30" i="44" s="1"/>
  <c r="N30" i="44" s="1"/>
  <c r="K30" i="52"/>
  <c r="M30" i="52" s="1"/>
  <c r="N30" i="52" s="1"/>
  <c r="K32" i="15"/>
  <c r="K32" i="16"/>
  <c r="M32" i="16" s="1"/>
  <c r="N32" i="16" s="1"/>
  <c r="S46" i="65"/>
  <c r="T46" i="65" s="1"/>
  <c r="T45" i="65"/>
  <c r="K30" i="46"/>
  <c r="M30" i="46" s="1"/>
  <c r="N30" i="46" s="1"/>
  <c r="K30" i="50"/>
  <c r="M30" i="50" s="1"/>
  <c r="N30" i="50" s="1"/>
  <c r="AE43" i="65"/>
  <c r="K30" i="12"/>
  <c r="M30" i="12" s="1"/>
  <c r="N30" i="12" s="1"/>
  <c r="K30" i="43"/>
  <c r="M30" i="43" s="1"/>
  <c r="N30" i="43" s="1"/>
  <c r="K32" i="60"/>
  <c r="M32" i="60" s="1"/>
  <c r="N32" i="60" s="1"/>
  <c r="K32" i="61"/>
  <c r="M32" i="61" s="1"/>
  <c r="N32" i="61" s="1"/>
  <c r="K32" i="62"/>
  <c r="M32" i="62" s="1"/>
  <c r="N32" i="62" s="1"/>
  <c r="AE45" i="65"/>
  <c r="AF45" i="65" s="1"/>
  <c r="S34" i="65"/>
  <c r="T34" i="65" s="1"/>
  <c r="M47" i="65"/>
  <c r="N47" i="65" s="1"/>
  <c r="M43" i="65"/>
  <c r="N43" i="65" s="1"/>
  <c r="AE24" i="65"/>
  <c r="Y24" i="65"/>
  <c r="H28" i="65"/>
  <c r="H36" i="65" s="1"/>
  <c r="AE31" i="65"/>
  <c r="N29" i="65"/>
  <c r="S31" i="65"/>
  <c r="Z31" i="65"/>
  <c r="T48" i="65"/>
  <c r="M48" i="65"/>
  <c r="S32" i="65"/>
  <c r="Z32" i="65"/>
  <c r="Y34" i="65"/>
  <c r="Z34" i="65" s="1"/>
  <c r="Y32" i="65"/>
  <c r="Z37" i="65"/>
  <c r="S37" i="65"/>
  <c r="T37" i="65" s="1"/>
  <c r="M19" i="65"/>
  <c r="N19" i="65" s="1"/>
  <c r="K28" i="65"/>
  <c r="Y47" i="65"/>
  <c r="Z47" i="65" s="1"/>
  <c r="S19" i="65"/>
  <c r="T19" i="65" s="1"/>
  <c r="Y48" i="65"/>
  <c r="Z48" i="65" s="1"/>
  <c r="S48" i="65"/>
  <c r="S27" i="65"/>
  <c r="Z27" i="65"/>
  <c r="AF29" i="65"/>
  <c r="Y29" i="65"/>
  <c r="AF27" i="65"/>
  <c r="Y27" i="65"/>
  <c r="Y46" i="65"/>
  <c r="Z46" i="65" s="1"/>
  <c r="AE46" i="65"/>
  <c r="AF46" i="65" s="1"/>
  <c r="AF43" i="65"/>
  <c r="Y43" i="65"/>
  <c r="M21" i="65"/>
  <c r="N21" i="65" s="1"/>
  <c r="T21" i="65"/>
  <c r="Q28" i="65"/>
  <c r="AE27" i="65"/>
  <c r="S21" i="65"/>
  <c r="AE29" i="65"/>
  <c r="T32" i="65"/>
  <c r="M32" i="65"/>
  <c r="Y31" i="65"/>
  <c r="Y25" i="65"/>
  <c r="AF25" i="65"/>
  <c r="AE47" i="65"/>
  <c r="AF47" i="65" s="1"/>
  <c r="Y45" i="65"/>
  <c r="Z45" i="65" s="1"/>
  <c r="M26" i="65"/>
  <c r="T26" i="65"/>
  <c r="M44" i="65"/>
  <c r="N44" i="65" s="1"/>
  <c r="AE48" i="65"/>
  <c r="AF48" i="65" s="1"/>
  <c r="M24" i="65"/>
  <c r="T24" i="65"/>
  <c r="Z26" i="65"/>
  <c r="S26" i="65"/>
  <c r="W40" i="65"/>
  <c r="K40" i="65"/>
  <c r="H40" i="65"/>
  <c r="AC40" i="65"/>
  <c r="Q40" i="65"/>
  <c r="AC28" i="65"/>
  <c r="AE34" i="65"/>
  <c r="AF34" i="65" s="1"/>
  <c r="M38" i="65"/>
  <c r="N38" i="65" s="1"/>
  <c r="Z38" i="65"/>
  <c r="S38" i="65"/>
  <c r="T38" i="65" s="1"/>
  <c r="S44" i="65"/>
  <c r="T44" i="65" s="1"/>
  <c r="Y44" i="65"/>
  <c r="Z44" i="65" s="1"/>
  <c r="S24" i="65"/>
  <c r="Z24" i="65"/>
  <c r="M34" i="65"/>
  <c r="N34" i="65" s="1"/>
  <c r="M46" i="65"/>
  <c r="N46" i="65" s="1"/>
  <c r="T27" i="65"/>
  <c r="M27" i="65"/>
  <c r="S33" i="65"/>
  <c r="T33" i="65" s="1"/>
  <c r="Y33" i="65"/>
  <c r="Z33" i="65" s="1"/>
  <c r="H41" i="65"/>
  <c r="AC41" i="65"/>
  <c r="Q41" i="65"/>
  <c r="W41" i="65"/>
  <c r="K41" i="65"/>
  <c r="W28" i="65"/>
  <c r="Y26" i="65"/>
  <c r="K30" i="42"/>
  <c r="M30" i="42" s="1"/>
  <c r="N30" i="42" s="1"/>
  <c r="K30" i="11"/>
  <c r="M30" i="11" s="1"/>
  <c r="K30" i="49"/>
  <c r="M32" i="15"/>
  <c r="N32" i="15" s="1"/>
  <c r="K30" i="55"/>
  <c r="M30" i="55" s="1"/>
  <c r="N30" i="55" s="1"/>
  <c r="N30" i="54"/>
  <c r="K30" i="54"/>
  <c r="M30" i="54" s="1"/>
  <c r="M30" i="53"/>
  <c r="N30" i="53" s="1"/>
  <c r="M30" i="13"/>
  <c r="N30" i="13" s="1"/>
  <c r="M30" i="51"/>
  <c r="N30" i="51" s="1"/>
  <c r="H30" i="49"/>
  <c r="M30" i="48"/>
  <c r="N30" i="48" s="1"/>
  <c r="M30" i="47"/>
  <c r="N30" i="47" s="1"/>
  <c r="M30" i="45"/>
  <c r="N30" i="45" s="1"/>
  <c r="Y28" i="65" l="1"/>
  <c r="Z28" i="65" s="1"/>
  <c r="W36" i="65"/>
  <c r="AC36" i="65"/>
  <c r="AE28" i="65"/>
  <c r="AF28" i="65" s="1"/>
  <c r="Y41" i="65"/>
  <c r="Z41" i="65" s="1"/>
  <c r="S40" i="65"/>
  <c r="T40" i="65" s="1"/>
  <c r="M41" i="65"/>
  <c r="N41" i="65" s="1"/>
  <c r="S41" i="65"/>
  <c r="T41" i="65" s="1"/>
  <c r="AE40" i="65"/>
  <c r="AF40" i="65" s="1"/>
  <c r="AE41" i="65"/>
  <c r="AF41" i="65" s="1"/>
  <c r="H39" i="65"/>
  <c r="M40" i="65"/>
  <c r="N40" i="65" s="1"/>
  <c r="Q36" i="65"/>
  <c r="S28" i="65"/>
  <c r="T28" i="65" s="1"/>
  <c r="Y40" i="65"/>
  <c r="Z40" i="65" s="1"/>
  <c r="K36" i="65"/>
  <c r="M28" i="65"/>
  <c r="N28" i="65" s="1"/>
  <c r="M30" i="49"/>
  <c r="N30" i="49" s="1"/>
  <c r="K39" i="65" l="1"/>
  <c r="M36" i="65"/>
  <c r="N36" i="65" s="1"/>
  <c r="H56" i="65"/>
  <c r="AC39" i="65"/>
  <c r="AE36" i="65"/>
  <c r="AF36" i="65"/>
  <c r="W39" i="65"/>
  <c r="Y36" i="65"/>
  <c r="Z36" i="65" s="1"/>
  <c r="S36" i="65"/>
  <c r="T36" i="65" s="1"/>
  <c r="Q39" i="65"/>
  <c r="H50" i="65"/>
  <c r="F41" i="62"/>
  <c r="F41" i="61"/>
  <c r="F41" i="16"/>
  <c r="H57" i="65" l="1"/>
  <c r="H58" i="65" s="1"/>
  <c r="H51" i="65"/>
  <c r="H52" i="65" s="1"/>
  <c r="AE39" i="65"/>
  <c r="AF39" i="65" s="1"/>
  <c r="AC56" i="65"/>
  <c r="AC50" i="65"/>
  <c r="S39" i="65"/>
  <c r="T39" i="65" s="1"/>
  <c r="Q56" i="65"/>
  <c r="Q50" i="65"/>
  <c r="Y39" i="65"/>
  <c r="Z39" i="65" s="1"/>
  <c r="W56" i="65"/>
  <c r="W50" i="65"/>
  <c r="M39" i="65"/>
  <c r="N39" i="65" s="1"/>
  <c r="K56" i="65"/>
  <c r="K50" i="65"/>
  <c r="W42" i="62"/>
  <c r="Q42" i="62"/>
  <c r="K42" i="62"/>
  <c r="H42" i="62"/>
  <c r="W41" i="62"/>
  <c r="Q41" i="62"/>
  <c r="K41" i="62"/>
  <c r="H41" i="62"/>
  <c r="W32" i="62"/>
  <c r="Q32" i="62"/>
  <c r="W15" i="62"/>
  <c r="Q15" i="62"/>
  <c r="K15" i="62"/>
  <c r="H15" i="62"/>
  <c r="N15" i="62" s="1"/>
  <c r="W41" i="61"/>
  <c r="Q41" i="61"/>
  <c r="K41" i="61"/>
  <c r="H41" i="61"/>
  <c r="AB34" i="61"/>
  <c r="V34" i="61"/>
  <c r="P34" i="61"/>
  <c r="J34" i="61"/>
  <c r="G34" i="61"/>
  <c r="W32" i="61"/>
  <c r="Q32" i="61"/>
  <c r="W42" i="60"/>
  <c r="Q42" i="60"/>
  <c r="K42" i="60"/>
  <c r="H42" i="60"/>
  <c r="W35" i="60"/>
  <c r="Q35" i="60"/>
  <c r="K35" i="60"/>
  <c r="H35" i="60"/>
  <c r="AB34" i="60"/>
  <c r="V34" i="60"/>
  <c r="P34" i="60"/>
  <c r="J34" i="60"/>
  <c r="G34" i="60"/>
  <c r="W32" i="60"/>
  <c r="Q32" i="60"/>
  <c r="Z32" i="60" s="1"/>
  <c r="W18" i="60"/>
  <c r="Q18" i="60"/>
  <c r="K18" i="60"/>
  <c r="T18" i="60" s="1"/>
  <c r="H18" i="60"/>
  <c r="N18" i="60" s="1"/>
  <c r="W17" i="60"/>
  <c r="Q17" i="60"/>
  <c r="K17" i="60"/>
  <c r="T17" i="60" s="1"/>
  <c r="H17" i="60"/>
  <c r="N17" i="60" s="1"/>
  <c r="W16" i="60"/>
  <c r="Q16" i="60"/>
  <c r="Z16" i="60" s="1"/>
  <c r="K16" i="60"/>
  <c r="T16" i="60" s="1"/>
  <c r="H16" i="60"/>
  <c r="W15" i="60"/>
  <c r="Q15" i="60"/>
  <c r="K15" i="60"/>
  <c r="H15" i="60"/>
  <c r="N15" i="60" s="1"/>
  <c r="W14" i="60"/>
  <c r="T14" i="60"/>
  <c r="Q14" i="60"/>
  <c r="S14" i="60" s="1"/>
  <c r="N14" i="60"/>
  <c r="K14" i="60"/>
  <c r="M14" i="60" s="1"/>
  <c r="H14" i="60"/>
  <c r="W13" i="60"/>
  <c r="Q13" i="60"/>
  <c r="Z13" i="60" s="1"/>
  <c r="K13" i="60"/>
  <c r="H13" i="60"/>
  <c r="N13" i="60" s="1"/>
  <c r="H12" i="60"/>
  <c r="W42" i="59"/>
  <c r="Q42" i="59"/>
  <c r="K42" i="59"/>
  <c r="H42" i="59"/>
  <c r="W35" i="59"/>
  <c r="Q35" i="59"/>
  <c r="K35" i="59"/>
  <c r="H35" i="59"/>
  <c r="W18" i="59"/>
  <c r="T18" i="59"/>
  <c r="Q18" i="59"/>
  <c r="Z18" i="59" s="1"/>
  <c r="N18" i="59"/>
  <c r="K18" i="59"/>
  <c r="M18" i="59" s="1"/>
  <c r="H18" i="59"/>
  <c r="W17" i="59"/>
  <c r="Y17" i="59" s="1"/>
  <c r="Q17" i="59"/>
  <c r="Z17" i="59" s="1"/>
  <c r="K17" i="59"/>
  <c r="H17" i="59"/>
  <c r="N17" i="59" s="1"/>
  <c r="W16" i="59"/>
  <c r="Q16" i="59"/>
  <c r="N16" i="59"/>
  <c r="K16" i="59"/>
  <c r="H16" i="59"/>
  <c r="W15" i="59"/>
  <c r="Q15" i="59"/>
  <c r="K15" i="59"/>
  <c r="T15" i="59" s="1"/>
  <c r="H15" i="59"/>
  <c r="N15" i="59" s="1"/>
  <c r="W14" i="59"/>
  <c r="T14" i="59"/>
  <c r="S14" i="59"/>
  <c r="Q14" i="59"/>
  <c r="Z14" i="59" s="1"/>
  <c r="K14" i="59"/>
  <c r="H14" i="59"/>
  <c r="N14" i="59" s="1"/>
  <c r="W13" i="59"/>
  <c r="Q13" i="59"/>
  <c r="K13" i="59"/>
  <c r="T13" i="59" s="1"/>
  <c r="H13" i="59"/>
  <c r="N13" i="59" s="1"/>
  <c r="H12" i="59"/>
  <c r="W42" i="37"/>
  <c r="Q42" i="37"/>
  <c r="K42" i="37"/>
  <c r="H42" i="37"/>
  <c r="W35" i="37"/>
  <c r="Q35" i="37"/>
  <c r="K35" i="37"/>
  <c r="H35" i="37"/>
  <c r="AC15" i="37"/>
  <c r="W15" i="37"/>
  <c r="Q15" i="37"/>
  <c r="K15" i="37"/>
  <c r="H15" i="37"/>
  <c r="N15" i="37" s="1"/>
  <c r="W42" i="58"/>
  <c r="Q42" i="58"/>
  <c r="K42" i="58"/>
  <c r="H42" i="58"/>
  <c r="W35" i="58"/>
  <c r="Q35" i="58"/>
  <c r="K35" i="58"/>
  <c r="H35" i="58"/>
  <c r="W18" i="58"/>
  <c r="Q18" i="58"/>
  <c r="Z18" i="58" s="1"/>
  <c r="K18" i="58"/>
  <c r="H18" i="58"/>
  <c r="N18" i="58" s="1"/>
  <c r="W17" i="58"/>
  <c r="Y17" i="58" s="1"/>
  <c r="Q17" i="58"/>
  <c r="Z17" i="58" s="1"/>
  <c r="N17" i="58"/>
  <c r="M17" i="58"/>
  <c r="K17" i="58"/>
  <c r="T17" i="58" s="1"/>
  <c r="H17" i="58"/>
  <c r="Z16" i="58"/>
  <c r="W16" i="58"/>
  <c r="Q16" i="58"/>
  <c r="K16" i="58"/>
  <c r="H16" i="58"/>
  <c r="N16" i="58" s="1"/>
  <c r="W15" i="58"/>
  <c r="Q15" i="58"/>
  <c r="K15" i="58"/>
  <c r="H15" i="58"/>
  <c r="N15" i="58" s="1"/>
  <c r="W14" i="58"/>
  <c r="Q14" i="58"/>
  <c r="Z14" i="58" s="1"/>
  <c r="K14" i="58"/>
  <c r="T14" i="58" s="1"/>
  <c r="H14" i="58"/>
  <c r="N14" i="58" s="1"/>
  <c r="Z13" i="58"/>
  <c r="W13" i="58"/>
  <c r="Q13" i="58"/>
  <c r="K13" i="58"/>
  <c r="T13" i="58" s="1"/>
  <c r="H13" i="58"/>
  <c r="N13" i="58" s="1"/>
  <c r="H12" i="58"/>
  <c r="W42" i="57"/>
  <c r="Q42" i="57"/>
  <c r="K42" i="57"/>
  <c r="H42" i="57"/>
  <c r="W35" i="57"/>
  <c r="Q35" i="57"/>
  <c r="K35" i="57"/>
  <c r="H35" i="57"/>
  <c r="W18" i="57"/>
  <c r="Q18" i="57"/>
  <c r="N18" i="57"/>
  <c r="K18" i="57"/>
  <c r="H18" i="57"/>
  <c r="W17" i="57"/>
  <c r="Y17" i="57" s="1"/>
  <c r="Q17" i="57"/>
  <c r="Z17" i="57" s="1"/>
  <c r="K17" i="57"/>
  <c r="H17" i="57"/>
  <c r="N17" i="57" s="1"/>
  <c r="Z16" i="57"/>
  <c r="W16" i="57"/>
  <c r="Y16" i="57" s="1"/>
  <c r="T16" i="57"/>
  <c r="Q16" i="57"/>
  <c r="K16" i="57"/>
  <c r="H16" i="57"/>
  <c r="N16" i="57" s="1"/>
  <c r="W15" i="57"/>
  <c r="Q15" i="57"/>
  <c r="K15" i="57"/>
  <c r="H15" i="57"/>
  <c r="N15" i="57" s="1"/>
  <c r="W14" i="57"/>
  <c r="Q14" i="57"/>
  <c r="S14" i="57" s="1"/>
  <c r="K14" i="57"/>
  <c r="T14" i="57" s="1"/>
  <c r="H14" i="57"/>
  <c r="Z13" i="57"/>
  <c r="W13" i="57"/>
  <c r="Q13" i="57"/>
  <c r="Y13" i="57" s="1"/>
  <c r="K13" i="57"/>
  <c r="T13" i="57" s="1"/>
  <c r="H13" i="57"/>
  <c r="N13" i="57" s="1"/>
  <c r="H12" i="57"/>
  <c r="W42" i="56"/>
  <c r="Q42" i="56"/>
  <c r="K42" i="56"/>
  <c r="H42" i="56"/>
  <c r="W35" i="56"/>
  <c r="Q35" i="56"/>
  <c r="K35" i="56"/>
  <c r="H35" i="56"/>
  <c r="W18" i="56"/>
  <c r="Q18" i="56"/>
  <c r="Z18" i="56" s="1"/>
  <c r="K18" i="56"/>
  <c r="H18" i="56"/>
  <c r="N18" i="56" s="1"/>
  <c r="W17" i="56"/>
  <c r="Y17" i="56" s="1"/>
  <c r="T17" i="56"/>
  <c r="Q17" i="56"/>
  <c r="S17" i="56" s="1"/>
  <c r="N17" i="56"/>
  <c r="K17" i="56"/>
  <c r="H17" i="56"/>
  <c r="M17" i="56" s="1"/>
  <c r="Z16" i="56"/>
  <c r="W16" i="56"/>
  <c r="Y16" i="56" s="1"/>
  <c r="T16" i="56"/>
  <c r="Q16" i="56"/>
  <c r="K16" i="56"/>
  <c r="H16" i="56"/>
  <c r="N16" i="56" s="1"/>
  <c r="W15" i="56"/>
  <c r="Q15" i="56"/>
  <c r="K15" i="56"/>
  <c r="T15" i="56" s="1"/>
  <c r="H15" i="56"/>
  <c r="Z14" i="56"/>
  <c r="W14" i="56"/>
  <c r="Y14" i="56" s="1"/>
  <c r="Q14" i="56"/>
  <c r="K14" i="56"/>
  <c r="T14" i="56" s="1"/>
  <c r="H14" i="56"/>
  <c r="N14" i="56" s="1"/>
  <c r="Z13" i="56"/>
  <c r="W13" i="56"/>
  <c r="Q13" i="56"/>
  <c r="N13" i="56"/>
  <c r="K13" i="56"/>
  <c r="M13" i="56" s="1"/>
  <c r="H13" i="56"/>
  <c r="H12" i="56"/>
  <c r="W42" i="55"/>
  <c r="Q42" i="55"/>
  <c r="K42" i="55"/>
  <c r="H42" i="55"/>
  <c r="Y35" i="55"/>
  <c r="W35" i="55"/>
  <c r="Q35" i="55"/>
  <c r="K35" i="55"/>
  <c r="M35" i="55" s="1"/>
  <c r="H35" i="55"/>
  <c r="Z18" i="55"/>
  <c r="W18" i="55"/>
  <c r="Q18" i="55"/>
  <c r="N18" i="55"/>
  <c r="K18" i="55"/>
  <c r="M18" i="55" s="1"/>
  <c r="H18" i="55"/>
  <c r="W17" i="55"/>
  <c r="T17" i="55"/>
  <c r="Q17" i="55"/>
  <c r="Z17" i="55" s="1"/>
  <c r="N17" i="55"/>
  <c r="K17" i="55"/>
  <c r="H17" i="55"/>
  <c r="M17" i="55" s="1"/>
  <c r="W16" i="55"/>
  <c r="Q16" i="55"/>
  <c r="K16" i="55"/>
  <c r="T16" i="55" s="1"/>
  <c r="H16" i="55"/>
  <c r="N16" i="55" s="1"/>
  <c r="W15" i="55"/>
  <c r="Q15" i="55"/>
  <c r="K15" i="55"/>
  <c r="T15" i="55" s="1"/>
  <c r="H15" i="55"/>
  <c r="N15" i="55" s="1"/>
  <c r="W14" i="55"/>
  <c r="Q14" i="55"/>
  <c r="K14" i="55"/>
  <c r="T14" i="55" s="1"/>
  <c r="H14" i="55"/>
  <c r="N14" i="55" s="1"/>
  <c r="W13" i="55"/>
  <c r="Q13" i="55"/>
  <c r="K13" i="55"/>
  <c r="H13" i="55"/>
  <c r="H12" i="55"/>
  <c r="W42" i="54"/>
  <c r="Q42" i="54"/>
  <c r="K42" i="54"/>
  <c r="H42" i="54"/>
  <c r="Y35" i="54"/>
  <c r="W35" i="54"/>
  <c r="Q35" i="54"/>
  <c r="K35" i="54"/>
  <c r="S35" i="54" s="1"/>
  <c r="H35" i="54"/>
  <c r="W18" i="54"/>
  <c r="Q18" i="54"/>
  <c r="N18" i="54"/>
  <c r="K18" i="54"/>
  <c r="M18" i="54" s="1"/>
  <c r="H18" i="54"/>
  <c r="W17" i="54"/>
  <c r="Q17" i="54"/>
  <c r="K17" i="54"/>
  <c r="H17" i="54"/>
  <c r="N17" i="54" s="1"/>
  <c r="Z16" i="54"/>
  <c r="W16" i="54"/>
  <c r="Y16" i="54" s="1"/>
  <c r="Q16" i="54"/>
  <c r="K16" i="54"/>
  <c r="H16" i="54"/>
  <c r="N16" i="54" s="1"/>
  <c r="W15" i="54"/>
  <c r="Q15" i="54"/>
  <c r="K15" i="54"/>
  <c r="H15" i="54"/>
  <c r="N15" i="54" s="1"/>
  <c r="W14" i="54"/>
  <c r="Q14" i="54"/>
  <c r="K14" i="54"/>
  <c r="H14" i="54"/>
  <c r="N14" i="54" s="1"/>
  <c r="W13" i="54"/>
  <c r="Q13" i="54"/>
  <c r="K13" i="54"/>
  <c r="H13" i="54"/>
  <c r="H12" i="54"/>
  <c r="W42" i="53"/>
  <c r="Q42" i="53"/>
  <c r="K42" i="53"/>
  <c r="H42" i="53"/>
  <c r="W35" i="53"/>
  <c r="Q35" i="53"/>
  <c r="K35" i="53"/>
  <c r="M35" i="53" s="1"/>
  <c r="H35" i="53"/>
  <c r="W18" i="53"/>
  <c r="Q18" i="53"/>
  <c r="K18" i="53"/>
  <c r="T18" i="53" s="1"/>
  <c r="H18" i="53"/>
  <c r="N18" i="53" s="1"/>
  <c r="W17" i="53"/>
  <c r="Y17" i="53" s="1"/>
  <c r="Q17" i="53"/>
  <c r="Z17" i="53" s="1"/>
  <c r="K17" i="53"/>
  <c r="H17" i="53"/>
  <c r="N17" i="53" s="1"/>
  <c r="Z16" i="53"/>
  <c r="Y16" i="53"/>
  <c r="W16" i="53"/>
  <c r="Q16" i="53"/>
  <c r="K16" i="53"/>
  <c r="H16" i="53"/>
  <c r="N16" i="53" s="1"/>
  <c r="W15" i="53"/>
  <c r="Q15" i="53"/>
  <c r="K15" i="53"/>
  <c r="H15" i="53"/>
  <c r="N15" i="53" s="1"/>
  <c r="W14" i="53"/>
  <c r="Q14" i="53"/>
  <c r="K14" i="53"/>
  <c r="T14" i="53" s="1"/>
  <c r="H14" i="53"/>
  <c r="N14" i="53" s="1"/>
  <c r="W13" i="53"/>
  <c r="Q13" i="53"/>
  <c r="K13" i="53"/>
  <c r="H13" i="53"/>
  <c r="H12" i="53"/>
  <c r="W42" i="52"/>
  <c r="Q42" i="52"/>
  <c r="K42" i="52"/>
  <c r="H42" i="52"/>
  <c r="W35" i="52"/>
  <c r="Q35" i="52"/>
  <c r="K35" i="52"/>
  <c r="M35" i="52" s="1"/>
  <c r="H35" i="52"/>
  <c r="Z18" i="52"/>
  <c r="W18" i="52"/>
  <c r="Q18" i="52"/>
  <c r="S18" i="52" s="1"/>
  <c r="K18" i="52"/>
  <c r="T18" i="52" s="1"/>
  <c r="H18" i="52"/>
  <c r="N18" i="52" s="1"/>
  <c r="W17" i="52"/>
  <c r="T17" i="52"/>
  <c r="Q17" i="52"/>
  <c r="Z17" i="52" s="1"/>
  <c r="N17" i="52"/>
  <c r="K17" i="52"/>
  <c r="H17" i="52"/>
  <c r="W16" i="52"/>
  <c r="T16" i="52"/>
  <c r="Q16" i="52"/>
  <c r="Z16" i="52" s="1"/>
  <c r="K16" i="52"/>
  <c r="H16" i="52"/>
  <c r="N16" i="52" s="1"/>
  <c r="W15" i="52"/>
  <c r="Q15" i="52"/>
  <c r="K15" i="52"/>
  <c r="H15" i="52"/>
  <c r="N15" i="52" s="1"/>
  <c r="W14" i="52"/>
  <c r="Q14" i="52"/>
  <c r="K14" i="52"/>
  <c r="T14" i="52" s="1"/>
  <c r="H14" i="52"/>
  <c r="N14" i="52" s="1"/>
  <c r="W13" i="52"/>
  <c r="Q13" i="52"/>
  <c r="K13" i="52"/>
  <c r="H13" i="52"/>
  <c r="H12" i="52"/>
  <c r="W42" i="51"/>
  <c r="Q42" i="51"/>
  <c r="K42" i="51"/>
  <c r="H42" i="51"/>
  <c r="W35" i="51"/>
  <c r="Q35" i="51"/>
  <c r="K35" i="51"/>
  <c r="H35" i="51"/>
  <c r="AB34" i="51"/>
  <c r="V34" i="51"/>
  <c r="P34" i="51"/>
  <c r="J34" i="51"/>
  <c r="G34" i="51"/>
  <c r="Z20" i="51"/>
  <c r="W20" i="51"/>
  <c r="Y20" i="51" s="1"/>
  <c r="Q20" i="51"/>
  <c r="K20" i="51"/>
  <c r="S20" i="51" s="1"/>
  <c r="H20" i="51"/>
  <c r="W18" i="51"/>
  <c r="Q18" i="51"/>
  <c r="K18" i="51"/>
  <c r="T18" i="51" s="1"/>
  <c r="H18" i="51"/>
  <c r="N18" i="51" s="1"/>
  <c r="Z17" i="51"/>
  <c r="W17" i="51"/>
  <c r="Y17" i="51" s="1"/>
  <c r="Q17" i="51"/>
  <c r="K17" i="51"/>
  <c r="T17" i="51" s="1"/>
  <c r="H17" i="51"/>
  <c r="N17" i="51" s="1"/>
  <c r="W16" i="51"/>
  <c r="Y16" i="51" s="1"/>
  <c r="Q16" i="51"/>
  <c r="Z16" i="51" s="1"/>
  <c r="K16" i="51"/>
  <c r="T16" i="51" s="1"/>
  <c r="H16" i="51"/>
  <c r="N16" i="51" s="1"/>
  <c r="W15" i="51"/>
  <c r="Q15" i="51"/>
  <c r="K15" i="51"/>
  <c r="H15" i="51"/>
  <c r="N15" i="51" s="1"/>
  <c r="W14" i="51"/>
  <c r="Q14" i="51"/>
  <c r="K14" i="51"/>
  <c r="H14" i="51"/>
  <c r="N14" i="51" s="1"/>
  <c r="W13" i="51"/>
  <c r="Q13" i="51"/>
  <c r="K13" i="51"/>
  <c r="H13" i="51"/>
  <c r="H12" i="51"/>
  <c r="W42" i="50"/>
  <c r="Q42" i="50"/>
  <c r="K42" i="50"/>
  <c r="H42" i="50"/>
  <c r="W35" i="50"/>
  <c r="Q35" i="50"/>
  <c r="K35" i="50"/>
  <c r="H35" i="50"/>
  <c r="AB34" i="50"/>
  <c r="V34" i="50"/>
  <c r="P34" i="50"/>
  <c r="J34" i="50"/>
  <c r="G34" i="50"/>
  <c r="Z20" i="50"/>
  <c r="W20" i="50"/>
  <c r="Y20" i="50" s="1"/>
  <c r="Q20" i="50"/>
  <c r="S20" i="50" s="1"/>
  <c r="K20" i="50"/>
  <c r="T20" i="50" s="1"/>
  <c r="H20" i="50"/>
  <c r="Z18" i="50"/>
  <c r="W18" i="50"/>
  <c r="Y18" i="50" s="1"/>
  <c r="Q18" i="50"/>
  <c r="K18" i="50"/>
  <c r="T18" i="50" s="1"/>
  <c r="H18" i="50"/>
  <c r="N18" i="50" s="1"/>
  <c r="W17" i="50"/>
  <c r="Q17" i="50"/>
  <c r="K17" i="50"/>
  <c r="H17" i="50"/>
  <c r="N17" i="50" s="1"/>
  <c r="W16" i="50"/>
  <c r="T16" i="50"/>
  <c r="Q16" i="50"/>
  <c r="S16" i="50" s="1"/>
  <c r="K16" i="50"/>
  <c r="H16" i="50"/>
  <c r="N16" i="50" s="1"/>
  <c r="W15" i="50"/>
  <c r="Q15" i="50"/>
  <c r="Z15" i="50" s="1"/>
  <c r="K15" i="50"/>
  <c r="H15" i="50"/>
  <c r="N15" i="50" s="1"/>
  <c r="W14" i="50"/>
  <c r="Q14" i="50"/>
  <c r="K14" i="50"/>
  <c r="H14" i="50"/>
  <c r="N14" i="50" s="1"/>
  <c r="W13" i="50"/>
  <c r="Q13" i="50"/>
  <c r="K13" i="50"/>
  <c r="H13" i="50"/>
  <c r="H12" i="50"/>
  <c r="W42" i="49"/>
  <c r="Q42" i="49"/>
  <c r="K42" i="49"/>
  <c r="H42" i="49"/>
  <c r="W35" i="49"/>
  <c r="Q35" i="49"/>
  <c r="K35" i="49"/>
  <c r="H35" i="49"/>
  <c r="AB34" i="49"/>
  <c r="V34" i="49"/>
  <c r="P34" i="49"/>
  <c r="J34" i="49"/>
  <c r="G34" i="49"/>
  <c r="W20" i="49"/>
  <c r="Q20" i="49"/>
  <c r="S20" i="49" s="1"/>
  <c r="K20" i="49"/>
  <c r="H20" i="49"/>
  <c r="W18" i="49"/>
  <c r="Y18" i="49" s="1"/>
  <c r="S18" i="49"/>
  <c r="Q18" i="49"/>
  <c r="Z18" i="49" s="1"/>
  <c r="K18" i="49"/>
  <c r="T18" i="49" s="1"/>
  <c r="H18" i="49"/>
  <c r="M18" i="49" s="1"/>
  <c r="W17" i="49"/>
  <c r="Q17" i="49"/>
  <c r="K17" i="49"/>
  <c r="T17" i="49" s="1"/>
  <c r="H17" i="49"/>
  <c r="N17" i="49" s="1"/>
  <c r="W16" i="49"/>
  <c r="Q16" i="49"/>
  <c r="Z16" i="49" s="1"/>
  <c r="K16" i="49"/>
  <c r="T16" i="49" s="1"/>
  <c r="H16" i="49"/>
  <c r="N16" i="49" s="1"/>
  <c r="W15" i="49"/>
  <c r="Q15" i="49"/>
  <c r="K15" i="49"/>
  <c r="H15" i="49"/>
  <c r="N15" i="49" s="1"/>
  <c r="W14" i="49"/>
  <c r="Q14" i="49"/>
  <c r="Z14" i="49" s="1"/>
  <c r="K14" i="49"/>
  <c r="H14" i="49"/>
  <c r="N14" i="49" s="1"/>
  <c r="W13" i="49"/>
  <c r="Q13" i="49"/>
  <c r="K13" i="49"/>
  <c r="H13" i="49"/>
  <c r="H12" i="49"/>
  <c r="W42" i="48"/>
  <c r="Q42" i="48"/>
  <c r="K42" i="48"/>
  <c r="H42" i="48"/>
  <c r="W35" i="48"/>
  <c r="Q35" i="48"/>
  <c r="K35" i="48"/>
  <c r="H35" i="48"/>
  <c r="AB34" i="48"/>
  <c r="V34" i="48"/>
  <c r="P34" i="48"/>
  <c r="J34" i="48"/>
  <c r="G34" i="48"/>
  <c r="Z20" i="48"/>
  <c r="W20" i="48"/>
  <c r="Y20" i="48" s="1"/>
  <c r="T20" i="48"/>
  <c r="S20" i="48"/>
  <c r="Q20" i="48"/>
  <c r="K20" i="48"/>
  <c r="H20" i="48"/>
  <c r="W18" i="48"/>
  <c r="Q18" i="48"/>
  <c r="Z18" i="48" s="1"/>
  <c r="K18" i="48"/>
  <c r="T18" i="48" s="1"/>
  <c r="H18" i="48"/>
  <c r="N18" i="48" s="1"/>
  <c r="W17" i="48"/>
  <c r="Y17" i="48" s="1"/>
  <c r="Q17" i="48"/>
  <c r="K17" i="48"/>
  <c r="H17" i="48"/>
  <c r="N17" i="48" s="1"/>
  <c r="W16" i="48"/>
  <c r="Y16" i="48" s="1"/>
  <c r="T16" i="48"/>
  <c r="Q16" i="48"/>
  <c r="Z16" i="48" s="1"/>
  <c r="K16" i="48"/>
  <c r="H16" i="48"/>
  <c r="N16" i="48" s="1"/>
  <c r="W15" i="48"/>
  <c r="Q15" i="48"/>
  <c r="K15" i="48"/>
  <c r="H15" i="48"/>
  <c r="N15" i="48" s="1"/>
  <c r="W14" i="48"/>
  <c r="Q14" i="48"/>
  <c r="K14" i="48"/>
  <c r="H14" i="48"/>
  <c r="N14" i="48" s="1"/>
  <c r="W13" i="48"/>
  <c r="Q13" i="48"/>
  <c r="K13" i="48"/>
  <c r="H13" i="48"/>
  <c r="H12" i="48"/>
  <c r="W42" i="11"/>
  <c r="Q42" i="11"/>
  <c r="K42" i="11"/>
  <c r="W42" i="42"/>
  <c r="Q42" i="42"/>
  <c r="K42" i="42"/>
  <c r="W42" i="43"/>
  <c r="Q42" i="43"/>
  <c r="K42" i="43"/>
  <c r="W42" i="44"/>
  <c r="Q42" i="44"/>
  <c r="K42" i="44"/>
  <c r="W42" i="45"/>
  <c r="Q42" i="45"/>
  <c r="K42" i="45"/>
  <c r="W42" i="46"/>
  <c r="Q42" i="46"/>
  <c r="K42" i="46"/>
  <c r="S18" i="53" l="1"/>
  <c r="Z18" i="53"/>
  <c r="S16" i="52"/>
  <c r="Y17" i="52"/>
  <c r="Y35" i="52"/>
  <c r="S13" i="60"/>
  <c r="T13" i="60"/>
  <c r="S18" i="60"/>
  <c r="Z18" i="60"/>
  <c r="M17" i="53"/>
  <c r="T17" i="53"/>
  <c r="S13" i="59"/>
  <c r="Z13" i="59"/>
  <c r="S16" i="59"/>
  <c r="Z16" i="59"/>
  <c r="Y18" i="60"/>
  <c r="M17" i="54"/>
  <c r="T17" i="54"/>
  <c r="Z18" i="51"/>
  <c r="S18" i="51"/>
  <c r="N14" i="57"/>
  <c r="M14" i="57"/>
  <c r="T18" i="58"/>
  <c r="M18" i="58"/>
  <c r="Y17" i="49"/>
  <c r="Z16" i="55"/>
  <c r="S16" i="55"/>
  <c r="Y18" i="48"/>
  <c r="S17" i="50"/>
  <c r="Z17" i="50"/>
  <c r="Y16" i="52"/>
  <c r="T18" i="56"/>
  <c r="M18" i="56"/>
  <c r="Z20" i="49"/>
  <c r="Y17" i="50"/>
  <c r="S18" i="54"/>
  <c r="Z18" i="54"/>
  <c r="M16" i="58"/>
  <c r="T16" i="58"/>
  <c r="S17" i="49"/>
  <c r="Z17" i="49"/>
  <c r="Y20" i="49"/>
  <c r="M16" i="53"/>
  <c r="S16" i="53"/>
  <c r="T20" i="51"/>
  <c r="T16" i="53"/>
  <c r="Y18" i="54"/>
  <c r="Z18" i="57"/>
  <c r="S18" i="57"/>
  <c r="T17" i="59"/>
  <c r="M17" i="59"/>
  <c r="S17" i="48"/>
  <c r="Y35" i="53"/>
  <c r="S17" i="54"/>
  <c r="Z17" i="48"/>
  <c r="M16" i="54"/>
  <c r="T16" i="54"/>
  <c r="Y14" i="58"/>
  <c r="M16" i="59"/>
  <c r="T16" i="59"/>
  <c r="Y17" i="60"/>
  <c r="Z17" i="60"/>
  <c r="Y16" i="49"/>
  <c r="Y18" i="51"/>
  <c r="Y13" i="56"/>
  <c r="T18" i="57"/>
  <c r="M18" i="57"/>
  <c r="S17" i="51"/>
  <c r="M16" i="52"/>
  <c r="M17" i="52"/>
  <c r="Y18" i="52"/>
  <c r="Y18" i="55"/>
  <c r="Y13" i="59"/>
  <c r="Y18" i="53"/>
  <c r="S16" i="54"/>
  <c r="S16" i="56"/>
  <c r="S18" i="59"/>
  <c r="M16" i="60"/>
  <c r="N16" i="60"/>
  <c r="M17" i="57"/>
  <c r="Y17" i="54"/>
  <c r="Y16" i="55"/>
  <c r="Y18" i="59"/>
  <c r="M16" i="57"/>
  <c r="S16" i="58"/>
  <c r="Y14" i="60"/>
  <c r="Y14" i="57"/>
  <c r="Y18" i="57"/>
  <c r="S13" i="58"/>
  <c r="Y16" i="59"/>
  <c r="Y13" i="60"/>
  <c r="S16" i="57"/>
  <c r="Y13" i="58"/>
  <c r="Y16" i="58"/>
  <c r="H53" i="65"/>
  <c r="M50" i="65"/>
  <c r="N50" i="65" s="1"/>
  <c r="K51" i="65"/>
  <c r="K52" i="65" s="1"/>
  <c r="S50" i="65"/>
  <c r="T50" i="65" s="1"/>
  <c r="Q51" i="65"/>
  <c r="AC57" i="65"/>
  <c r="AE56" i="65"/>
  <c r="AF56" i="65" s="1"/>
  <c r="H59" i="65"/>
  <c r="K57" i="65"/>
  <c r="K58" i="65" s="1"/>
  <c r="M56" i="65"/>
  <c r="N56" i="65" s="1"/>
  <c r="Y56" i="65"/>
  <c r="Z56" i="65" s="1"/>
  <c r="W57" i="65"/>
  <c r="S56" i="65"/>
  <c r="T56" i="65" s="1"/>
  <c r="Q57" i="65"/>
  <c r="Q58" i="65" s="1"/>
  <c r="W51" i="65"/>
  <c r="Y50" i="65"/>
  <c r="Z50" i="65" s="1"/>
  <c r="AE50" i="65"/>
  <c r="AF50" i="65" s="1"/>
  <c r="AC51" i="65"/>
  <c r="M35" i="59"/>
  <c r="Y35" i="37"/>
  <c r="N18" i="49"/>
  <c r="S35" i="59"/>
  <c r="S35" i="53"/>
  <c r="M17" i="48"/>
  <c r="M35" i="60"/>
  <c r="S35" i="37"/>
  <c r="S35" i="52"/>
  <c r="M16" i="48"/>
  <c r="S35" i="55"/>
  <c r="Y35" i="48"/>
  <c r="Y42" i="57"/>
  <c r="Z42" i="57" s="1"/>
  <c r="M16" i="50"/>
  <c r="M18" i="51"/>
  <c r="M35" i="58"/>
  <c r="Y32" i="61"/>
  <c r="S32" i="62"/>
  <c r="T32" i="62" s="1"/>
  <c r="Y42" i="51"/>
  <c r="Z42" i="51" s="1"/>
  <c r="M13" i="53"/>
  <c r="N13" i="53" s="1"/>
  <c r="M35" i="51"/>
  <c r="Y35" i="50"/>
  <c r="S14" i="48"/>
  <c r="M35" i="48"/>
  <c r="M14" i="54"/>
  <c r="Y13" i="55"/>
  <c r="Z13" i="55" s="1"/>
  <c r="M15" i="55"/>
  <c r="Y41" i="62"/>
  <c r="Z41" i="62" s="1"/>
  <c r="Z14" i="48"/>
  <c r="Y15" i="51"/>
  <c r="Y41" i="61"/>
  <c r="Z41" i="61" s="1"/>
  <c r="Y42" i="55"/>
  <c r="Z42" i="55" s="1"/>
  <c r="Y42" i="43"/>
  <c r="Z42" i="43" s="1"/>
  <c r="Y14" i="53"/>
  <c r="Y15" i="52"/>
  <c r="Y42" i="11"/>
  <c r="Z42" i="11" s="1"/>
  <c r="Y42" i="60"/>
  <c r="Z42" i="60" s="1"/>
  <c r="Y13" i="48"/>
  <c r="Z13" i="48" s="1"/>
  <c r="Y15" i="50"/>
  <c r="Y42" i="42"/>
  <c r="Z42" i="42" s="1"/>
  <c r="Y42" i="52"/>
  <c r="Z42" i="52" s="1"/>
  <c r="S35" i="49"/>
  <c r="M20" i="49"/>
  <c r="N20" i="49" s="1"/>
  <c r="Y42" i="44"/>
  <c r="Z42" i="44" s="1"/>
  <c r="Y14" i="51"/>
  <c r="S35" i="60"/>
  <c r="Y42" i="49"/>
  <c r="Z42" i="49" s="1"/>
  <c r="M20" i="51"/>
  <c r="N20" i="51" s="1"/>
  <c r="Y35" i="51"/>
  <c r="Y15" i="53"/>
  <c r="S42" i="50"/>
  <c r="T42" i="50" s="1"/>
  <c r="S14" i="50"/>
  <c r="S35" i="51"/>
  <c r="S15" i="60"/>
  <c r="Z15" i="60"/>
  <c r="Y35" i="60"/>
  <c r="Z32" i="62"/>
  <c r="S14" i="51"/>
  <c r="Z14" i="51"/>
  <c r="Y14" i="48"/>
  <c r="S35" i="48"/>
  <c r="Y42" i="48"/>
  <c r="Z42" i="48" s="1"/>
  <c r="M16" i="51"/>
  <c r="Y42" i="53"/>
  <c r="Z42" i="53" s="1"/>
  <c r="Y35" i="58"/>
  <c r="Y42" i="59"/>
  <c r="Z42" i="59" s="1"/>
  <c r="S32" i="61"/>
  <c r="T32" i="61" s="1"/>
  <c r="Y32" i="62"/>
  <c r="Y42" i="45"/>
  <c r="Z42" i="45" s="1"/>
  <c r="Y14" i="49"/>
  <c r="Y13" i="54"/>
  <c r="Z13" i="54" s="1"/>
  <c r="Y42" i="54"/>
  <c r="Z42" i="54" s="1"/>
  <c r="S32" i="60"/>
  <c r="T32" i="60" s="1"/>
  <c r="Z32" i="61"/>
  <c r="Y15" i="60"/>
  <c r="M16" i="49"/>
  <c r="Y14" i="50"/>
  <c r="M17" i="50"/>
  <c r="Y42" i="50"/>
  <c r="Z42" i="50" s="1"/>
  <c r="M13" i="52"/>
  <c r="N13" i="52" s="1"/>
  <c r="Y14" i="52"/>
  <c r="M35" i="56"/>
  <c r="M35" i="57"/>
  <c r="M35" i="37"/>
  <c r="Y42" i="37"/>
  <c r="Z42" i="37" s="1"/>
  <c r="Y42" i="62"/>
  <c r="Z42" i="62" s="1"/>
  <c r="Y42" i="46"/>
  <c r="Z42" i="46" s="1"/>
  <c r="Y35" i="49"/>
  <c r="S35" i="50"/>
  <c r="Y35" i="56"/>
  <c r="Y35" i="57"/>
  <c r="Y32" i="60"/>
  <c r="T15" i="62"/>
  <c r="M15" i="62"/>
  <c r="S15" i="62"/>
  <c r="Z15" i="62"/>
  <c r="Y15" i="62"/>
  <c r="M42" i="62"/>
  <c r="N42" i="62" s="1"/>
  <c r="M41" i="62"/>
  <c r="N41" i="62" s="1"/>
  <c r="S41" i="62"/>
  <c r="T41" i="62" s="1"/>
  <c r="S42" i="62"/>
  <c r="T42" i="62" s="1"/>
  <c r="M41" i="61"/>
  <c r="N41" i="61" s="1"/>
  <c r="S41" i="61"/>
  <c r="T41" i="61" s="1"/>
  <c r="T15" i="60"/>
  <c r="M15" i="60"/>
  <c r="M42" i="60"/>
  <c r="N42" i="60" s="1"/>
  <c r="M17" i="60"/>
  <c r="M13" i="60"/>
  <c r="S17" i="60"/>
  <c r="Z14" i="60"/>
  <c r="Y16" i="60"/>
  <c r="S42" i="60"/>
  <c r="T42" i="60" s="1"/>
  <c r="S16" i="60"/>
  <c r="M18" i="60"/>
  <c r="Y15" i="59"/>
  <c r="M42" i="59"/>
  <c r="N42" i="59" s="1"/>
  <c r="S15" i="59"/>
  <c r="Z15" i="59"/>
  <c r="Y35" i="59"/>
  <c r="M15" i="59"/>
  <c r="S42" i="59"/>
  <c r="T42" i="59" s="1"/>
  <c r="M13" i="59"/>
  <c r="Y14" i="59"/>
  <c r="S17" i="59"/>
  <c r="M14" i="59"/>
  <c r="M42" i="37"/>
  <c r="N42" i="37" s="1"/>
  <c r="S42" i="37"/>
  <c r="T42" i="37" s="1"/>
  <c r="S15" i="37"/>
  <c r="Z15" i="37"/>
  <c r="Y15" i="37"/>
  <c r="T15" i="37"/>
  <c r="M15" i="37"/>
  <c r="S42" i="58"/>
  <c r="T42" i="58" s="1"/>
  <c r="M15" i="58"/>
  <c r="S15" i="58"/>
  <c r="Z15" i="58"/>
  <c r="Y42" i="58"/>
  <c r="Z42" i="58" s="1"/>
  <c r="Y15" i="58"/>
  <c r="M42" i="58"/>
  <c r="N42" i="58" s="1"/>
  <c r="S17" i="58"/>
  <c r="T15" i="58"/>
  <c r="S35" i="58"/>
  <c r="M13" i="58"/>
  <c r="M14" i="58"/>
  <c r="S18" i="58"/>
  <c r="S14" i="58"/>
  <c r="Y18" i="58"/>
  <c r="M15" i="57"/>
  <c r="T15" i="57"/>
  <c r="S15" i="57"/>
  <c r="Z15" i="57"/>
  <c r="Y15" i="57"/>
  <c r="M42" i="57"/>
  <c r="N42" i="57" s="1"/>
  <c r="S42" i="57"/>
  <c r="T42" i="57" s="1"/>
  <c r="M13" i="57"/>
  <c r="S17" i="57"/>
  <c r="Z14" i="57"/>
  <c r="T17" i="57"/>
  <c r="S13" i="57"/>
  <c r="S35" i="57"/>
  <c r="S42" i="56"/>
  <c r="T42" i="56" s="1"/>
  <c r="Y42" i="56"/>
  <c r="Z42" i="56" s="1"/>
  <c r="M15" i="56"/>
  <c r="N15" i="56"/>
  <c r="Y15" i="56"/>
  <c r="S15" i="56"/>
  <c r="Z15" i="56"/>
  <c r="M42" i="56"/>
  <c r="N42" i="56" s="1"/>
  <c r="S13" i="56"/>
  <c r="M16" i="56"/>
  <c r="S35" i="56"/>
  <c r="T13" i="56"/>
  <c r="Z17" i="56"/>
  <c r="S18" i="56"/>
  <c r="S14" i="56"/>
  <c r="Y18" i="56"/>
  <c r="M14" i="56"/>
  <c r="Z14" i="55"/>
  <c r="S14" i="55"/>
  <c r="M13" i="55"/>
  <c r="N13" i="55" s="1"/>
  <c r="S13" i="55"/>
  <c r="T13" i="55" s="1"/>
  <c r="M42" i="55"/>
  <c r="N42" i="55" s="1"/>
  <c r="Y14" i="55"/>
  <c r="Z15" i="55"/>
  <c r="S15" i="55"/>
  <c r="Y15" i="55"/>
  <c r="S42" i="55"/>
  <c r="T42" i="55" s="1"/>
  <c r="S18" i="55"/>
  <c r="S17" i="55"/>
  <c r="M16" i="55"/>
  <c r="Y17" i="55"/>
  <c r="T18" i="55"/>
  <c r="M14" i="55"/>
  <c r="T15" i="54"/>
  <c r="M15" i="54"/>
  <c r="Y15" i="54"/>
  <c r="M42" i="54"/>
  <c r="N42" i="54" s="1"/>
  <c r="M13" i="54"/>
  <c r="N13" i="54" s="1"/>
  <c r="S14" i="54"/>
  <c r="Z14" i="54"/>
  <c r="S13" i="54"/>
  <c r="T13" i="54" s="1"/>
  <c r="Y14" i="54"/>
  <c r="Z15" i="54"/>
  <c r="S15" i="54"/>
  <c r="S42" i="54"/>
  <c r="T42" i="54" s="1"/>
  <c r="T18" i="54"/>
  <c r="M35" i="54"/>
  <c r="T14" i="54"/>
  <c r="Z17" i="54"/>
  <c r="S13" i="53"/>
  <c r="T13" i="53" s="1"/>
  <c r="Y13" i="53"/>
  <c r="Z13" i="53" s="1"/>
  <c r="M15" i="53"/>
  <c r="T15" i="53"/>
  <c r="M42" i="53"/>
  <c r="N42" i="53" s="1"/>
  <c r="S15" i="53"/>
  <c r="S14" i="53"/>
  <c r="Z14" i="53"/>
  <c r="M14" i="53"/>
  <c r="Z15" i="53"/>
  <c r="M18" i="53"/>
  <c r="S42" i="53"/>
  <c r="T42" i="53" s="1"/>
  <c r="S17" i="53"/>
  <c r="S13" i="52"/>
  <c r="T13" i="52" s="1"/>
  <c r="Y13" i="52"/>
  <c r="Z13" i="52" s="1"/>
  <c r="S15" i="52"/>
  <c r="M42" i="52"/>
  <c r="N42" i="52" s="1"/>
  <c r="T15" i="52"/>
  <c r="M15" i="52"/>
  <c r="S14" i="52"/>
  <c r="Z14" i="52"/>
  <c r="M14" i="52"/>
  <c r="Z15" i="52"/>
  <c r="M18" i="52"/>
  <c r="S42" i="52"/>
  <c r="T42" i="52" s="1"/>
  <c r="S17" i="52"/>
  <c r="S13" i="51"/>
  <c r="T13" i="51" s="1"/>
  <c r="M42" i="51"/>
  <c r="N42" i="51" s="1"/>
  <c r="T15" i="51"/>
  <c r="M15" i="51"/>
  <c r="M14" i="51"/>
  <c r="T14" i="51"/>
  <c r="S15" i="51"/>
  <c r="Z15" i="51"/>
  <c r="M13" i="51"/>
  <c r="N13" i="51" s="1"/>
  <c r="M17" i="51"/>
  <c r="S42" i="51"/>
  <c r="T42" i="51" s="1"/>
  <c r="S16" i="51"/>
  <c r="Y13" i="51"/>
  <c r="Z13" i="51" s="1"/>
  <c r="T15" i="50"/>
  <c r="S15" i="50"/>
  <c r="M15" i="50"/>
  <c r="M14" i="50"/>
  <c r="T14" i="50"/>
  <c r="M42" i="50"/>
  <c r="N42" i="50" s="1"/>
  <c r="M35" i="50"/>
  <c r="M13" i="50"/>
  <c r="N13" i="50" s="1"/>
  <c r="Y13" i="50"/>
  <c r="Z13" i="50" s="1"/>
  <c r="S13" i="50"/>
  <c r="T13" i="50" s="1"/>
  <c r="M20" i="50"/>
  <c r="N20" i="50" s="1"/>
  <c r="M18" i="50"/>
  <c r="Z14" i="50"/>
  <c r="Y16" i="50"/>
  <c r="T17" i="50"/>
  <c r="Z16" i="50"/>
  <c r="S18" i="50"/>
  <c r="M42" i="49"/>
  <c r="N42" i="49" s="1"/>
  <c r="M13" i="49"/>
  <c r="N13" i="49" s="1"/>
  <c r="S13" i="49"/>
  <c r="T13" i="49" s="1"/>
  <c r="M14" i="49"/>
  <c r="T14" i="49"/>
  <c r="S15" i="49"/>
  <c r="Z15" i="49"/>
  <c r="T15" i="49"/>
  <c r="M15" i="49"/>
  <c r="Y15" i="49"/>
  <c r="S14" i="49"/>
  <c r="M35" i="49"/>
  <c r="M17" i="49"/>
  <c r="T20" i="49"/>
  <c r="S42" i="49"/>
  <c r="T42" i="49" s="1"/>
  <c r="S16" i="49"/>
  <c r="Y13" i="49"/>
  <c r="Z13" i="49" s="1"/>
  <c r="T15" i="48"/>
  <c r="M15" i="48"/>
  <c r="M14" i="48"/>
  <c r="T14" i="48"/>
  <c r="S15" i="48"/>
  <c r="Z15" i="48"/>
  <c r="M42" i="48"/>
  <c r="N42" i="48" s="1"/>
  <c r="Y15" i="48"/>
  <c r="S42" i="48"/>
  <c r="T42" i="48" s="1"/>
  <c r="M13" i="48"/>
  <c r="N13" i="48" s="1"/>
  <c r="S13" i="48"/>
  <c r="T13" i="48" s="1"/>
  <c r="M20" i="48"/>
  <c r="N20" i="48" s="1"/>
  <c r="M18" i="48"/>
  <c r="T17" i="48"/>
  <c r="S16" i="48"/>
  <c r="S18" i="48"/>
  <c r="S42" i="11"/>
  <c r="T42" i="11" s="1"/>
  <c r="S42" i="42"/>
  <c r="T42" i="42" s="1"/>
  <c r="S42" i="43"/>
  <c r="T42" i="43" s="1"/>
  <c r="S42" i="44"/>
  <c r="T42" i="44" s="1"/>
  <c r="S42" i="45"/>
  <c r="T42" i="45" s="1"/>
  <c r="S42" i="46"/>
  <c r="T42" i="46" s="1"/>
  <c r="AE51" i="65" l="1"/>
  <c r="AF51" i="65" s="1"/>
  <c r="AE57" i="65"/>
  <c r="AF57" i="65" s="1"/>
  <c r="S58" i="65"/>
  <c r="T58" i="65" s="1"/>
  <c r="Q59" i="65"/>
  <c r="Y51" i="65"/>
  <c r="Z51" i="65" s="1"/>
  <c r="M51" i="65"/>
  <c r="N51" i="65" s="1"/>
  <c r="AC58" i="65"/>
  <c r="K60" i="65"/>
  <c r="M58" i="65"/>
  <c r="N58" i="65" s="1"/>
  <c r="AC52" i="65"/>
  <c r="M57" i="65"/>
  <c r="N57" i="65" s="1"/>
  <c r="S57" i="65"/>
  <c r="T57" i="65" s="1"/>
  <c r="W52" i="65"/>
  <c r="Y57" i="65"/>
  <c r="Z57" i="65" s="1"/>
  <c r="H60" i="65"/>
  <c r="S51" i="65"/>
  <c r="T51" i="65" s="1"/>
  <c r="H54" i="65"/>
  <c r="M52" i="65"/>
  <c r="N52" i="65" s="1"/>
  <c r="W58" i="65"/>
  <c r="Q52" i="65"/>
  <c r="W59" i="65" l="1"/>
  <c r="W60" i="65" s="1"/>
  <c r="Y58" i="65"/>
  <c r="Z58" i="65" s="1"/>
  <c r="M53" i="65"/>
  <c r="N53" i="65" s="1"/>
  <c r="AE52" i="65"/>
  <c r="AF52" i="65" s="1"/>
  <c r="AC53" i="65"/>
  <c r="AC54" i="65" s="1"/>
  <c r="M60" i="65"/>
  <c r="N60" i="65" s="1"/>
  <c r="S59" i="65"/>
  <c r="T59" i="65" s="1"/>
  <c r="K54" i="65"/>
  <c r="AE58" i="65"/>
  <c r="AF58" i="65" s="1"/>
  <c r="AC59" i="65"/>
  <c r="Y52" i="65"/>
  <c r="Z52" i="65" s="1"/>
  <c r="W53" i="65"/>
  <c r="W54" i="65" s="1"/>
  <c r="M59" i="65"/>
  <c r="N59" i="65" s="1"/>
  <c r="Q53" i="65"/>
  <c r="Q54" i="65" s="1"/>
  <c r="S52" i="65"/>
  <c r="T52" i="65" s="1"/>
  <c r="Q60" i="65"/>
  <c r="AE59" i="65" l="1"/>
  <c r="AF59" i="65" s="1"/>
  <c r="Y54" i="65"/>
  <c r="Z54" i="65" s="1"/>
  <c r="M54" i="65"/>
  <c r="N54" i="65" s="1"/>
  <c r="Y60" i="65"/>
  <c r="Z60" i="65" s="1"/>
  <c r="Y53" i="65"/>
  <c r="Z53" i="65" s="1"/>
  <c r="S53" i="65"/>
  <c r="T53" i="65" s="1"/>
  <c r="AC60" i="65"/>
  <c r="AE60" i="65" s="1"/>
  <c r="AF60" i="65" s="1"/>
  <c r="AE54" i="65"/>
  <c r="AF54" i="65" s="1"/>
  <c r="S60" i="65"/>
  <c r="T60" i="65" s="1"/>
  <c r="S54" i="65"/>
  <c r="T54" i="65" s="1"/>
  <c r="AE53" i="65"/>
  <c r="AF53" i="65" s="1"/>
  <c r="Y59" i="65"/>
  <c r="Z59" i="65" s="1"/>
  <c r="F40" i="62" l="1"/>
  <c r="F37" i="62"/>
  <c r="F35" i="62"/>
  <c r="F34" i="62"/>
  <c r="F35" i="17"/>
  <c r="F40" i="61"/>
  <c r="F37" i="61"/>
  <c r="F35" i="61"/>
  <c r="F34" i="61"/>
  <c r="AB34" i="16"/>
  <c r="V34" i="16"/>
  <c r="P34" i="16"/>
  <c r="J34" i="16"/>
  <c r="G34" i="16"/>
  <c r="F40" i="16"/>
  <c r="F34" i="16"/>
  <c r="F37" i="60"/>
  <c r="F34" i="60"/>
  <c r="AB34" i="15"/>
  <c r="V34" i="15"/>
  <c r="P34" i="15"/>
  <c r="J34" i="15"/>
  <c r="F37" i="15"/>
  <c r="G34" i="15"/>
  <c r="F34" i="15"/>
  <c r="F37" i="55"/>
  <c r="F37" i="54"/>
  <c r="F37" i="53"/>
  <c r="F38" i="53" s="1"/>
  <c r="F38" i="52"/>
  <c r="F37" i="52"/>
  <c r="Q38" i="53" l="1"/>
  <c r="K38" i="53"/>
  <c r="H38" i="53"/>
  <c r="W38" i="53"/>
  <c r="W34" i="61"/>
  <c r="Q34" i="61"/>
  <c r="K34" i="61"/>
  <c r="H34" i="61"/>
  <c r="Q37" i="62"/>
  <c r="H37" i="62"/>
  <c r="W37" i="62"/>
  <c r="K37" i="62"/>
  <c r="K37" i="55"/>
  <c r="H37" i="55"/>
  <c r="W37" i="55"/>
  <c r="Q37" i="55"/>
  <c r="W35" i="61"/>
  <c r="Q35" i="61"/>
  <c r="H35" i="61"/>
  <c r="K35" i="61"/>
  <c r="M35" i="61" s="1"/>
  <c r="F38" i="55"/>
  <c r="W37" i="61"/>
  <c r="H37" i="61"/>
  <c r="Q37" i="61"/>
  <c r="K37" i="61"/>
  <c r="H40" i="62"/>
  <c r="K40" i="62"/>
  <c r="W40" i="62"/>
  <c r="Q40" i="62"/>
  <c r="W37" i="52"/>
  <c r="Q37" i="52"/>
  <c r="K37" i="52"/>
  <c r="H37" i="52"/>
  <c r="F38" i="61"/>
  <c r="F38" i="54"/>
  <c r="W37" i="54"/>
  <c r="Q37" i="54"/>
  <c r="H37" i="54"/>
  <c r="K37" i="54"/>
  <c r="W37" i="60"/>
  <c r="Y37" i="60" s="1"/>
  <c r="Z37" i="60" s="1"/>
  <c r="K37" i="60"/>
  <c r="H37" i="60"/>
  <c r="Q37" i="60"/>
  <c r="W35" i="62"/>
  <c r="Q35" i="62"/>
  <c r="K35" i="62"/>
  <c r="H35" i="62"/>
  <c r="Q37" i="53"/>
  <c r="S37" i="53" s="1"/>
  <c r="T37" i="53" s="1"/>
  <c r="W37" i="53"/>
  <c r="H37" i="53"/>
  <c r="K37" i="53"/>
  <c r="F38" i="60"/>
  <c r="F38" i="62"/>
  <c r="W38" i="52"/>
  <c r="H38" i="52"/>
  <c r="Q38" i="52"/>
  <c r="K38" i="52"/>
  <c r="H40" i="61"/>
  <c r="W40" i="61"/>
  <c r="Q40" i="61"/>
  <c r="K40" i="61"/>
  <c r="H34" i="60"/>
  <c r="W34" i="60"/>
  <c r="Y34" i="60" s="1"/>
  <c r="Z34" i="60" s="1"/>
  <c r="K34" i="60"/>
  <c r="Q34" i="60"/>
  <c r="F40" i="60"/>
  <c r="F37" i="51"/>
  <c r="F34" i="51"/>
  <c r="F37" i="50"/>
  <c r="F34" i="50"/>
  <c r="F37" i="49"/>
  <c r="F34" i="49"/>
  <c r="F37" i="48"/>
  <c r="F34" i="48"/>
  <c r="AB34" i="12"/>
  <c r="V34" i="12"/>
  <c r="P34" i="12"/>
  <c r="J34" i="12"/>
  <c r="G34" i="12"/>
  <c r="F37" i="12"/>
  <c r="F34" i="12"/>
  <c r="AB34" i="47"/>
  <c r="V34" i="47"/>
  <c r="P34" i="47"/>
  <c r="J34" i="47"/>
  <c r="G34" i="47"/>
  <c r="F37" i="47"/>
  <c r="F34" i="47"/>
  <c r="AB34" i="46"/>
  <c r="V34" i="46"/>
  <c r="P34" i="46"/>
  <c r="J34" i="46"/>
  <c r="G34" i="46"/>
  <c r="F37" i="46"/>
  <c r="F34" i="46"/>
  <c r="AB34" i="45"/>
  <c r="V34" i="45"/>
  <c r="P34" i="45"/>
  <c r="J34" i="45"/>
  <c r="G34" i="45"/>
  <c r="F37" i="45"/>
  <c r="F34" i="45"/>
  <c r="AB34" i="44"/>
  <c r="V34" i="44"/>
  <c r="P34" i="44"/>
  <c r="J34" i="44"/>
  <c r="G34" i="44"/>
  <c r="F37" i="44"/>
  <c r="F34" i="44"/>
  <c r="AB34" i="43"/>
  <c r="V34" i="43"/>
  <c r="P34" i="43"/>
  <c r="J34" i="43"/>
  <c r="G34" i="43"/>
  <c r="F37" i="43"/>
  <c r="F34" i="43"/>
  <c r="AB34" i="42"/>
  <c r="V34" i="42"/>
  <c r="P34" i="42"/>
  <c r="J34" i="42"/>
  <c r="G34" i="42"/>
  <c r="F37" i="42"/>
  <c r="F34" i="42"/>
  <c r="AB34" i="11"/>
  <c r="V34" i="11"/>
  <c r="P34" i="11"/>
  <c r="J34" i="11"/>
  <c r="G34" i="11"/>
  <c r="F37" i="11"/>
  <c r="F34" i="11"/>
  <c r="S38" i="52" l="1"/>
  <c r="T38" i="52" s="1"/>
  <c r="M37" i="52"/>
  <c r="N37" i="52" s="1"/>
  <c r="S37" i="61"/>
  <c r="T37" i="61" s="1"/>
  <c r="M37" i="54"/>
  <c r="N37" i="54" s="1"/>
  <c r="Y38" i="53"/>
  <c r="Z38" i="53" s="1"/>
  <c r="M40" i="61"/>
  <c r="N40" i="61" s="1"/>
  <c r="S37" i="60"/>
  <c r="T37" i="60" s="1"/>
  <c r="S40" i="62"/>
  <c r="T40" i="62" s="1"/>
  <c r="M34" i="60"/>
  <c r="N34" i="60" s="1"/>
  <c r="S37" i="55"/>
  <c r="T37" i="55" s="1"/>
  <c r="S35" i="61"/>
  <c r="M38" i="53"/>
  <c r="N38" i="53" s="1"/>
  <c r="S37" i="52"/>
  <c r="T37" i="52" s="1"/>
  <c r="M34" i="61"/>
  <c r="N34" i="61" s="1"/>
  <c r="H34" i="50"/>
  <c r="Q34" i="50"/>
  <c r="W34" i="50"/>
  <c r="K34" i="50"/>
  <c r="M35" i="62"/>
  <c r="Y37" i="52"/>
  <c r="Z37" i="52" s="1"/>
  <c r="S34" i="61"/>
  <c r="T34" i="61" s="1"/>
  <c r="K38" i="62"/>
  <c r="M38" i="62" s="1"/>
  <c r="N38" i="62" s="1"/>
  <c r="W38" i="62"/>
  <c r="Q38" i="62"/>
  <c r="H38" i="62"/>
  <c r="M37" i="55"/>
  <c r="N37" i="55" s="1"/>
  <c r="Y34" i="61"/>
  <c r="Z34" i="61" s="1"/>
  <c r="W34" i="51"/>
  <c r="Q34" i="51"/>
  <c r="K34" i="51"/>
  <c r="H34" i="51"/>
  <c r="S40" i="61"/>
  <c r="T40" i="61" s="1"/>
  <c r="F41" i="60"/>
  <c r="K38" i="60"/>
  <c r="H38" i="60"/>
  <c r="Q38" i="60"/>
  <c r="W38" i="60"/>
  <c r="Y35" i="62"/>
  <c r="Y37" i="54"/>
  <c r="Z37" i="54" s="1"/>
  <c r="Y40" i="62"/>
  <c r="Z40" i="62" s="1"/>
  <c r="M37" i="62"/>
  <c r="N37" i="62" s="1"/>
  <c r="H37" i="51"/>
  <c r="Q37" i="51"/>
  <c r="K37" i="51"/>
  <c r="W37" i="51"/>
  <c r="Y40" i="61"/>
  <c r="Z40" i="61" s="1"/>
  <c r="M37" i="53"/>
  <c r="N37" i="53" s="1"/>
  <c r="Q38" i="54"/>
  <c r="H38" i="54"/>
  <c r="W38" i="54"/>
  <c r="K38" i="54"/>
  <c r="M40" i="62"/>
  <c r="N40" i="62" s="1"/>
  <c r="Y37" i="62"/>
  <c r="Z37" i="62" s="1"/>
  <c r="H34" i="49"/>
  <c r="K34" i="49"/>
  <c r="Q34" i="49"/>
  <c r="W34" i="49"/>
  <c r="H37" i="49"/>
  <c r="W37" i="49"/>
  <c r="K37" i="49"/>
  <c r="Q37" i="49"/>
  <c r="Y37" i="55"/>
  <c r="Z37" i="55" s="1"/>
  <c r="Y38" i="52"/>
  <c r="Z38" i="52" s="1"/>
  <c r="Y37" i="61"/>
  <c r="Z37" i="61" s="1"/>
  <c r="Q37" i="50"/>
  <c r="W37" i="50"/>
  <c r="H37" i="50"/>
  <c r="K37" i="50"/>
  <c r="S35" i="62"/>
  <c r="S37" i="54"/>
  <c r="T37" i="54" s="1"/>
  <c r="H38" i="55"/>
  <c r="Q38" i="55"/>
  <c r="W38" i="55"/>
  <c r="K38" i="55"/>
  <c r="K34" i="48"/>
  <c r="W34" i="48"/>
  <c r="Q34" i="48"/>
  <c r="H34" i="48"/>
  <c r="Q40" i="60"/>
  <c r="W40" i="60"/>
  <c r="K40" i="60"/>
  <c r="H40" i="60"/>
  <c r="H38" i="61"/>
  <c r="K38" i="61"/>
  <c r="Q38" i="61"/>
  <c r="W38" i="61"/>
  <c r="Y38" i="61" s="1"/>
  <c r="Z38" i="61" s="1"/>
  <c r="K37" i="48"/>
  <c r="H37" i="48"/>
  <c r="W37" i="48"/>
  <c r="Q37" i="48"/>
  <c r="S34" i="60"/>
  <c r="T34" i="60" s="1"/>
  <c r="M38" i="52"/>
  <c r="N38" i="52" s="1"/>
  <c r="Y37" i="53"/>
  <c r="Z37" i="53" s="1"/>
  <c r="M37" i="60"/>
  <c r="N37" i="60" s="1"/>
  <c r="M37" i="61"/>
  <c r="N37" i="61" s="1"/>
  <c r="Y35" i="61"/>
  <c r="S37" i="62"/>
  <c r="T37" i="62" s="1"/>
  <c r="S38" i="53"/>
  <c r="T38" i="53" s="1"/>
  <c r="F43" i="51"/>
  <c r="K43" i="51" s="1"/>
  <c r="F43" i="50"/>
  <c r="K43" i="50" s="1"/>
  <c r="F43" i="49"/>
  <c r="K43" i="49" s="1"/>
  <c r="F43" i="48"/>
  <c r="K43" i="48" s="1"/>
  <c r="M34" i="49" l="1"/>
  <c r="N34" i="49" s="1"/>
  <c r="M38" i="61"/>
  <c r="N38" i="61" s="1"/>
  <c r="Y34" i="48"/>
  <c r="Z34" i="48" s="1"/>
  <c r="M37" i="50"/>
  <c r="N37" i="50" s="1"/>
  <c r="M37" i="49"/>
  <c r="N37" i="49" s="1"/>
  <c r="S38" i="60"/>
  <c r="T38" i="60" s="1"/>
  <c r="S40" i="60"/>
  <c r="T40" i="60" s="1"/>
  <c r="M37" i="51"/>
  <c r="N37" i="51" s="1"/>
  <c r="Y38" i="62"/>
  <c r="Z38" i="62" s="1"/>
  <c r="Y34" i="51"/>
  <c r="Z34" i="51" s="1"/>
  <c r="M34" i="48"/>
  <c r="N34" i="48" s="1"/>
  <c r="Y37" i="49"/>
  <c r="Z37" i="49" s="1"/>
  <c r="M38" i="54"/>
  <c r="N38" i="54" s="1"/>
  <c r="M37" i="48"/>
  <c r="N37" i="48" s="1"/>
  <c r="Y37" i="50"/>
  <c r="Z37" i="50" s="1"/>
  <c r="Y38" i="54"/>
  <c r="Z38" i="54" s="1"/>
  <c r="Y38" i="55"/>
  <c r="Z38" i="55" s="1"/>
  <c r="Y34" i="49"/>
  <c r="Z34" i="49" s="1"/>
  <c r="Y34" i="50"/>
  <c r="Z34" i="50" s="1"/>
  <c r="S37" i="51"/>
  <c r="T37" i="51" s="1"/>
  <c r="S37" i="48"/>
  <c r="T37" i="48" s="1"/>
  <c r="M38" i="55"/>
  <c r="N38" i="55" s="1"/>
  <c r="M38" i="60"/>
  <c r="N38" i="60" s="1"/>
  <c r="M34" i="50"/>
  <c r="N34" i="50" s="1"/>
  <c r="Y37" i="48"/>
  <c r="Z37" i="48" s="1"/>
  <c r="M40" i="60"/>
  <c r="N40" i="60" s="1"/>
  <c r="S37" i="50"/>
  <c r="T37" i="50" s="1"/>
  <c r="K41" i="60"/>
  <c r="H41" i="60"/>
  <c r="W41" i="60"/>
  <c r="Q41" i="60"/>
  <c r="Y40" i="60"/>
  <c r="Z40" i="60" s="1"/>
  <c r="S38" i="55"/>
  <c r="T38" i="55" s="1"/>
  <c r="S34" i="49"/>
  <c r="T34" i="49" s="1"/>
  <c r="S38" i="54"/>
  <c r="T38" i="54" s="1"/>
  <c r="S38" i="62"/>
  <c r="T38" i="62" s="1"/>
  <c r="S34" i="50"/>
  <c r="T34" i="50" s="1"/>
  <c r="M34" i="51"/>
  <c r="N34" i="51" s="1"/>
  <c r="S38" i="61"/>
  <c r="T38" i="61" s="1"/>
  <c r="S34" i="48"/>
  <c r="T34" i="48" s="1"/>
  <c r="S37" i="49"/>
  <c r="T37" i="49" s="1"/>
  <c r="Y37" i="51"/>
  <c r="Z37" i="51" s="1"/>
  <c r="Y38" i="60"/>
  <c r="Z38" i="60" s="1"/>
  <c r="S34" i="51"/>
  <c r="T34" i="51" s="1"/>
  <c r="AC43" i="51"/>
  <c r="AC43" i="50"/>
  <c r="AC43" i="48"/>
  <c r="Q43" i="51"/>
  <c r="H43" i="51"/>
  <c r="M43" i="51" s="1"/>
  <c r="W43" i="51"/>
  <c r="Q43" i="50"/>
  <c r="H43" i="50"/>
  <c r="M43" i="50" s="1"/>
  <c r="W43" i="50"/>
  <c r="AE43" i="50" s="1"/>
  <c r="Q43" i="49"/>
  <c r="H43" i="49"/>
  <c r="W43" i="49"/>
  <c r="AC43" i="49"/>
  <c r="Q43" i="48"/>
  <c r="H43" i="48"/>
  <c r="M43" i="48" s="1"/>
  <c r="W43" i="48"/>
  <c r="AE43" i="48" s="1"/>
  <c r="AE43" i="51" l="1"/>
  <c r="S41" i="60"/>
  <c r="T41" i="60" s="1"/>
  <c r="Y41" i="60"/>
  <c r="Z41" i="60" s="1"/>
  <c r="M41" i="60"/>
  <c r="N41" i="60" s="1"/>
  <c r="AE43" i="49"/>
  <c r="Y43" i="51"/>
  <c r="Z43" i="51" s="1"/>
  <c r="AF43" i="51"/>
  <c r="N43" i="51"/>
  <c r="S43" i="51"/>
  <c r="T43" i="51" s="1"/>
  <c r="Y43" i="50"/>
  <c r="Z43" i="50" s="1"/>
  <c r="AF43" i="50"/>
  <c r="N43" i="50"/>
  <c r="S43" i="50"/>
  <c r="T43" i="50" s="1"/>
  <c r="Y43" i="49"/>
  <c r="Z43" i="49" s="1"/>
  <c r="AF43" i="49"/>
  <c r="N43" i="49"/>
  <c r="S43" i="49"/>
  <c r="T43" i="49" s="1"/>
  <c r="M43" i="49"/>
  <c r="Y43" i="48"/>
  <c r="Z43" i="48" s="1"/>
  <c r="AF43" i="48"/>
  <c r="N43" i="48"/>
  <c r="S43" i="48"/>
  <c r="T43" i="48" s="1"/>
  <c r="F44" i="15"/>
  <c r="Q44" i="15" s="1"/>
  <c r="W44" i="15"/>
  <c r="F45" i="15"/>
  <c r="K45" i="15" s="1"/>
  <c r="F46" i="15"/>
  <c r="W46" i="15" s="1"/>
  <c r="H46" i="15"/>
  <c r="Q46" i="15"/>
  <c r="F47" i="15"/>
  <c r="K47" i="15" s="1"/>
  <c r="F48" i="15"/>
  <c r="Q48" i="15" s="1"/>
  <c r="F44" i="60"/>
  <c r="AC44" i="60" s="1"/>
  <c r="K44" i="60"/>
  <c r="W44" i="60"/>
  <c r="F45" i="60"/>
  <c r="AC45" i="60" s="1"/>
  <c r="W45" i="60"/>
  <c r="F46" i="60"/>
  <c r="AC46" i="60" s="1"/>
  <c r="F47" i="60"/>
  <c r="K47" i="60" s="1"/>
  <c r="F48" i="60"/>
  <c r="Q48" i="60" s="1"/>
  <c r="F43" i="12"/>
  <c r="W43" i="12" s="1"/>
  <c r="F43" i="47"/>
  <c r="K43" i="47" s="1"/>
  <c r="F43" i="46"/>
  <c r="H43" i="46" s="1"/>
  <c r="F43" i="45"/>
  <c r="F43" i="44"/>
  <c r="W43" i="44" s="1"/>
  <c r="F43" i="43"/>
  <c r="H43" i="43" s="1"/>
  <c r="F43" i="42"/>
  <c r="H43" i="42" s="1"/>
  <c r="Y46" i="15" l="1"/>
  <c r="Q44" i="60"/>
  <c r="S44" i="60" s="1"/>
  <c r="T44" i="60" s="1"/>
  <c r="H45" i="15"/>
  <c r="M45" i="15" s="1"/>
  <c r="N45" i="15" s="1"/>
  <c r="K43" i="43"/>
  <c r="M43" i="43" s="1"/>
  <c r="N43" i="43" s="1"/>
  <c r="AC44" i="15"/>
  <c r="AE44" i="15" s="1"/>
  <c r="AF44" i="15" s="1"/>
  <c r="K43" i="42"/>
  <c r="M43" i="42" s="1"/>
  <c r="N43" i="42" s="1"/>
  <c r="AC43" i="42"/>
  <c r="Y44" i="60"/>
  <c r="Z44" i="60" s="1"/>
  <c r="K46" i="60"/>
  <c r="AE44" i="60"/>
  <c r="Q45" i="60"/>
  <c r="Y45" i="60" s="1"/>
  <c r="Z45" i="60" s="1"/>
  <c r="K45" i="60"/>
  <c r="AE46" i="60"/>
  <c r="AF46" i="60" s="1"/>
  <c r="H45" i="60"/>
  <c r="Q46" i="60"/>
  <c r="W46" i="60"/>
  <c r="AE45" i="60"/>
  <c r="H46" i="60"/>
  <c r="Z46" i="15"/>
  <c r="K46" i="15"/>
  <c r="M46" i="15" s="1"/>
  <c r="N46" i="15" s="1"/>
  <c r="AC46" i="15"/>
  <c r="AE46" i="15" s="1"/>
  <c r="AF46" i="15" s="1"/>
  <c r="AC45" i="15"/>
  <c r="K44" i="15"/>
  <c r="W45" i="15"/>
  <c r="Q45" i="15"/>
  <c r="Y44" i="15"/>
  <c r="Z44" i="15" s="1"/>
  <c r="K43" i="12"/>
  <c r="AC43" i="12"/>
  <c r="AE43" i="12" s="1"/>
  <c r="AF43" i="12" s="1"/>
  <c r="AC43" i="47"/>
  <c r="W43" i="46"/>
  <c r="AF43" i="46" s="1"/>
  <c r="AC43" i="46"/>
  <c r="AE43" i="46" s="1"/>
  <c r="K43" i="46"/>
  <c r="M43" i="46" s="1"/>
  <c r="N43" i="46" s="1"/>
  <c r="W43" i="45"/>
  <c r="AC43" i="45"/>
  <c r="K43" i="45"/>
  <c r="AC43" i="44"/>
  <c r="AE43" i="44" s="1"/>
  <c r="K43" i="44"/>
  <c r="AC43" i="43"/>
  <c r="W43" i="43"/>
  <c r="AF43" i="43" s="1"/>
  <c r="W43" i="42"/>
  <c r="AF43" i="42" s="1"/>
  <c r="AF45" i="60"/>
  <c r="AF44" i="60"/>
  <c r="S45" i="15"/>
  <c r="T45" i="15" s="1"/>
  <c r="H48" i="15"/>
  <c r="W47" i="15"/>
  <c r="H47" i="15"/>
  <c r="M47" i="15" s="1"/>
  <c r="AC48" i="15"/>
  <c r="H44" i="15"/>
  <c r="K48" i="15"/>
  <c r="S48" i="15" s="1"/>
  <c r="AC47" i="15"/>
  <c r="W48" i="15"/>
  <c r="Q47" i="15"/>
  <c r="H48" i="60"/>
  <c r="W47" i="60"/>
  <c r="H47" i="60"/>
  <c r="AC48" i="60"/>
  <c r="AE48" i="60" s="1"/>
  <c r="H44" i="60"/>
  <c r="Q47" i="60"/>
  <c r="K48" i="60"/>
  <c r="S48" i="60" s="1"/>
  <c r="AC47" i="60"/>
  <c r="W48" i="60"/>
  <c r="Q43" i="12"/>
  <c r="Y43" i="12" s="1"/>
  <c r="H43" i="12"/>
  <c r="Q43" i="47"/>
  <c r="H43" i="47"/>
  <c r="M43" i="47" s="1"/>
  <c r="W43" i="47"/>
  <c r="Q43" i="46"/>
  <c r="AF43" i="45"/>
  <c r="AE43" i="45"/>
  <c r="Q43" i="45"/>
  <c r="H43" i="45"/>
  <c r="AF43" i="44"/>
  <c r="Q43" i="44"/>
  <c r="Y43" i="44" s="1"/>
  <c r="H43" i="44"/>
  <c r="Q43" i="43"/>
  <c r="Q43" i="42"/>
  <c r="F48" i="51"/>
  <c r="H48" i="51" s="1"/>
  <c r="F47" i="51"/>
  <c r="W47" i="51" s="1"/>
  <c r="F46" i="51"/>
  <c r="W46" i="51" s="1"/>
  <c r="F45" i="51"/>
  <c r="K45" i="51" s="1"/>
  <c r="F44" i="51"/>
  <c r="F48" i="50"/>
  <c r="AC48" i="50" s="1"/>
  <c r="F47" i="50"/>
  <c r="F46" i="50"/>
  <c r="H46" i="50" s="1"/>
  <c r="F45" i="50"/>
  <c r="Q45" i="50" s="1"/>
  <c r="F44" i="50"/>
  <c r="H44" i="50" s="1"/>
  <c r="AC48" i="49"/>
  <c r="W48" i="49"/>
  <c r="F48" i="49"/>
  <c r="H48" i="49" s="1"/>
  <c r="F47" i="49"/>
  <c r="W47" i="49" s="1"/>
  <c r="F46" i="49"/>
  <c r="W46" i="49" s="1"/>
  <c r="F45" i="49"/>
  <c r="K45" i="49" s="1"/>
  <c r="F44" i="49"/>
  <c r="AC44" i="49" s="1"/>
  <c r="F48" i="48"/>
  <c r="W48" i="48" s="1"/>
  <c r="F47" i="48"/>
  <c r="K47" i="48" s="1"/>
  <c r="F46" i="48"/>
  <c r="AC46" i="48" s="1"/>
  <c r="F45" i="48"/>
  <c r="AC45" i="48" s="1"/>
  <c r="F44" i="48"/>
  <c r="Q44" i="48" s="1"/>
  <c r="F48" i="47"/>
  <c r="W48" i="47" s="1"/>
  <c r="F47" i="47"/>
  <c r="W47" i="47" s="1"/>
  <c r="F46" i="47"/>
  <c r="K46" i="47" s="1"/>
  <c r="F45" i="47"/>
  <c r="AC45" i="47" s="1"/>
  <c r="F44" i="47"/>
  <c r="AC44" i="47" s="1"/>
  <c r="F48" i="46"/>
  <c r="W48" i="46" s="1"/>
  <c r="F47" i="46"/>
  <c r="W47" i="46" s="1"/>
  <c r="F46" i="46"/>
  <c r="K46" i="46" s="1"/>
  <c r="F45" i="46"/>
  <c r="AC45" i="46" s="1"/>
  <c r="F44" i="46"/>
  <c r="AC44" i="46" s="1"/>
  <c r="F48" i="45"/>
  <c r="F47" i="45"/>
  <c r="F46" i="45"/>
  <c r="F45" i="45"/>
  <c r="F44" i="45"/>
  <c r="F48" i="44"/>
  <c r="W48" i="44" s="1"/>
  <c r="F47" i="44"/>
  <c r="K47" i="44" s="1"/>
  <c r="F46" i="44"/>
  <c r="AC46" i="44" s="1"/>
  <c r="F45" i="44"/>
  <c r="AC45" i="44" s="1"/>
  <c r="F44" i="44"/>
  <c r="Q44" i="44" s="1"/>
  <c r="F48" i="43"/>
  <c r="AC48" i="43" s="1"/>
  <c r="F47" i="43"/>
  <c r="Q47" i="43" s="1"/>
  <c r="F46" i="43"/>
  <c r="Q46" i="43" s="1"/>
  <c r="F45" i="43"/>
  <c r="H45" i="43" s="1"/>
  <c r="F44" i="43"/>
  <c r="Q44" i="43" s="1"/>
  <c r="F48" i="42"/>
  <c r="K48" i="42" s="1"/>
  <c r="F47" i="42"/>
  <c r="F46" i="42"/>
  <c r="H46" i="42" s="1"/>
  <c r="F45" i="42"/>
  <c r="Q45" i="42" s="1"/>
  <c r="F44" i="42"/>
  <c r="AC44" i="42" s="1"/>
  <c r="M43" i="44" l="1"/>
  <c r="N43" i="44" s="1"/>
  <c r="K45" i="42"/>
  <c r="AE43" i="47"/>
  <c r="S46" i="15"/>
  <c r="T46" i="15" s="1"/>
  <c r="M46" i="60"/>
  <c r="N46" i="60" s="1"/>
  <c r="M43" i="45"/>
  <c r="N43" i="45" s="1"/>
  <c r="M43" i="12"/>
  <c r="S46" i="60"/>
  <c r="T46" i="60" s="1"/>
  <c r="AC45" i="42"/>
  <c r="AE47" i="60"/>
  <c r="AF47" i="60" s="1"/>
  <c r="M45" i="60"/>
  <c r="N45" i="60" s="1"/>
  <c r="Y45" i="15"/>
  <c r="Z45" i="15" s="1"/>
  <c r="S45" i="60"/>
  <c r="T45" i="60" s="1"/>
  <c r="Y46" i="60"/>
  <c r="Z46" i="60" s="1"/>
  <c r="S44" i="15"/>
  <c r="T44" i="15" s="1"/>
  <c r="AE45" i="15"/>
  <c r="AF45" i="15" s="1"/>
  <c r="K47" i="51"/>
  <c r="AC47" i="51"/>
  <c r="AE47" i="51" s="1"/>
  <c r="AF47" i="51" s="1"/>
  <c r="AC45" i="51"/>
  <c r="K48" i="51"/>
  <c r="K46" i="51"/>
  <c r="W48" i="51"/>
  <c r="Q46" i="51"/>
  <c r="S46" i="51" s="1"/>
  <c r="T46" i="51" s="1"/>
  <c r="AC48" i="51"/>
  <c r="AE48" i="51" s="1"/>
  <c r="AF48" i="51" s="1"/>
  <c r="AC46" i="51"/>
  <c r="AE46" i="51" s="1"/>
  <c r="AF46" i="51" s="1"/>
  <c r="W44" i="50"/>
  <c r="AC44" i="50"/>
  <c r="K44" i="50"/>
  <c r="M44" i="50" s="1"/>
  <c r="N44" i="50" s="1"/>
  <c r="K45" i="50"/>
  <c r="W45" i="50"/>
  <c r="Y45" i="50" s="1"/>
  <c r="Z45" i="50" s="1"/>
  <c r="H45" i="50"/>
  <c r="AC45" i="50"/>
  <c r="AE45" i="50" s="1"/>
  <c r="AF45" i="50" s="1"/>
  <c r="K47" i="49"/>
  <c r="K46" i="49"/>
  <c r="AC46" i="49"/>
  <c r="AE48" i="49"/>
  <c r="AF48" i="49" s="1"/>
  <c r="AC47" i="49"/>
  <c r="AE47" i="49" s="1"/>
  <c r="AF47" i="49" s="1"/>
  <c r="AC45" i="49"/>
  <c r="K48" i="49"/>
  <c r="M48" i="49" s="1"/>
  <c r="AC47" i="48"/>
  <c r="K44" i="48"/>
  <c r="S44" i="48" s="1"/>
  <c r="T44" i="48" s="1"/>
  <c r="K48" i="48"/>
  <c r="W44" i="48"/>
  <c r="AC48" i="48"/>
  <c r="H44" i="48"/>
  <c r="AC44" i="48"/>
  <c r="K47" i="47"/>
  <c r="AC47" i="47"/>
  <c r="AE47" i="47" s="1"/>
  <c r="AF47" i="47" s="1"/>
  <c r="K48" i="47"/>
  <c r="AC48" i="47"/>
  <c r="AE48" i="47" s="1"/>
  <c r="AF48" i="47" s="1"/>
  <c r="AC46" i="47"/>
  <c r="K48" i="46"/>
  <c r="AC48" i="46"/>
  <c r="AE48" i="46" s="1"/>
  <c r="AF48" i="46" s="1"/>
  <c r="AC46" i="46"/>
  <c r="K47" i="46"/>
  <c r="AC47" i="46"/>
  <c r="AE47" i="46" s="1"/>
  <c r="AF47" i="46" s="1"/>
  <c r="W48" i="45"/>
  <c r="AC44" i="45"/>
  <c r="AC45" i="45"/>
  <c r="K46" i="45"/>
  <c r="W47" i="45"/>
  <c r="K48" i="45"/>
  <c r="AC46" i="45"/>
  <c r="K47" i="45"/>
  <c r="AC48" i="45"/>
  <c r="AC47" i="45"/>
  <c r="H44" i="44"/>
  <c r="K44" i="44"/>
  <c r="AC44" i="44"/>
  <c r="AC47" i="44"/>
  <c r="K48" i="44"/>
  <c r="M44" i="44"/>
  <c r="N44" i="44" s="1"/>
  <c r="W44" i="44"/>
  <c r="AC48" i="44"/>
  <c r="AE48" i="44" s="1"/>
  <c r="AF48" i="44" s="1"/>
  <c r="H46" i="43"/>
  <c r="H44" i="43"/>
  <c r="K44" i="43"/>
  <c r="M44" i="43" s="1"/>
  <c r="W44" i="43"/>
  <c r="Y44" i="43" s="1"/>
  <c r="Z44" i="43" s="1"/>
  <c r="AC44" i="43"/>
  <c r="AE44" i="43"/>
  <c r="AF44" i="43" s="1"/>
  <c r="K48" i="43"/>
  <c r="N44" i="43"/>
  <c r="AE43" i="43"/>
  <c r="W45" i="42"/>
  <c r="AE43" i="42"/>
  <c r="H45" i="42"/>
  <c r="M45" i="42" s="1"/>
  <c r="N45" i="42" s="1"/>
  <c r="K44" i="42"/>
  <c r="H44" i="42"/>
  <c r="W44" i="42"/>
  <c r="AE44" i="42" s="1"/>
  <c r="AC48" i="42"/>
  <c r="Y48" i="15"/>
  <c r="Z48" i="15" s="1"/>
  <c r="AE47" i="15"/>
  <c r="AF47" i="15" s="1"/>
  <c r="N47" i="15"/>
  <c r="M48" i="15"/>
  <c r="T48" i="15"/>
  <c r="Y47" i="15"/>
  <c r="Z47" i="15" s="1"/>
  <c r="M44" i="15"/>
  <c r="N44" i="15" s="1"/>
  <c r="S47" i="15"/>
  <c r="T47" i="15" s="1"/>
  <c r="AE48" i="15"/>
  <c r="AF48" i="15" s="1"/>
  <c r="M44" i="60"/>
  <c r="N44" i="60"/>
  <c r="Y48" i="60"/>
  <c r="Z48" i="60" s="1"/>
  <c r="AF48" i="60"/>
  <c r="M48" i="60"/>
  <c r="T48" i="60"/>
  <c r="M47" i="60"/>
  <c r="N47" i="60" s="1"/>
  <c r="S47" i="60"/>
  <c r="T47" i="60" s="1"/>
  <c r="Y47" i="60"/>
  <c r="Z47" i="60" s="1"/>
  <c r="N43" i="12"/>
  <c r="S43" i="12"/>
  <c r="T43" i="12" s="1"/>
  <c r="Z43" i="12"/>
  <c r="Y43" i="47"/>
  <c r="AF43" i="47"/>
  <c r="N43" i="47"/>
  <c r="Z43" i="47"/>
  <c r="S43" i="47"/>
  <c r="T43" i="47" s="1"/>
  <c r="S43" i="46"/>
  <c r="T43" i="46" s="1"/>
  <c r="Z43" i="46"/>
  <c r="Y43" i="46"/>
  <c r="S43" i="45"/>
  <c r="T43" i="45" s="1"/>
  <c r="Z43" i="45"/>
  <c r="Y43" i="45"/>
  <c r="S43" i="44"/>
  <c r="T43" i="44" s="1"/>
  <c r="Z43" i="44"/>
  <c r="S43" i="43"/>
  <c r="T43" i="43" s="1"/>
  <c r="Z43" i="43"/>
  <c r="Y43" i="43"/>
  <c r="S43" i="42"/>
  <c r="T43" i="42" s="1"/>
  <c r="Z43" i="42"/>
  <c r="Y43" i="42"/>
  <c r="Q45" i="51"/>
  <c r="H44" i="51"/>
  <c r="M48" i="51"/>
  <c r="W44" i="51"/>
  <c r="H45" i="51"/>
  <c r="Q47" i="51"/>
  <c r="Y47" i="51" s="1"/>
  <c r="W45" i="51"/>
  <c r="H46" i="51"/>
  <c r="M46" i="51" s="1"/>
  <c r="Q48" i="51"/>
  <c r="K44" i="51"/>
  <c r="H47" i="51"/>
  <c r="M47" i="51" s="1"/>
  <c r="AC44" i="51"/>
  <c r="Q44" i="51"/>
  <c r="S45" i="50"/>
  <c r="T45" i="50" s="1"/>
  <c r="Q48" i="50"/>
  <c r="W46" i="50"/>
  <c r="H47" i="50"/>
  <c r="W47" i="50"/>
  <c r="H48" i="50"/>
  <c r="K46" i="50"/>
  <c r="W48" i="50"/>
  <c r="AE48" i="50" s="1"/>
  <c r="Q44" i="50"/>
  <c r="AC46" i="50"/>
  <c r="K47" i="50"/>
  <c r="AC47" i="50"/>
  <c r="K48" i="50"/>
  <c r="Q46" i="50"/>
  <c r="Q47" i="50"/>
  <c r="AE46" i="49"/>
  <c r="AF46" i="49" s="1"/>
  <c r="Q44" i="49"/>
  <c r="Q45" i="49"/>
  <c r="H44" i="49"/>
  <c r="Q46" i="49"/>
  <c r="W44" i="49"/>
  <c r="AE44" i="49" s="1"/>
  <c r="H45" i="49"/>
  <c r="M45" i="49" s="1"/>
  <c r="Q47" i="49"/>
  <c r="Y47" i="49" s="1"/>
  <c r="W45" i="49"/>
  <c r="H46" i="49"/>
  <c r="Q48" i="49"/>
  <c r="K44" i="49"/>
  <c r="H47" i="49"/>
  <c r="AE48" i="48"/>
  <c r="AF48" i="48" s="1"/>
  <c r="Q45" i="48"/>
  <c r="Q46" i="48"/>
  <c r="H45" i="48"/>
  <c r="Q47" i="48"/>
  <c r="Y44" i="48"/>
  <c r="Z44" i="48" s="1"/>
  <c r="W45" i="48"/>
  <c r="AE45" i="48" s="1"/>
  <c r="H46" i="48"/>
  <c r="Q48" i="48"/>
  <c r="W46" i="48"/>
  <c r="AE46" i="48" s="1"/>
  <c r="H47" i="48"/>
  <c r="K45" i="48"/>
  <c r="W47" i="48"/>
  <c r="H48" i="48"/>
  <c r="M48" i="48" s="1"/>
  <c r="K46" i="48"/>
  <c r="Q44" i="47"/>
  <c r="Q45" i="47"/>
  <c r="H44" i="47"/>
  <c r="Q46" i="47"/>
  <c r="W44" i="47"/>
  <c r="H45" i="47"/>
  <c r="Q47" i="47"/>
  <c r="Y47" i="47" s="1"/>
  <c r="W45" i="47"/>
  <c r="H46" i="47"/>
  <c r="Q48" i="47"/>
  <c r="K44" i="47"/>
  <c r="W46" i="47"/>
  <c r="AE46" i="47" s="1"/>
  <c r="H47" i="47"/>
  <c r="K45" i="47"/>
  <c r="H48" i="47"/>
  <c r="Q44" i="46"/>
  <c r="Q45" i="46"/>
  <c r="H44" i="46"/>
  <c r="Q46" i="46"/>
  <c r="W44" i="46"/>
  <c r="H45" i="46"/>
  <c r="Q47" i="46"/>
  <c r="Y47" i="46" s="1"/>
  <c r="W45" i="46"/>
  <c r="H46" i="46"/>
  <c r="Q48" i="46"/>
  <c r="K44" i="46"/>
  <c r="W46" i="46"/>
  <c r="H47" i="46"/>
  <c r="K45" i="46"/>
  <c r="H48" i="46"/>
  <c r="M48" i="46" s="1"/>
  <c r="Q44" i="45"/>
  <c r="Q45" i="45"/>
  <c r="H44" i="45"/>
  <c r="Q46" i="45"/>
  <c r="W44" i="45"/>
  <c r="H45" i="45"/>
  <c r="Q47" i="45"/>
  <c r="Y47" i="45" s="1"/>
  <c r="W45" i="45"/>
  <c r="H46" i="45"/>
  <c r="Q48" i="45"/>
  <c r="K44" i="45"/>
  <c r="W46" i="45"/>
  <c r="H47" i="45"/>
  <c r="K45" i="45"/>
  <c r="H48" i="45"/>
  <c r="S44" i="44"/>
  <c r="T44" i="44" s="1"/>
  <c r="Q45" i="44"/>
  <c r="Q46" i="44"/>
  <c r="H45" i="44"/>
  <c r="Q47" i="44"/>
  <c r="W45" i="44"/>
  <c r="AE45" i="44" s="1"/>
  <c r="H46" i="44"/>
  <c r="Q48" i="44"/>
  <c r="W46" i="44"/>
  <c r="AE46" i="44" s="1"/>
  <c r="H47" i="44"/>
  <c r="M47" i="44" s="1"/>
  <c r="K45" i="44"/>
  <c r="W47" i="44"/>
  <c r="H48" i="44"/>
  <c r="K46" i="44"/>
  <c r="S44" i="43"/>
  <c r="T44" i="43" s="1"/>
  <c r="W45" i="43"/>
  <c r="Q48" i="43"/>
  <c r="W46" i="43"/>
  <c r="H47" i="43"/>
  <c r="K45" i="43"/>
  <c r="W47" i="43"/>
  <c r="H48" i="43"/>
  <c r="AC45" i="43"/>
  <c r="K46" i="43"/>
  <c r="S46" i="43" s="1"/>
  <c r="W48" i="43"/>
  <c r="AE48" i="43" s="1"/>
  <c r="AC46" i="43"/>
  <c r="AE46" i="43" s="1"/>
  <c r="K47" i="43"/>
  <c r="Q45" i="43"/>
  <c r="AC47" i="43"/>
  <c r="AE47" i="43" s="1"/>
  <c r="S45" i="42"/>
  <c r="T45" i="42" s="1"/>
  <c r="Q48" i="42"/>
  <c r="Y45" i="42"/>
  <c r="Z45" i="42" s="1"/>
  <c r="W46" i="42"/>
  <c r="H47" i="42"/>
  <c r="W47" i="42"/>
  <c r="H48" i="42"/>
  <c r="M48" i="42" s="1"/>
  <c r="K46" i="42"/>
  <c r="W48" i="42"/>
  <c r="Q44" i="42"/>
  <c r="AC46" i="42"/>
  <c r="K47" i="42"/>
  <c r="AC47" i="42"/>
  <c r="Q47" i="42"/>
  <c r="Q46" i="42"/>
  <c r="AE45" i="42" l="1"/>
  <c r="AF45" i="42" s="1"/>
  <c r="M47" i="47"/>
  <c r="AE44" i="50"/>
  <c r="AF44" i="50" s="1"/>
  <c r="AE46" i="46"/>
  <c r="AF46" i="46" s="1"/>
  <c r="AE47" i="42"/>
  <c r="AF47" i="42" s="1"/>
  <c r="AE45" i="51"/>
  <c r="AF45" i="51" s="1"/>
  <c r="AE46" i="50"/>
  <c r="AF46" i="50" s="1"/>
  <c r="M47" i="49"/>
  <c r="N47" i="49" s="1"/>
  <c r="AE44" i="48"/>
  <c r="AF44" i="48" s="1"/>
  <c r="M48" i="47"/>
  <c r="AE48" i="45"/>
  <c r="AF48" i="45" s="1"/>
  <c r="M48" i="44"/>
  <c r="AE48" i="42"/>
  <c r="AF48" i="42" s="1"/>
  <c r="AE46" i="42"/>
  <c r="Y46" i="51"/>
  <c r="Z46" i="51" s="1"/>
  <c r="AE47" i="50"/>
  <c r="M45" i="50"/>
  <c r="N45" i="50" s="1"/>
  <c r="M44" i="48"/>
  <c r="N44" i="48" s="1"/>
  <c r="M47" i="46"/>
  <c r="N47" i="46" s="1"/>
  <c r="M47" i="45"/>
  <c r="M48" i="45"/>
  <c r="AE47" i="45"/>
  <c r="AF47" i="45" s="1"/>
  <c r="AE46" i="45"/>
  <c r="AF46" i="45" s="1"/>
  <c r="AE44" i="44"/>
  <c r="AF44" i="44" s="1"/>
  <c r="Y44" i="44"/>
  <c r="Z44" i="44" s="1"/>
  <c r="AF44" i="42"/>
  <c r="M44" i="42"/>
  <c r="N44" i="42" s="1"/>
  <c r="Y44" i="42"/>
  <c r="Z44" i="42" s="1"/>
  <c r="S48" i="51"/>
  <c r="T48" i="51" s="1"/>
  <c r="Y44" i="51"/>
  <c r="Z44" i="51" s="1"/>
  <c r="Y48" i="51"/>
  <c r="Z48" i="51" s="1"/>
  <c r="M45" i="51"/>
  <c r="N45" i="51" s="1"/>
  <c r="S44" i="51"/>
  <c r="T44" i="51" s="1"/>
  <c r="AE44" i="51"/>
  <c r="AF44" i="51" s="1"/>
  <c r="N46" i="51"/>
  <c r="Y45" i="51"/>
  <c r="Z45" i="51" s="1"/>
  <c r="N47" i="51"/>
  <c r="Z47" i="51"/>
  <c r="S47" i="51"/>
  <c r="T47" i="51" s="1"/>
  <c r="S45" i="51"/>
  <c r="T45" i="51" s="1"/>
  <c r="M44" i="51"/>
  <c r="N44" i="51" s="1"/>
  <c r="M47" i="50"/>
  <c r="N47" i="50" s="1"/>
  <c r="Y46" i="50"/>
  <c r="Z46" i="50" s="1"/>
  <c r="S44" i="50"/>
  <c r="T44" i="50" s="1"/>
  <c r="Y48" i="50"/>
  <c r="Z48" i="50" s="1"/>
  <c r="AF48" i="50"/>
  <c r="S48" i="50"/>
  <c r="T48" i="50" s="1"/>
  <c r="S47" i="50"/>
  <c r="T47" i="50" s="1"/>
  <c r="M46" i="50"/>
  <c r="N46" i="50" s="1"/>
  <c r="S46" i="50"/>
  <c r="T46" i="50" s="1"/>
  <c r="Y44" i="50"/>
  <c r="Z44" i="50" s="1"/>
  <c r="M48" i="50"/>
  <c r="AF47" i="50"/>
  <c r="Y47" i="50"/>
  <c r="Z47" i="50" s="1"/>
  <c r="S46" i="49"/>
  <c r="T46" i="49" s="1"/>
  <c r="Y45" i="49"/>
  <c r="Z45" i="49" s="1"/>
  <c r="S47" i="49"/>
  <c r="T47" i="49" s="1"/>
  <c r="Z47" i="49"/>
  <c r="M46" i="49"/>
  <c r="N46" i="49" s="1"/>
  <c r="S45" i="49"/>
  <c r="T45" i="49" s="1"/>
  <c r="M44" i="49"/>
  <c r="N44" i="49" s="1"/>
  <c r="N45" i="49"/>
  <c r="Y46" i="49"/>
  <c r="Z46" i="49" s="1"/>
  <c r="S48" i="49"/>
  <c r="T48" i="49" s="1"/>
  <c r="AF44" i="49"/>
  <c r="Y44" i="49"/>
  <c r="Z44" i="49" s="1"/>
  <c r="Y48" i="49"/>
  <c r="Z48" i="49" s="1"/>
  <c r="S44" i="49"/>
  <c r="T44" i="49" s="1"/>
  <c r="AE45" i="49"/>
  <c r="AF45" i="49" s="1"/>
  <c r="M45" i="48"/>
  <c r="N45" i="48" s="1"/>
  <c r="S45" i="48"/>
  <c r="T45" i="48" s="1"/>
  <c r="S47" i="48"/>
  <c r="T47" i="48" s="1"/>
  <c r="M47" i="48"/>
  <c r="N47" i="48" s="1"/>
  <c r="Y46" i="48"/>
  <c r="Z46" i="48" s="1"/>
  <c r="AF46" i="48"/>
  <c r="S48" i="48"/>
  <c r="T48" i="48" s="1"/>
  <c r="M46" i="48"/>
  <c r="N46" i="48" s="1"/>
  <c r="S46" i="48"/>
  <c r="T46" i="48" s="1"/>
  <c r="Y48" i="48"/>
  <c r="Z48" i="48" s="1"/>
  <c r="Y47" i="48"/>
  <c r="Z47" i="48" s="1"/>
  <c r="AF45" i="48"/>
  <c r="Y45" i="48"/>
  <c r="Z45" i="48" s="1"/>
  <c r="AE47" i="48"/>
  <c r="AF47" i="48" s="1"/>
  <c r="M44" i="47"/>
  <c r="N44" i="47" s="1"/>
  <c r="Y44" i="47"/>
  <c r="Z44" i="47" s="1"/>
  <c r="S44" i="47"/>
  <c r="T44" i="47" s="1"/>
  <c r="S48" i="47"/>
  <c r="T48" i="47" s="1"/>
  <c r="AE44" i="47"/>
  <c r="AF44" i="47" s="1"/>
  <c r="S46" i="47"/>
  <c r="T46" i="47" s="1"/>
  <c r="Y48" i="47"/>
  <c r="Z48" i="47" s="1"/>
  <c r="M45" i="47"/>
  <c r="N45" i="47" s="1"/>
  <c r="Y45" i="47"/>
  <c r="Z45" i="47" s="1"/>
  <c r="M46" i="47"/>
  <c r="N46" i="47" s="1"/>
  <c r="S47" i="47"/>
  <c r="T47" i="47" s="1"/>
  <c r="Z47" i="47"/>
  <c r="N47" i="47"/>
  <c r="S45" i="47"/>
  <c r="T45" i="47" s="1"/>
  <c r="Y46" i="47"/>
  <c r="Z46" i="47" s="1"/>
  <c r="AF46" i="47"/>
  <c r="AE45" i="47"/>
  <c r="AF45" i="47" s="1"/>
  <c r="M44" i="46"/>
  <c r="N44" i="46" s="1"/>
  <c r="Y44" i="46"/>
  <c r="Z44" i="46" s="1"/>
  <c r="S44" i="46"/>
  <c r="T44" i="46" s="1"/>
  <c r="S48" i="46"/>
  <c r="T48" i="46" s="1"/>
  <c r="AE44" i="46"/>
  <c r="AF44" i="46" s="1"/>
  <c r="S46" i="46"/>
  <c r="T46" i="46" s="1"/>
  <c r="Y48" i="46"/>
  <c r="Z48" i="46" s="1"/>
  <c r="M45" i="46"/>
  <c r="N45" i="46" s="1"/>
  <c r="Y45" i="46"/>
  <c r="Z45" i="46" s="1"/>
  <c r="M46" i="46"/>
  <c r="N46" i="46" s="1"/>
  <c r="S47" i="46"/>
  <c r="T47" i="46" s="1"/>
  <c r="Z47" i="46"/>
  <c r="S45" i="46"/>
  <c r="T45" i="46" s="1"/>
  <c r="Y46" i="46"/>
  <c r="Z46" i="46" s="1"/>
  <c r="AE45" i="46"/>
  <c r="AF45" i="46" s="1"/>
  <c r="M44" i="45"/>
  <c r="N44" i="45" s="1"/>
  <c r="Y44" i="45"/>
  <c r="Z44" i="45" s="1"/>
  <c r="S44" i="45"/>
  <c r="T44" i="45" s="1"/>
  <c r="S48" i="45"/>
  <c r="T48" i="45" s="1"/>
  <c r="AE44" i="45"/>
  <c r="AF44" i="45" s="1"/>
  <c r="S46" i="45"/>
  <c r="T46" i="45" s="1"/>
  <c r="Y48" i="45"/>
  <c r="Z48" i="45" s="1"/>
  <c r="M45" i="45"/>
  <c r="N45" i="45" s="1"/>
  <c r="Y45" i="45"/>
  <c r="Z45" i="45" s="1"/>
  <c r="M46" i="45"/>
  <c r="N46" i="45" s="1"/>
  <c r="S47" i="45"/>
  <c r="T47" i="45" s="1"/>
  <c r="Z47" i="45"/>
  <c r="N47" i="45"/>
  <c r="S45" i="45"/>
  <c r="T45" i="45" s="1"/>
  <c r="Y46" i="45"/>
  <c r="Z46" i="45" s="1"/>
  <c r="AE45" i="45"/>
  <c r="AF45" i="45" s="1"/>
  <c r="M45" i="44"/>
  <c r="N45" i="44" s="1"/>
  <c r="S45" i="44"/>
  <c r="T45" i="44" s="1"/>
  <c r="S47" i="44"/>
  <c r="T47" i="44" s="1"/>
  <c r="N47" i="44"/>
  <c r="Y46" i="44"/>
  <c r="Z46" i="44" s="1"/>
  <c r="AF46" i="44"/>
  <c r="S48" i="44"/>
  <c r="T48" i="44" s="1"/>
  <c r="M46" i="44"/>
  <c r="N46" i="44" s="1"/>
  <c r="S46" i="44"/>
  <c r="T46" i="44" s="1"/>
  <c r="Y48" i="44"/>
  <c r="Z48" i="44" s="1"/>
  <c r="Y47" i="44"/>
  <c r="Z47" i="44" s="1"/>
  <c r="Y45" i="44"/>
  <c r="Z45" i="44" s="1"/>
  <c r="AF45" i="44"/>
  <c r="AE47" i="44"/>
  <c r="AF47" i="44" s="1"/>
  <c r="Y45" i="43"/>
  <c r="Z45" i="43" s="1"/>
  <c r="S45" i="43"/>
  <c r="T45" i="43" s="1"/>
  <c r="Y47" i="43"/>
  <c r="Z47" i="43" s="1"/>
  <c r="AF47" i="43"/>
  <c r="M48" i="43"/>
  <c r="M47" i="43"/>
  <c r="N47" i="43" s="1"/>
  <c r="M45" i="43"/>
  <c r="N45" i="43" s="1"/>
  <c r="S47" i="43"/>
  <c r="T47" i="43" s="1"/>
  <c r="Y48" i="43"/>
  <c r="Z48" i="43" s="1"/>
  <c r="AF48" i="43"/>
  <c r="T46" i="43"/>
  <c r="M46" i="43"/>
  <c r="N46" i="43" s="1"/>
  <c r="AF46" i="43"/>
  <c r="Y46" i="43"/>
  <c r="Z46" i="43" s="1"/>
  <c r="AE45" i="43"/>
  <c r="AF45" i="43" s="1"/>
  <c r="S48" i="43"/>
  <c r="T48" i="43" s="1"/>
  <c r="Y47" i="42"/>
  <c r="Z47" i="42" s="1"/>
  <c r="M47" i="42"/>
  <c r="N47" i="42" s="1"/>
  <c r="Y46" i="42"/>
  <c r="Z46" i="42" s="1"/>
  <c r="AF46" i="42"/>
  <c r="S44" i="42"/>
  <c r="T44" i="42" s="1"/>
  <c r="Y48" i="42"/>
  <c r="Z48" i="42" s="1"/>
  <c r="S48" i="42"/>
  <c r="T48" i="42" s="1"/>
  <c r="S46" i="42"/>
  <c r="T46" i="42" s="1"/>
  <c r="M46" i="42"/>
  <c r="N46" i="42" s="1"/>
  <c r="S47" i="42"/>
  <c r="T47" i="42" s="1"/>
  <c r="AC13" i="55" l="1"/>
  <c r="AE13" i="55" s="1"/>
  <c r="AF13" i="55"/>
  <c r="AF13" i="54"/>
  <c r="AC13" i="54"/>
  <c r="AE13" i="54" s="1"/>
  <c r="AF13" i="53"/>
  <c r="AC13" i="53"/>
  <c r="AE13" i="53" s="1"/>
  <c r="AC13" i="52"/>
  <c r="AF13" i="52"/>
  <c r="AF13" i="51"/>
  <c r="AC13" i="51"/>
  <c r="AE13" i="51" s="1"/>
  <c r="AF13" i="50"/>
  <c r="AC13" i="50"/>
  <c r="AE13" i="50" s="1"/>
  <c r="AC13" i="49"/>
  <c r="AF13" i="49"/>
  <c r="AC13" i="48"/>
  <c r="AF13" i="48"/>
  <c r="AC13" i="47"/>
  <c r="W13" i="47"/>
  <c r="AF13" i="47" s="1"/>
  <c r="Q13" i="47"/>
  <c r="K13" i="47"/>
  <c r="H13" i="47"/>
  <c r="AC13" i="46"/>
  <c r="W13" i="46"/>
  <c r="AF13" i="46" s="1"/>
  <c r="Q13" i="46"/>
  <c r="K13" i="46"/>
  <c r="H13" i="46"/>
  <c r="AC13" i="45"/>
  <c r="W13" i="45"/>
  <c r="AF13" i="45" s="1"/>
  <c r="Q13" i="45"/>
  <c r="K13" i="45"/>
  <c r="H13" i="45"/>
  <c r="AC13" i="44"/>
  <c r="W13" i="44"/>
  <c r="AF13" i="44" s="1"/>
  <c r="Q13" i="44"/>
  <c r="K13" i="44"/>
  <c r="H13" i="44"/>
  <c r="AC13" i="43"/>
  <c r="W13" i="43"/>
  <c r="AF13" i="43" s="1"/>
  <c r="Q13" i="43"/>
  <c r="K13" i="43"/>
  <c r="H13" i="43"/>
  <c r="AC13" i="42"/>
  <c r="W13" i="42"/>
  <c r="AF13" i="42" s="1"/>
  <c r="Q13" i="42"/>
  <c r="K13" i="42"/>
  <c r="H13" i="42"/>
  <c r="AE13" i="46" l="1"/>
  <c r="AE13" i="47"/>
  <c r="AE13" i="52"/>
  <c r="AE13" i="49"/>
  <c r="AE13" i="48"/>
  <c r="AE13" i="45"/>
  <c r="AE13" i="44"/>
  <c r="AE13" i="43"/>
  <c r="AE13" i="42"/>
  <c r="Y13" i="44"/>
  <c r="Z13" i="44" s="1"/>
  <c r="Y13" i="47"/>
  <c r="Z13" i="47" s="1"/>
  <c r="Y13" i="46"/>
  <c r="Z13" i="46" s="1"/>
  <c r="Y13" i="45"/>
  <c r="Z13" i="45" s="1"/>
  <c r="Y13" i="43"/>
  <c r="Z13" i="43" s="1"/>
  <c r="M13" i="47"/>
  <c r="N13" i="47" s="1"/>
  <c r="S13" i="47"/>
  <c r="T13" i="47" s="1"/>
  <c r="M13" i="46"/>
  <c r="N13" i="46" s="1"/>
  <c r="S13" i="46"/>
  <c r="T13" i="46" s="1"/>
  <c r="M13" i="45"/>
  <c r="N13" i="45" s="1"/>
  <c r="S13" i="45"/>
  <c r="T13" i="45" s="1"/>
  <c r="M13" i="44"/>
  <c r="N13" i="44" s="1"/>
  <c r="S13" i="44"/>
  <c r="T13" i="44" s="1"/>
  <c r="M13" i="43"/>
  <c r="N13" i="43" s="1"/>
  <c r="S13" i="43"/>
  <c r="T13" i="43" s="1"/>
  <c r="M13" i="42"/>
  <c r="N13" i="42" s="1"/>
  <c r="Y13" i="42"/>
  <c r="Z13" i="42" s="1"/>
  <c r="S13" i="42"/>
  <c r="T13" i="42" s="1"/>
  <c r="F21" i="55" l="1"/>
  <c r="F21" i="54"/>
  <c r="F21" i="53"/>
  <c r="F21" i="52"/>
  <c r="F21" i="51"/>
  <c r="F21" i="50"/>
  <c r="F21" i="49"/>
  <c r="F21" i="48"/>
  <c r="F21" i="47"/>
  <c r="K21" i="47" s="1"/>
  <c r="F21" i="46"/>
  <c r="K21" i="46" s="1"/>
  <c r="F21" i="45"/>
  <c r="F21" i="44"/>
  <c r="K21" i="44" s="1"/>
  <c r="F21" i="43"/>
  <c r="K21" i="43" s="1"/>
  <c r="F21" i="42"/>
  <c r="K21" i="42" s="1"/>
  <c r="W21" i="50" l="1"/>
  <c r="Q21" i="50"/>
  <c r="K21" i="50"/>
  <c r="T21" i="50" s="1"/>
  <c r="H21" i="50"/>
  <c r="M21" i="50" s="1"/>
  <c r="N21" i="50" s="1"/>
  <c r="AC21" i="44"/>
  <c r="AE21" i="44" s="1"/>
  <c r="AC21" i="50"/>
  <c r="Q21" i="51"/>
  <c r="W21" i="51"/>
  <c r="Y21" i="51" s="1"/>
  <c r="K21" i="51"/>
  <c r="T21" i="51" s="1"/>
  <c r="H21" i="51"/>
  <c r="M21" i="51" s="1"/>
  <c r="N21" i="51" s="1"/>
  <c r="Q21" i="52"/>
  <c r="W21" i="52"/>
  <c r="Y21" i="52" s="1"/>
  <c r="K21" i="52"/>
  <c r="H21" i="52"/>
  <c r="K21" i="53"/>
  <c r="W21" i="53"/>
  <c r="Y21" i="53" s="1"/>
  <c r="Q21" i="53"/>
  <c r="H21" i="53"/>
  <c r="AC21" i="47"/>
  <c r="Q21" i="54"/>
  <c r="K21" i="54"/>
  <c r="W21" i="54"/>
  <c r="H21" i="54"/>
  <c r="Q21" i="48"/>
  <c r="W21" i="48"/>
  <c r="K21" i="48"/>
  <c r="T21" i="48" s="1"/>
  <c r="H21" i="48"/>
  <c r="M21" i="48" s="1"/>
  <c r="N21" i="48" s="1"/>
  <c r="W21" i="55"/>
  <c r="Q21" i="55"/>
  <c r="K21" i="55"/>
  <c r="H21" i="55"/>
  <c r="W21" i="49"/>
  <c r="Y21" i="49" s="1"/>
  <c r="Q21" i="49"/>
  <c r="K21" i="49"/>
  <c r="T21" i="49" s="1"/>
  <c r="H21" i="49"/>
  <c r="M21" i="49" s="1"/>
  <c r="N21" i="49" s="1"/>
  <c r="AC21" i="55"/>
  <c r="AE21" i="55" s="1"/>
  <c r="AF21" i="54"/>
  <c r="AC21" i="52"/>
  <c r="AC21" i="46"/>
  <c r="K21" i="45"/>
  <c r="AC21" i="43"/>
  <c r="AC21" i="42"/>
  <c r="AC21" i="53"/>
  <c r="AE21" i="53" s="1"/>
  <c r="AC21" i="51"/>
  <c r="AC21" i="49"/>
  <c r="AE21" i="49" s="1"/>
  <c r="AC21" i="48"/>
  <c r="AC21" i="45"/>
  <c r="AC21" i="54"/>
  <c r="AE21" i="54" s="1"/>
  <c r="AE21" i="50"/>
  <c r="AE21" i="48"/>
  <c r="T21" i="47"/>
  <c r="Q21" i="47"/>
  <c r="H21" i="47"/>
  <c r="M21" i="47" s="1"/>
  <c r="W21" i="47"/>
  <c r="AE21" i="47" s="1"/>
  <c r="T21" i="46"/>
  <c r="Q21" i="46"/>
  <c r="H21" i="46"/>
  <c r="M21" i="46" s="1"/>
  <c r="W21" i="46"/>
  <c r="AE21" i="46" s="1"/>
  <c r="T21" i="45"/>
  <c r="Q21" i="45"/>
  <c r="H21" i="45"/>
  <c r="W21" i="45"/>
  <c r="T21" i="44"/>
  <c r="Q21" i="44"/>
  <c r="H21" i="44"/>
  <c r="M21" i="44" s="1"/>
  <c r="W21" i="44"/>
  <c r="T21" i="43"/>
  <c r="AE21" i="43"/>
  <c r="Q21" i="43"/>
  <c r="H21" i="43"/>
  <c r="M21" i="43" s="1"/>
  <c r="W21" i="43"/>
  <c r="T21" i="42"/>
  <c r="Q21" i="42"/>
  <c r="H21" i="42"/>
  <c r="M21" i="42" s="1"/>
  <c r="W21" i="42"/>
  <c r="T21" i="54" l="1"/>
  <c r="M21" i="54"/>
  <c r="N21" i="54" s="1"/>
  <c r="Y21" i="55"/>
  <c r="Z21" i="54"/>
  <c r="S21" i="54"/>
  <c r="AF21" i="55"/>
  <c r="Z21" i="48"/>
  <c r="S21" i="48"/>
  <c r="M21" i="45"/>
  <c r="N21" i="45" s="1"/>
  <c r="T21" i="53"/>
  <c r="M21" i="53"/>
  <c r="N21" i="53" s="1"/>
  <c r="Z21" i="51"/>
  <c r="S21" i="51"/>
  <c r="AE21" i="52"/>
  <c r="T21" i="55"/>
  <c r="M21" i="55"/>
  <c r="N21" i="55" s="1"/>
  <c r="Y21" i="54"/>
  <c r="Z21" i="55"/>
  <c r="S21" i="55"/>
  <c r="T21" i="52"/>
  <c r="M21" i="52"/>
  <c r="N21" i="52" s="1"/>
  <c r="Z21" i="52"/>
  <c r="S21" i="52"/>
  <c r="Z21" i="50"/>
  <c r="S21" i="50"/>
  <c r="Z21" i="49"/>
  <c r="S21" i="49"/>
  <c r="Y21" i="48"/>
  <c r="Z21" i="53"/>
  <c r="S21" i="53"/>
  <c r="Y21" i="50"/>
  <c r="AE21" i="42"/>
  <c r="AE21" i="51"/>
  <c r="AE21" i="45"/>
  <c r="AF21" i="53"/>
  <c r="AF21" i="52"/>
  <c r="AF21" i="51"/>
  <c r="AF21" i="50"/>
  <c r="AF21" i="49"/>
  <c r="AF21" i="48"/>
  <c r="Y21" i="47"/>
  <c r="AF21" i="47"/>
  <c r="N21" i="47"/>
  <c r="Z21" i="47"/>
  <c r="S21" i="47"/>
  <c r="Y21" i="46"/>
  <c r="AF21" i="46"/>
  <c r="N21" i="46"/>
  <c r="Z21" i="46"/>
  <c r="S21" i="46"/>
  <c r="Y21" i="45"/>
  <c r="AF21" i="45"/>
  <c r="Z21" i="45"/>
  <c r="S21" i="45"/>
  <c r="Y21" i="44"/>
  <c r="AF21" i="44"/>
  <c r="N21" i="44"/>
  <c r="Z21" i="44"/>
  <c r="S21" i="44"/>
  <c r="Y21" i="43"/>
  <c r="AF21" i="43"/>
  <c r="N21" i="43"/>
  <c r="Z21" i="43"/>
  <c r="S21" i="43"/>
  <c r="Y21" i="42"/>
  <c r="AF21" i="42"/>
  <c r="N21" i="42"/>
  <c r="Z21" i="42"/>
  <c r="S21" i="42"/>
  <c r="AC20" i="51" l="1"/>
  <c r="AC20" i="50"/>
  <c r="AE20" i="50" s="1"/>
  <c r="AC20" i="49"/>
  <c r="AC20" i="48"/>
  <c r="H20" i="12"/>
  <c r="AC20" i="12"/>
  <c r="W20" i="12"/>
  <c r="Q20" i="12"/>
  <c r="Z20" i="12" s="1"/>
  <c r="K20" i="12"/>
  <c r="T20" i="12" s="1"/>
  <c r="AC20" i="47"/>
  <c r="W20" i="47"/>
  <c r="AF20" i="47" s="1"/>
  <c r="Q20" i="47"/>
  <c r="S20" i="47" s="1"/>
  <c r="K20" i="47"/>
  <c r="T20" i="47" s="1"/>
  <c r="H20" i="47"/>
  <c r="AC20" i="46"/>
  <c r="AE20" i="46" s="1"/>
  <c r="W20" i="46"/>
  <c r="Q20" i="46"/>
  <c r="Z20" i="46" s="1"/>
  <c r="K20" i="46"/>
  <c r="T20" i="46" s="1"/>
  <c r="H20" i="46"/>
  <c r="AC20" i="45"/>
  <c r="W20" i="45"/>
  <c r="Q20" i="45"/>
  <c r="Z20" i="45" s="1"/>
  <c r="K20" i="45"/>
  <c r="T20" i="45" s="1"/>
  <c r="H20" i="45"/>
  <c r="AC20" i="44"/>
  <c r="W20" i="44"/>
  <c r="AF20" i="44" s="1"/>
  <c r="Q20" i="44"/>
  <c r="K20" i="44"/>
  <c r="T20" i="44" s="1"/>
  <c r="H20" i="44"/>
  <c r="AC20" i="43"/>
  <c r="W20" i="43"/>
  <c r="AF20" i="43" s="1"/>
  <c r="Q20" i="43"/>
  <c r="K20" i="43"/>
  <c r="T20" i="43" s="1"/>
  <c r="H20" i="43"/>
  <c r="AC20" i="42"/>
  <c r="W20" i="42"/>
  <c r="AF20" i="42" s="1"/>
  <c r="Q20" i="42"/>
  <c r="Z20" i="42" s="1"/>
  <c r="K20" i="42"/>
  <c r="T20" i="42" s="1"/>
  <c r="H20" i="42"/>
  <c r="AE20" i="12" l="1"/>
  <c r="AE20" i="42"/>
  <c r="AE20" i="47"/>
  <c r="Y20" i="46"/>
  <c r="AE20" i="51"/>
  <c r="AE20" i="49"/>
  <c r="AE20" i="48"/>
  <c r="Y20" i="12"/>
  <c r="Y20" i="47"/>
  <c r="AE20" i="45"/>
  <c r="Y20" i="45"/>
  <c r="S20" i="44"/>
  <c r="S20" i="43"/>
  <c r="AE20" i="43"/>
  <c r="AF20" i="48"/>
  <c r="AF20" i="49"/>
  <c r="AF20" i="50"/>
  <c r="AF20" i="51"/>
  <c r="Z20" i="47"/>
  <c r="AF20" i="12"/>
  <c r="AF20" i="46"/>
  <c r="Y20" i="44"/>
  <c r="Z20" i="44"/>
  <c r="AE20" i="44"/>
  <c r="AF20" i="45"/>
  <c r="Y20" i="43"/>
  <c r="Z20" i="43"/>
  <c r="Y20" i="42"/>
  <c r="M20" i="12"/>
  <c r="N20" i="12" s="1"/>
  <c r="S20" i="12"/>
  <c r="M20" i="47"/>
  <c r="N20" i="47" s="1"/>
  <c r="M20" i="46"/>
  <c r="N20" i="46" s="1"/>
  <c r="S20" i="46"/>
  <c r="M20" i="45"/>
  <c r="N20" i="45" s="1"/>
  <c r="S20" i="45"/>
  <c r="M20" i="44"/>
  <c r="N20" i="44" s="1"/>
  <c r="M20" i="43"/>
  <c r="N20" i="43" s="1"/>
  <c r="M20" i="42"/>
  <c r="N20" i="42" s="1"/>
  <c r="S20" i="42"/>
  <c r="F37" i="16" l="1"/>
  <c r="F37" i="13"/>
  <c r="G8" i="17" l="1"/>
  <c r="F41" i="17" s="1"/>
  <c r="G7" i="17"/>
  <c r="F37" i="17" l="1"/>
  <c r="F38" i="17" s="1"/>
  <c r="F32" i="17"/>
  <c r="F34" i="17"/>
  <c r="F40" i="17"/>
  <c r="H32" i="17" l="1"/>
  <c r="K32" i="17"/>
  <c r="M32" i="17" s="1"/>
  <c r="N32" i="17" s="1"/>
  <c r="AE55" i="62"/>
  <c r="Y55" i="62"/>
  <c r="S55" i="62"/>
  <c r="M55" i="62"/>
  <c r="AE49" i="62"/>
  <c r="Y49" i="62"/>
  <c r="S49" i="62"/>
  <c r="M49" i="62"/>
  <c r="F48" i="62"/>
  <c r="F47" i="62"/>
  <c r="Q47" i="62" s="1"/>
  <c r="F46" i="62"/>
  <c r="Q46" i="62" s="1"/>
  <c r="F45" i="62"/>
  <c r="Q45" i="62" s="1"/>
  <c r="F44" i="62"/>
  <c r="AC44" i="62" s="1"/>
  <c r="F43" i="62"/>
  <c r="W43" i="62" s="1"/>
  <c r="F33" i="62"/>
  <c r="F31" i="62"/>
  <c r="F30" i="62"/>
  <c r="F29" i="62"/>
  <c r="F27" i="62"/>
  <c r="F26" i="62"/>
  <c r="F25" i="62"/>
  <c r="F24" i="62"/>
  <c r="F21" i="62"/>
  <c r="F20" i="62"/>
  <c r="F19" i="62"/>
  <c r="H19" i="62" s="1"/>
  <c r="F18" i="62"/>
  <c r="F17" i="62"/>
  <c r="F16" i="62"/>
  <c r="F14" i="62"/>
  <c r="F13" i="62"/>
  <c r="F12" i="62"/>
  <c r="H12" i="62" s="1"/>
  <c r="F31" i="17"/>
  <c r="F30" i="17"/>
  <c r="AE55" i="61"/>
  <c r="Y55" i="61"/>
  <c r="S55" i="61"/>
  <c r="M55" i="61"/>
  <c r="AE49" i="61"/>
  <c r="Y49" i="61"/>
  <c r="S49" i="61"/>
  <c r="M49" i="61"/>
  <c r="F48" i="61"/>
  <c r="F47" i="61"/>
  <c r="H47" i="61" s="1"/>
  <c r="F46" i="61"/>
  <c r="W46" i="61" s="1"/>
  <c r="F45" i="61"/>
  <c r="F44" i="61"/>
  <c r="Q44" i="61" s="1"/>
  <c r="F43" i="61"/>
  <c r="W43" i="61" s="1"/>
  <c r="F42" i="61"/>
  <c r="F33" i="61"/>
  <c r="F31" i="61"/>
  <c r="F30" i="61"/>
  <c r="F29" i="61"/>
  <c r="F27" i="61"/>
  <c r="F26" i="61"/>
  <c r="F25" i="61"/>
  <c r="F24" i="61"/>
  <c r="F21" i="61"/>
  <c r="F20" i="61"/>
  <c r="F19" i="61"/>
  <c r="H19" i="61" s="1"/>
  <c r="F18" i="61"/>
  <c r="F17" i="61"/>
  <c r="F16" i="61"/>
  <c r="F15" i="61"/>
  <c r="F14" i="61"/>
  <c r="F13" i="61"/>
  <c r="F12" i="61"/>
  <c r="H12" i="61" s="1"/>
  <c r="F31" i="16"/>
  <c r="F30" i="16"/>
  <c r="AC30" i="16" s="1"/>
  <c r="AE55" i="60"/>
  <c r="Y55" i="60"/>
  <c r="S55" i="60"/>
  <c r="M55" i="60"/>
  <c r="AE49" i="60"/>
  <c r="Y49" i="60"/>
  <c r="S49" i="60"/>
  <c r="M49" i="60"/>
  <c r="F43" i="60"/>
  <c r="AC42" i="60"/>
  <c r="AC35" i="60"/>
  <c r="F33" i="60"/>
  <c r="F31" i="60"/>
  <c r="F30" i="60"/>
  <c r="F29" i="60"/>
  <c r="F27" i="60"/>
  <c r="F26" i="60"/>
  <c r="F25" i="60"/>
  <c r="F24" i="60"/>
  <c r="F21" i="60"/>
  <c r="F20" i="60"/>
  <c r="F19" i="60"/>
  <c r="H19" i="60" s="1"/>
  <c r="AC18" i="60"/>
  <c r="AF18" i="60"/>
  <c r="AC17" i="60"/>
  <c r="AF17" i="60"/>
  <c r="AC16" i="60"/>
  <c r="AF16" i="60"/>
  <c r="AC15" i="60"/>
  <c r="AC14" i="60"/>
  <c r="AF14" i="60"/>
  <c r="AC13" i="60"/>
  <c r="F31" i="15"/>
  <c r="AC31" i="15" s="1"/>
  <c r="F30" i="15"/>
  <c r="G8" i="59"/>
  <c r="G7" i="59"/>
  <c r="AE55" i="59"/>
  <c r="Y55" i="59"/>
  <c r="S55" i="59"/>
  <c r="M55" i="59"/>
  <c r="AE49" i="59"/>
  <c r="Y49" i="59"/>
  <c r="S49" i="59"/>
  <c r="M49" i="59"/>
  <c r="AC42" i="59"/>
  <c r="AC35" i="59"/>
  <c r="AC18" i="59"/>
  <c r="AC17" i="59"/>
  <c r="AF17" i="59"/>
  <c r="AC16" i="59"/>
  <c r="AC15" i="59"/>
  <c r="AF15" i="59"/>
  <c r="AC14" i="59"/>
  <c r="AF14" i="59"/>
  <c r="AC13" i="59"/>
  <c r="AF13" i="59"/>
  <c r="G8" i="58"/>
  <c r="G7" i="58"/>
  <c r="AE55" i="58"/>
  <c r="Y55" i="58"/>
  <c r="S55" i="58"/>
  <c r="M55" i="58"/>
  <c r="AE49" i="58"/>
  <c r="Y49" i="58"/>
  <c r="S49" i="58"/>
  <c r="M49" i="58"/>
  <c r="AC42" i="58"/>
  <c r="AC35" i="58"/>
  <c r="AC18" i="58"/>
  <c r="AC17" i="58"/>
  <c r="AC16" i="58"/>
  <c r="AE16" i="58" s="1"/>
  <c r="AF16" i="58"/>
  <c r="AC15" i="58"/>
  <c r="AC14" i="58"/>
  <c r="AF13" i="58"/>
  <c r="AC13" i="58"/>
  <c r="G8" i="57"/>
  <c r="G7" i="57"/>
  <c r="AE55" i="57"/>
  <c r="Y55" i="57"/>
  <c r="S55" i="57"/>
  <c r="M55" i="57"/>
  <c r="AE49" i="57"/>
  <c r="Y49" i="57"/>
  <c r="S49" i="57"/>
  <c r="M49" i="57"/>
  <c r="AC42" i="57"/>
  <c r="AC35" i="57"/>
  <c r="AC18" i="57"/>
  <c r="AF18" i="57"/>
  <c r="AC17" i="57"/>
  <c r="AF17" i="57"/>
  <c r="AC16" i="57"/>
  <c r="AF16" i="57"/>
  <c r="AC15" i="57"/>
  <c r="AC14" i="57"/>
  <c r="AF14" i="57"/>
  <c r="AC13" i="57"/>
  <c r="G8" i="56"/>
  <c r="G7" i="56"/>
  <c r="AE55" i="56"/>
  <c r="Y55" i="56"/>
  <c r="S55" i="56"/>
  <c r="M55" i="56"/>
  <c r="AE49" i="56"/>
  <c r="Y49" i="56"/>
  <c r="S49" i="56"/>
  <c r="M49" i="56"/>
  <c r="AC42" i="56"/>
  <c r="AC35" i="56"/>
  <c r="AC18" i="56"/>
  <c r="AF18" i="56"/>
  <c r="AC17" i="56"/>
  <c r="AC16" i="56"/>
  <c r="AF16" i="56"/>
  <c r="AC15" i="56"/>
  <c r="AF15" i="56"/>
  <c r="AC14" i="56"/>
  <c r="AC13" i="56"/>
  <c r="AF13" i="56"/>
  <c r="AE55" i="55"/>
  <c r="Y55" i="55"/>
  <c r="S55" i="55"/>
  <c r="M55" i="55"/>
  <c r="AE49" i="55"/>
  <c r="Y49" i="55"/>
  <c r="S49" i="55"/>
  <c r="M49" i="55"/>
  <c r="AC42" i="55"/>
  <c r="AC35" i="55"/>
  <c r="F33" i="55"/>
  <c r="F32" i="55"/>
  <c r="F31" i="55"/>
  <c r="F29" i="55"/>
  <c r="F27" i="55"/>
  <c r="F26" i="55"/>
  <c r="F25" i="55"/>
  <c r="F24" i="55"/>
  <c r="F20" i="55"/>
  <c r="F19" i="55"/>
  <c r="H19" i="55" s="1"/>
  <c r="AC18" i="55"/>
  <c r="AF18" i="55"/>
  <c r="AC17" i="55"/>
  <c r="AF17" i="55"/>
  <c r="AC16" i="55"/>
  <c r="AF16" i="55"/>
  <c r="AC15" i="55"/>
  <c r="AC14" i="55"/>
  <c r="G8" i="55"/>
  <c r="AE55" i="54"/>
  <c r="Y55" i="54"/>
  <c r="S55" i="54"/>
  <c r="M55" i="54"/>
  <c r="AE49" i="54"/>
  <c r="Y49" i="54"/>
  <c r="S49" i="54"/>
  <c r="M49" i="54"/>
  <c r="AC42" i="54"/>
  <c r="AC35" i="54"/>
  <c r="F33" i="54"/>
  <c r="F32" i="54"/>
  <c r="F31" i="54"/>
  <c r="F29" i="54"/>
  <c r="F27" i="54"/>
  <c r="F26" i="54"/>
  <c r="F25" i="54"/>
  <c r="F24" i="54"/>
  <c r="F20" i="54"/>
  <c r="F19" i="54"/>
  <c r="H19" i="54" s="1"/>
  <c r="AC18" i="54"/>
  <c r="AF18" i="54"/>
  <c r="AC17" i="54"/>
  <c r="AF17" i="54"/>
  <c r="AC16" i="54"/>
  <c r="AC15" i="54"/>
  <c r="AF15" i="54"/>
  <c r="AC14" i="54"/>
  <c r="G8" i="54"/>
  <c r="AE55" i="53"/>
  <c r="Y55" i="53"/>
  <c r="S55" i="53"/>
  <c r="M55" i="53"/>
  <c r="AE49" i="53"/>
  <c r="Y49" i="53"/>
  <c r="S49" i="53"/>
  <c r="M49" i="53"/>
  <c r="AC42" i="53"/>
  <c r="AC35" i="53"/>
  <c r="F33" i="53"/>
  <c r="F32" i="53"/>
  <c r="F31" i="53"/>
  <c r="F29" i="53"/>
  <c r="F27" i="53"/>
  <c r="F26" i="53"/>
  <c r="F25" i="53"/>
  <c r="F24" i="53"/>
  <c r="F20" i="53"/>
  <c r="F19" i="53"/>
  <c r="H19" i="53" s="1"/>
  <c r="AC18" i="53"/>
  <c r="AC17" i="53"/>
  <c r="AC16" i="53"/>
  <c r="AF16" i="53"/>
  <c r="AC15" i="53"/>
  <c r="AF15" i="53"/>
  <c r="AC14" i="53"/>
  <c r="AF14" i="53"/>
  <c r="G8" i="53"/>
  <c r="AE55" i="52"/>
  <c r="Y55" i="52"/>
  <c r="S55" i="52"/>
  <c r="M55" i="52"/>
  <c r="AE49" i="52"/>
  <c r="Y49" i="52"/>
  <c r="S49" i="52"/>
  <c r="M49" i="52"/>
  <c r="AC42" i="52"/>
  <c r="AC35" i="52"/>
  <c r="F33" i="52"/>
  <c r="F32" i="52"/>
  <c r="F31" i="52"/>
  <c r="F29" i="52"/>
  <c r="F27" i="52"/>
  <c r="F26" i="52"/>
  <c r="F25" i="52"/>
  <c r="F24" i="52"/>
  <c r="F20" i="52"/>
  <c r="F19" i="52"/>
  <c r="H19" i="52" s="1"/>
  <c r="AC18" i="52"/>
  <c r="AF18" i="52"/>
  <c r="AC17" i="52"/>
  <c r="AC16" i="52"/>
  <c r="AF16" i="52"/>
  <c r="AC15" i="52"/>
  <c r="AF15" i="52"/>
  <c r="AC14" i="52"/>
  <c r="G8" i="52"/>
  <c r="F31" i="13"/>
  <c r="AC31" i="13" s="1"/>
  <c r="AE55" i="51"/>
  <c r="Y55" i="51"/>
  <c r="S55" i="51"/>
  <c r="M55" i="51"/>
  <c r="AE49" i="51"/>
  <c r="Y49" i="51"/>
  <c r="S49" i="51"/>
  <c r="M49" i="51"/>
  <c r="AC42" i="51"/>
  <c r="AC35" i="51"/>
  <c r="F33" i="51"/>
  <c r="F32" i="51"/>
  <c r="F31" i="51"/>
  <c r="F29" i="51"/>
  <c r="F27" i="51"/>
  <c r="F26" i="51"/>
  <c r="F25" i="51"/>
  <c r="F24" i="51"/>
  <c r="F19" i="51"/>
  <c r="H19" i="51" s="1"/>
  <c r="AC18" i="51"/>
  <c r="AF18" i="51"/>
  <c r="AC17" i="51"/>
  <c r="AF17" i="51"/>
  <c r="AC16" i="51"/>
  <c r="AE16" i="51" s="1"/>
  <c r="AF16" i="51"/>
  <c r="AC15" i="51"/>
  <c r="AF15" i="51"/>
  <c r="AF14" i="51"/>
  <c r="AE55" i="50"/>
  <c r="Y55" i="50"/>
  <c r="S55" i="50"/>
  <c r="M55" i="50"/>
  <c r="AE49" i="50"/>
  <c r="Y49" i="50"/>
  <c r="S49" i="50"/>
  <c r="M49" i="50"/>
  <c r="AC42" i="50"/>
  <c r="AC35" i="50"/>
  <c r="F33" i="50"/>
  <c r="F32" i="50"/>
  <c r="F31" i="50"/>
  <c r="F29" i="50"/>
  <c r="F27" i="50"/>
  <c r="F26" i="50"/>
  <c r="F25" i="50"/>
  <c r="F24" i="50"/>
  <c r="F19" i="50"/>
  <c r="H19" i="50" s="1"/>
  <c r="AC18" i="50"/>
  <c r="AF18" i="50"/>
  <c r="AC17" i="50"/>
  <c r="AC16" i="50"/>
  <c r="AF16" i="50"/>
  <c r="AC15" i="50"/>
  <c r="AE55" i="49"/>
  <c r="Y55" i="49"/>
  <c r="S55" i="49"/>
  <c r="M55" i="49"/>
  <c r="AE49" i="49"/>
  <c r="Y49" i="49"/>
  <c r="S49" i="49"/>
  <c r="M49" i="49"/>
  <c r="AC42" i="49"/>
  <c r="AC35" i="49"/>
  <c r="F33" i="49"/>
  <c r="F32" i="49"/>
  <c r="F31" i="49"/>
  <c r="F29" i="49"/>
  <c r="F27" i="49"/>
  <c r="F26" i="49"/>
  <c r="F25" i="49"/>
  <c r="F24" i="49"/>
  <c r="F19" i="49"/>
  <c r="H19" i="49" s="1"/>
  <c r="AC18" i="49"/>
  <c r="AC17" i="49"/>
  <c r="AC16" i="49"/>
  <c r="AF16" i="49"/>
  <c r="AC15" i="49"/>
  <c r="AF14" i="49"/>
  <c r="AE55" i="48"/>
  <c r="Y55" i="48"/>
  <c r="S55" i="48"/>
  <c r="M55" i="48"/>
  <c r="AE49" i="48"/>
  <c r="Y49" i="48"/>
  <c r="S49" i="48"/>
  <c r="M49" i="48"/>
  <c r="AC42" i="48"/>
  <c r="AC35" i="48"/>
  <c r="F33" i="48"/>
  <c r="F32" i="48"/>
  <c r="F31" i="48"/>
  <c r="F29" i="48"/>
  <c r="F27" i="48"/>
  <c r="F26" i="48"/>
  <c r="F25" i="48"/>
  <c r="F24" i="48"/>
  <c r="F19" i="48"/>
  <c r="H19" i="48" s="1"/>
  <c r="AC18" i="48"/>
  <c r="AC17" i="48"/>
  <c r="AF17" i="48"/>
  <c r="AC16" i="48"/>
  <c r="AE16" i="48" s="1"/>
  <c r="AF16" i="48"/>
  <c r="AC15" i="48"/>
  <c r="AC14" i="48"/>
  <c r="F31" i="12"/>
  <c r="AC31" i="12" s="1"/>
  <c r="AE55" i="47"/>
  <c r="Y55" i="47"/>
  <c r="S55" i="47"/>
  <c r="M55" i="47"/>
  <c r="AE49" i="47"/>
  <c r="Y49" i="47"/>
  <c r="S49" i="47"/>
  <c r="M49" i="47"/>
  <c r="AC42" i="47"/>
  <c r="W42" i="47"/>
  <c r="Q42" i="47"/>
  <c r="K42" i="47"/>
  <c r="H42" i="47"/>
  <c r="AC35" i="47"/>
  <c r="W35" i="47"/>
  <c r="Q35" i="47"/>
  <c r="K35" i="47"/>
  <c r="H35" i="47"/>
  <c r="F33" i="47"/>
  <c r="F32" i="47"/>
  <c r="Q32" i="47" s="1"/>
  <c r="F31" i="47"/>
  <c r="W31" i="47" s="1"/>
  <c r="AF31" i="47" s="1"/>
  <c r="F29" i="47"/>
  <c r="F27" i="47"/>
  <c r="Q27" i="47" s="1"/>
  <c r="F26" i="47"/>
  <c r="Q26" i="47" s="1"/>
  <c r="F25" i="47"/>
  <c r="Q25" i="47" s="1"/>
  <c r="F24" i="47"/>
  <c r="W24" i="47" s="1"/>
  <c r="F19" i="47"/>
  <c r="AC18" i="47"/>
  <c r="W18" i="47"/>
  <c r="AF18" i="47" s="1"/>
  <c r="Q18" i="47"/>
  <c r="K18" i="47"/>
  <c r="T18" i="47" s="1"/>
  <c r="H18" i="47"/>
  <c r="N18" i="47" s="1"/>
  <c r="AC17" i="47"/>
  <c r="W17" i="47"/>
  <c r="AF17" i="47" s="1"/>
  <c r="Q17" i="47"/>
  <c r="Z17" i="47" s="1"/>
  <c r="K17" i="47"/>
  <c r="T17" i="47" s="1"/>
  <c r="H17" i="47"/>
  <c r="AC16" i="47"/>
  <c r="W16" i="47"/>
  <c r="Q16" i="47"/>
  <c r="Z16" i="47" s="1"/>
  <c r="K16" i="47"/>
  <c r="T16" i="47" s="1"/>
  <c r="H16" i="47"/>
  <c r="N16" i="47" s="1"/>
  <c r="AC15" i="47"/>
  <c r="W15" i="47"/>
  <c r="Q15" i="47"/>
  <c r="K15" i="47"/>
  <c r="H15" i="47"/>
  <c r="N15" i="47" s="1"/>
  <c r="AC14" i="47"/>
  <c r="W14" i="47"/>
  <c r="AF14" i="47" s="1"/>
  <c r="Q14" i="47"/>
  <c r="K14" i="47"/>
  <c r="H14" i="47"/>
  <c r="AE55" i="46"/>
  <c r="Y55" i="46"/>
  <c r="S55" i="46"/>
  <c r="M55" i="46"/>
  <c r="AE49" i="46"/>
  <c r="Y49" i="46"/>
  <c r="S49" i="46"/>
  <c r="M49" i="46"/>
  <c r="AC42" i="46"/>
  <c r="H42" i="46"/>
  <c r="M42" i="46" s="1"/>
  <c r="N42" i="46" s="1"/>
  <c r="F38" i="46"/>
  <c r="AC35" i="46"/>
  <c r="W35" i="46"/>
  <c r="Q35" i="46"/>
  <c r="K35" i="46"/>
  <c r="H35" i="46"/>
  <c r="F33" i="46"/>
  <c r="F32" i="46"/>
  <c r="F31" i="46"/>
  <c r="F29" i="46"/>
  <c r="F27" i="46"/>
  <c r="W27" i="46" s="1"/>
  <c r="F26" i="46"/>
  <c r="F25" i="46"/>
  <c r="F24" i="46"/>
  <c r="F19" i="46"/>
  <c r="AC18" i="46"/>
  <c r="W18" i="46"/>
  <c r="AF18" i="46" s="1"/>
  <c r="Q18" i="46"/>
  <c r="K18" i="46"/>
  <c r="T18" i="46" s="1"/>
  <c r="H18" i="46"/>
  <c r="N18" i="46" s="1"/>
  <c r="AC17" i="46"/>
  <c r="W17" i="46"/>
  <c r="AF17" i="46" s="1"/>
  <c r="Q17" i="46"/>
  <c r="Z17" i="46" s="1"/>
  <c r="K17" i="46"/>
  <c r="T17" i="46" s="1"/>
  <c r="H17" i="46"/>
  <c r="N17" i="46" s="1"/>
  <c r="AC16" i="46"/>
  <c r="W16" i="46"/>
  <c r="AF16" i="46" s="1"/>
  <c r="Q16" i="46"/>
  <c r="Z16" i="46" s="1"/>
  <c r="K16" i="46"/>
  <c r="T16" i="46" s="1"/>
  <c r="H16" i="46"/>
  <c r="N16" i="46" s="1"/>
  <c r="AC15" i="46"/>
  <c r="W15" i="46"/>
  <c r="AF15" i="46" s="1"/>
  <c r="Q15" i="46"/>
  <c r="K15" i="46"/>
  <c r="H15" i="46"/>
  <c r="AC14" i="46"/>
  <c r="W14" i="46"/>
  <c r="Q14" i="46"/>
  <c r="K14" i="46"/>
  <c r="T14" i="46" s="1"/>
  <c r="AE55" i="45"/>
  <c r="Y55" i="45"/>
  <c r="S55" i="45"/>
  <c r="M55" i="45"/>
  <c r="AE49" i="45"/>
  <c r="Y49" i="45"/>
  <c r="S49" i="45"/>
  <c r="M49" i="45"/>
  <c r="AC42" i="45"/>
  <c r="H42" i="45"/>
  <c r="M42" i="45" s="1"/>
  <c r="N42" i="45" s="1"/>
  <c r="AC35" i="45"/>
  <c r="W35" i="45"/>
  <c r="Q35" i="45"/>
  <c r="K35" i="45"/>
  <c r="H35" i="45"/>
  <c r="F33" i="45"/>
  <c r="F32" i="45"/>
  <c r="F31" i="45"/>
  <c r="F29" i="45"/>
  <c r="F27" i="45"/>
  <c r="F26" i="45"/>
  <c r="F25" i="45"/>
  <c r="F24" i="45"/>
  <c r="F19" i="45"/>
  <c r="AC18" i="45"/>
  <c r="W18" i="45"/>
  <c r="AF18" i="45" s="1"/>
  <c r="Q18" i="45"/>
  <c r="Z18" i="45" s="1"/>
  <c r="K18" i="45"/>
  <c r="T18" i="45" s="1"/>
  <c r="H18" i="45"/>
  <c r="N18" i="45" s="1"/>
  <c r="AC17" i="45"/>
  <c r="W17" i="45"/>
  <c r="AF17" i="45" s="1"/>
  <c r="Q17" i="45"/>
  <c r="Z17" i="45" s="1"/>
  <c r="K17" i="45"/>
  <c r="T17" i="45" s="1"/>
  <c r="H17" i="45"/>
  <c r="AC16" i="45"/>
  <c r="W16" i="45"/>
  <c r="AF16" i="45" s="1"/>
  <c r="Q16" i="45"/>
  <c r="Z16" i="45" s="1"/>
  <c r="K16" i="45"/>
  <c r="H16" i="45"/>
  <c r="AC15" i="45"/>
  <c r="W15" i="45"/>
  <c r="AF15" i="45" s="1"/>
  <c r="Q15" i="45"/>
  <c r="K15" i="45"/>
  <c r="T15" i="45" s="1"/>
  <c r="H15" i="45"/>
  <c r="AC14" i="45"/>
  <c r="W14" i="45"/>
  <c r="AF14" i="45" s="1"/>
  <c r="K14" i="45"/>
  <c r="H14" i="45"/>
  <c r="N14" i="45" s="1"/>
  <c r="AE55" i="44"/>
  <c r="Y55" i="44"/>
  <c r="S55" i="44"/>
  <c r="M55" i="44"/>
  <c r="AE49" i="44"/>
  <c r="Y49" i="44"/>
  <c r="S49" i="44"/>
  <c r="M49" i="44"/>
  <c r="AC42" i="44"/>
  <c r="H42" i="44"/>
  <c r="M42" i="44" s="1"/>
  <c r="N42" i="44" s="1"/>
  <c r="AC35" i="44"/>
  <c r="W35" i="44"/>
  <c r="Q35" i="44"/>
  <c r="K35" i="44"/>
  <c r="H35" i="44"/>
  <c r="F33" i="44"/>
  <c r="F32" i="44"/>
  <c r="F31" i="44"/>
  <c r="W31" i="44" s="1"/>
  <c r="AF31" i="44" s="1"/>
  <c r="F29" i="44"/>
  <c r="F27" i="44"/>
  <c r="F26" i="44"/>
  <c r="Q26" i="44" s="1"/>
  <c r="Z26" i="44" s="1"/>
  <c r="F25" i="44"/>
  <c r="F24" i="44"/>
  <c r="Q24" i="44" s="1"/>
  <c r="F19" i="44"/>
  <c r="AC18" i="44"/>
  <c r="W18" i="44"/>
  <c r="Q18" i="44"/>
  <c r="Z18" i="44" s="1"/>
  <c r="K18" i="44"/>
  <c r="T18" i="44" s="1"/>
  <c r="H18" i="44"/>
  <c r="AC17" i="44"/>
  <c r="W17" i="44"/>
  <c r="AF17" i="44" s="1"/>
  <c r="Q17" i="44"/>
  <c r="K17" i="44"/>
  <c r="T17" i="44" s="1"/>
  <c r="H17" i="44"/>
  <c r="AC16" i="44"/>
  <c r="W16" i="44"/>
  <c r="AF16" i="44" s="1"/>
  <c r="Q16" i="44"/>
  <c r="Z16" i="44" s="1"/>
  <c r="K16" i="44"/>
  <c r="H16" i="44"/>
  <c r="AC15" i="44"/>
  <c r="W15" i="44"/>
  <c r="Q15" i="44"/>
  <c r="Z15" i="44" s="1"/>
  <c r="K15" i="44"/>
  <c r="T15" i="44" s="1"/>
  <c r="H15" i="44"/>
  <c r="AC14" i="44"/>
  <c r="W14" i="44"/>
  <c r="Q14" i="44"/>
  <c r="K14" i="44"/>
  <c r="H14" i="44"/>
  <c r="AE55" i="43"/>
  <c r="Y55" i="43"/>
  <c r="S55" i="43"/>
  <c r="M55" i="43"/>
  <c r="AE49" i="43"/>
  <c r="Y49" i="43"/>
  <c r="S49" i="43"/>
  <c r="M49" i="43"/>
  <c r="AC42" i="43"/>
  <c r="H42" i="43"/>
  <c r="M42" i="43" s="1"/>
  <c r="N42" i="43" s="1"/>
  <c r="AC35" i="43"/>
  <c r="W35" i="43"/>
  <c r="Q35" i="43"/>
  <c r="K35" i="43"/>
  <c r="H35" i="43"/>
  <c r="F33" i="43"/>
  <c r="K32" i="43"/>
  <c r="T32" i="43" s="1"/>
  <c r="F32" i="43"/>
  <c r="AC32" i="43" s="1"/>
  <c r="F31" i="43"/>
  <c r="Q31" i="43" s="1"/>
  <c r="F29" i="43"/>
  <c r="F27" i="43"/>
  <c r="H27" i="43" s="1"/>
  <c r="N27" i="43" s="1"/>
  <c r="F26" i="43"/>
  <c r="Q26" i="43" s="1"/>
  <c r="Z26" i="43" s="1"/>
  <c r="F25" i="43"/>
  <c r="F24" i="43"/>
  <c r="Q24" i="43" s="1"/>
  <c r="F19" i="43"/>
  <c r="AC18" i="43"/>
  <c r="W18" i="43"/>
  <c r="AF18" i="43" s="1"/>
  <c r="Q18" i="43"/>
  <c r="K18" i="43"/>
  <c r="H18" i="43"/>
  <c r="N18" i="43" s="1"/>
  <c r="AC17" i="43"/>
  <c r="W17" i="43"/>
  <c r="AF17" i="43" s="1"/>
  <c r="Q17" i="43"/>
  <c r="K17" i="43"/>
  <c r="T17" i="43" s="1"/>
  <c r="H17" i="43"/>
  <c r="N17" i="43" s="1"/>
  <c r="AC16" i="43"/>
  <c r="W16" i="43"/>
  <c r="Q16" i="43"/>
  <c r="Z16" i="43" s="1"/>
  <c r="K16" i="43"/>
  <c r="T16" i="43" s="1"/>
  <c r="H16" i="43"/>
  <c r="AC15" i="43"/>
  <c r="W15" i="43"/>
  <c r="AF15" i="43" s="1"/>
  <c r="Q15" i="43"/>
  <c r="K15" i="43"/>
  <c r="T15" i="43" s="1"/>
  <c r="H15" i="43"/>
  <c r="AC14" i="43"/>
  <c r="W14" i="43"/>
  <c r="Q14" i="43"/>
  <c r="K14" i="43"/>
  <c r="T14" i="43" s="1"/>
  <c r="H14" i="43"/>
  <c r="AE55" i="42"/>
  <c r="Y55" i="42"/>
  <c r="S55" i="42"/>
  <c r="M55" i="42"/>
  <c r="AE49" i="42"/>
  <c r="Y49" i="42"/>
  <c r="S49" i="42"/>
  <c r="M49" i="42"/>
  <c r="AC42" i="42"/>
  <c r="H42" i="42"/>
  <c r="M42" i="42" s="1"/>
  <c r="N42" i="42" s="1"/>
  <c r="AC35" i="42"/>
  <c r="W35" i="42"/>
  <c r="Q35" i="42"/>
  <c r="K35" i="42"/>
  <c r="H35" i="42"/>
  <c r="F33" i="42"/>
  <c r="F32" i="42"/>
  <c r="Q32" i="42" s="1"/>
  <c r="Z32" i="42" s="1"/>
  <c r="F31" i="42"/>
  <c r="AC31" i="42" s="1"/>
  <c r="F29" i="42"/>
  <c r="W29" i="42" s="1"/>
  <c r="F27" i="42"/>
  <c r="F26" i="42"/>
  <c r="Q26" i="42" s="1"/>
  <c r="Z26" i="42" s="1"/>
  <c r="F25" i="42"/>
  <c r="F24" i="42"/>
  <c r="F19" i="42"/>
  <c r="AC18" i="42"/>
  <c r="W18" i="42"/>
  <c r="Q18" i="42"/>
  <c r="Z18" i="42" s="1"/>
  <c r="K18" i="42"/>
  <c r="T18" i="42" s="1"/>
  <c r="H18" i="42"/>
  <c r="AC17" i="42"/>
  <c r="W17" i="42"/>
  <c r="Q17" i="42"/>
  <c r="Z17" i="42" s="1"/>
  <c r="K17" i="42"/>
  <c r="T17" i="42" s="1"/>
  <c r="H17" i="42"/>
  <c r="N17" i="42" s="1"/>
  <c r="AC16" i="42"/>
  <c r="W16" i="42"/>
  <c r="AF16" i="42" s="1"/>
  <c r="Q16" i="42"/>
  <c r="Z16" i="42" s="1"/>
  <c r="K16" i="42"/>
  <c r="H16" i="42"/>
  <c r="N16" i="42" s="1"/>
  <c r="AC15" i="42"/>
  <c r="W15" i="42"/>
  <c r="AF15" i="42" s="1"/>
  <c r="Q15" i="42"/>
  <c r="K15" i="42"/>
  <c r="T15" i="42" s="1"/>
  <c r="H15" i="42"/>
  <c r="AC14" i="42"/>
  <c r="W14" i="42"/>
  <c r="Q14" i="42"/>
  <c r="Z14" i="42" s="1"/>
  <c r="K14" i="42"/>
  <c r="H14" i="42"/>
  <c r="N14" i="42" s="1"/>
  <c r="F31" i="11"/>
  <c r="F14" i="17"/>
  <c r="AC14" i="17" s="1"/>
  <c r="F14" i="16"/>
  <c r="AC14" i="16" s="1"/>
  <c r="AC14" i="15"/>
  <c r="W14" i="15"/>
  <c r="Q14" i="15"/>
  <c r="K14" i="15"/>
  <c r="H14" i="15"/>
  <c r="AC14" i="37"/>
  <c r="W14" i="37"/>
  <c r="Q14" i="37"/>
  <c r="Z14" i="37" s="1"/>
  <c r="K14" i="37"/>
  <c r="T14" i="37" s="1"/>
  <c r="H14" i="37"/>
  <c r="AC14" i="14"/>
  <c r="W14" i="14"/>
  <c r="AF14" i="14" s="1"/>
  <c r="Q14" i="14"/>
  <c r="K14" i="14"/>
  <c r="H14" i="14"/>
  <c r="H14" i="13"/>
  <c r="AC14" i="13"/>
  <c r="W14" i="13"/>
  <c r="AF14" i="13" s="1"/>
  <c r="Q14" i="13"/>
  <c r="K14" i="13"/>
  <c r="AC15" i="13"/>
  <c r="H15" i="13"/>
  <c r="H29" i="53" l="1"/>
  <c r="W29" i="53"/>
  <c r="Q29" i="53"/>
  <c r="Z29" i="53" s="1"/>
  <c r="F41" i="58"/>
  <c r="F40" i="58"/>
  <c r="F34" i="58"/>
  <c r="W25" i="60"/>
  <c r="Q25" i="60"/>
  <c r="H25" i="60"/>
  <c r="N25" i="60" s="1"/>
  <c r="K25" i="60"/>
  <c r="H16" i="61"/>
  <c r="N16" i="61" s="1"/>
  <c r="Q16" i="61"/>
  <c r="W16" i="61"/>
  <c r="Y16" i="61" s="1"/>
  <c r="K16" i="61"/>
  <c r="K24" i="62"/>
  <c r="H24" i="62"/>
  <c r="N24" i="62" s="1"/>
  <c r="Q24" i="62"/>
  <c r="W24" i="62"/>
  <c r="Q32" i="48"/>
  <c r="W32" i="48"/>
  <c r="K32" i="48"/>
  <c r="H32" i="48"/>
  <c r="N32" i="48" s="1"/>
  <c r="W31" i="49"/>
  <c r="Q31" i="49"/>
  <c r="H31" i="49"/>
  <c r="K31" i="49"/>
  <c r="W29" i="50"/>
  <c r="Q29" i="50"/>
  <c r="Z29" i="50" s="1"/>
  <c r="H29" i="50"/>
  <c r="K24" i="51"/>
  <c r="Q24" i="51"/>
  <c r="H24" i="51"/>
  <c r="N24" i="51" s="1"/>
  <c r="W24" i="51"/>
  <c r="K26" i="52"/>
  <c r="H26" i="52"/>
  <c r="N26" i="52" s="1"/>
  <c r="Q26" i="52"/>
  <c r="W26" i="52"/>
  <c r="Y26" i="52" s="1"/>
  <c r="F40" i="53"/>
  <c r="F34" i="53"/>
  <c r="F41" i="53"/>
  <c r="K31" i="53"/>
  <c r="H31" i="53"/>
  <c r="Q31" i="53"/>
  <c r="W31" i="53"/>
  <c r="W24" i="54"/>
  <c r="H24" i="54"/>
  <c r="N24" i="54" s="1"/>
  <c r="K24" i="54"/>
  <c r="Q24" i="54"/>
  <c r="Q27" i="55"/>
  <c r="H27" i="55"/>
  <c r="N27" i="55" s="1"/>
  <c r="K27" i="55"/>
  <c r="W27" i="55"/>
  <c r="K26" i="60"/>
  <c r="H26" i="60"/>
  <c r="N26" i="60" s="1"/>
  <c r="W26" i="60"/>
  <c r="Y26" i="60" s="1"/>
  <c r="Q26" i="60"/>
  <c r="K17" i="61"/>
  <c r="H17" i="61"/>
  <c r="N17" i="61" s="1"/>
  <c r="W17" i="61"/>
  <c r="Q17" i="61"/>
  <c r="Q27" i="61"/>
  <c r="K27" i="61"/>
  <c r="H27" i="61"/>
  <c r="N27" i="61" s="1"/>
  <c r="W27" i="61"/>
  <c r="H14" i="62"/>
  <c r="N14" i="62" s="1"/>
  <c r="W14" i="62"/>
  <c r="K14" i="62"/>
  <c r="Q14" i="62"/>
  <c r="W25" i="62"/>
  <c r="Q25" i="62"/>
  <c r="H25" i="62"/>
  <c r="N25" i="62" s="1"/>
  <c r="K25" i="62"/>
  <c r="W33" i="48"/>
  <c r="Q33" i="48"/>
  <c r="K33" i="48"/>
  <c r="H33" i="48"/>
  <c r="W32" i="49"/>
  <c r="Q32" i="49"/>
  <c r="K32" i="49"/>
  <c r="H32" i="49"/>
  <c r="N32" i="49" s="1"/>
  <c r="Q31" i="50"/>
  <c r="H31" i="50"/>
  <c r="W31" i="50"/>
  <c r="K31" i="50"/>
  <c r="W25" i="51"/>
  <c r="Y25" i="51" s="1"/>
  <c r="Q25" i="51"/>
  <c r="H25" i="51"/>
  <c r="N25" i="51" s="1"/>
  <c r="K25" i="51"/>
  <c r="K27" i="52"/>
  <c r="W27" i="52"/>
  <c r="H27" i="52"/>
  <c r="N27" i="52" s="1"/>
  <c r="Q27" i="52"/>
  <c r="K32" i="53"/>
  <c r="H32" i="53"/>
  <c r="N32" i="53" s="1"/>
  <c r="W32" i="53"/>
  <c r="Y32" i="53" s="1"/>
  <c r="Q32" i="53"/>
  <c r="Q25" i="54"/>
  <c r="W25" i="54"/>
  <c r="Y25" i="54" s="1"/>
  <c r="H25" i="54"/>
  <c r="N25" i="54" s="1"/>
  <c r="K25" i="54"/>
  <c r="H29" i="55"/>
  <c r="Q29" i="55"/>
  <c r="Z29" i="55" s="1"/>
  <c r="W29" i="55"/>
  <c r="F25" i="57"/>
  <c r="F32" i="57"/>
  <c r="F37" i="57"/>
  <c r="W27" i="60"/>
  <c r="Y27" i="60" s="1"/>
  <c r="Q27" i="60"/>
  <c r="K27" i="60"/>
  <c r="H27" i="60"/>
  <c r="N27" i="60" s="1"/>
  <c r="W18" i="61"/>
  <c r="Q18" i="61"/>
  <c r="K18" i="61"/>
  <c r="H18" i="61"/>
  <c r="N18" i="61" s="1"/>
  <c r="Q29" i="61"/>
  <c r="Z29" i="61" s="1"/>
  <c r="H29" i="61"/>
  <c r="W29" i="61"/>
  <c r="W16" i="62"/>
  <c r="Y16" i="62" s="1"/>
  <c r="Q16" i="62"/>
  <c r="K16" i="62"/>
  <c r="H16" i="62"/>
  <c r="N16" i="62" s="1"/>
  <c r="W26" i="62"/>
  <c r="Y26" i="62" s="1"/>
  <c r="Q26" i="62"/>
  <c r="H26" i="62"/>
  <c r="N26" i="62" s="1"/>
  <c r="K26" i="62"/>
  <c r="K33" i="51"/>
  <c r="Q33" i="51"/>
  <c r="H33" i="51"/>
  <c r="W33" i="51"/>
  <c r="AF25" i="52"/>
  <c r="Q25" i="52"/>
  <c r="K25" i="52"/>
  <c r="W25" i="52"/>
  <c r="H25" i="52"/>
  <c r="N25" i="52" s="1"/>
  <c r="AF20" i="54"/>
  <c r="H20" i="54"/>
  <c r="N20" i="54" s="1"/>
  <c r="Q20" i="54"/>
  <c r="K20" i="54"/>
  <c r="W20" i="54"/>
  <c r="H26" i="61"/>
  <c r="N26" i="61" s="1"/>
  <c r="Q26" i="61"/>
  <c r="K26" i="61"/>
  <c r="W26" i="61"/>
  <c r="Y26" i="61" s="1"/>
  <c r="K33" i="49"/>
  <c r="Q33" i="49"/>
  <c r="W33" i="49"/>
  <c r="H33" i="49"/>
  <c r="K26" i="51"/>
  <c r="W26" i="51"/>
  <c r="Q26" i="51"/>
  <c r="H26" i="51"/>
  <c r="N26" i="51" s="1"/>
  <c r="Q29" i="52"/>
  <c r="Z29" i="52" s="1"/>
  <c r="H29" i="52"/>
  <c r="W29" i="52"/>
  <c r="W20" i="53"/>
  <c r="K20" i="53"/>
  <c r="Q20" i="53"/>
  <c r="H20" i="53"/>
  <c r="N20" i="53" s="1"/>
  <c r="K26" i="54"/>
  <c r="H26" i="54"/>
  <c r="N26" i="54" s="1"/>
  <c r="Q26" i="54"/>
  <c r="W26" i="54"/>
  <c r="Y26" i="54" s="1"/>
  <c r="F41" i="55"/>
  <c r="F34" i="55"/>
  <c r="F40" i="55"/>
  <c r="H29" i="60"/>
  <c r="Q29" i="60"/>
  <c r="Z29" i="60" s="1"/>
  <c r="W29" i="60"/>
  <c r="W30" i="61"/>
  <c r="Q30" i="61"/>
  <c r="Z30" i="61" s="1"/>
  <c r="H30" i="61"/>
  <c r="K27" i="62"/>
  <c r="H27" i="62"/>
  <c r="N27" i="62" s="1"/>
  <c r="Q27" i="62"/>
  <c r="W27" i="62"/>
  <c r="Y27" i="62" s="1"/>
  <c r="AE17" i="42"/>
  <c r="K25" i="48"/>
  <c r="H25" i="48"/>
  <c r="N25" i="48" s="1"/>
  <c r="W25" i="48"/>
  <c r="Q25" i="48"/>
  <c r="Q24" i="49"/>
  <c r="W24" i="49"/>
  <c r="K24" i="49"/>
  <c r="H24" i="49"/>
  <c r="N24" i="49" s="1"/>
  <c r="Q33" i="50"/>
  <c r="K33" i="50"/>
  <c r="W33" i="50"/>
  <c r="H33" i="50"/>
  <c r="AF27" i="51"/>
  <c r="K27" i="51"/>
  <c r="W27" i="51"/>
  <c r="Y27" i="51" s="1"/>
  <c r="H27" i="51"/>
  <c r="N27" i="51" s="1"/>
  <c r="Q27" i="51"/>
  <c r="F41" i="52"/>
  <c r="F40" i="52"/>
  <c r="F34" i="52"/>
  <c r="AC31" i="52"/>
  <c r="Q31" i="52"/>
  <c r="H31" i="52"/>
  <c r="W31" i="52"/>
  <c r="K31" i="52"/>
  <c r="Q24" i="53"/>
  <c r="W24" i="53"/>
  <c r="K24" i="53"/>
  <c r="H24" i="53"/>
  <c r="N24" i="53" s="1"/>
  <c r="Q27" i="54"/>
  <c r="K27" i="54"/>
  <c r="H27" i="54"/>
  <c r="N27" i="54" s="1"/>
  <c r="W27" i="54"/>
  <c r="AC32" i="55"/>
  <c r="AE32" i="55" s="1"/>
  <c r="Q32" i="55"/>
  <c r="K32" i="55"/>
  <c r="H32" i="55"/>
  <c r="N32" i="55" s="1"/>
  <c r="W32" i="55"/>
  <c r="F32" i="56"/>
  <c r="F37" i="56"/>
  <c r="F43" i="58"/>
  <c r="H30" i="60"/>
  <c r="W30" i="60"/>
  <c r="Q30" i="60"/>
  <c r="Z30" i="60" s="1"/>
  <c r="W20" i="61"/>
  <c r="Y20" i="61" s="1"/>
  <c r="Q20" i="61"/>
  <c r="K20" i="61"/>
  <c r="H20" i="61"/>
  <c r="N20" i="61" s="1"/>
  <c r="Q31" i="61"/>
  <c r="H31" i="61"/>
  <c r="W31" i="61"/>
  <c r="K31" i="61"/>
  <c r="Q18" i="62"/>
  <c r="K18" i="62"/>
  <c r="H18" i="62"/>
  <c r="N18" i="62" s="1"/>
  <c r="W18" i="62"/>
  <c r="Q29" i="62"/>
  <c r="Z29" i="62" s="1"/>
  <c r="W29" i="62"/>
  <c r="H29" i="62"/>
  <c r="Q29" i="49"/>
  <c r="Z29" i="49" s="1"/>
  <c r="W29" i="49"/>
  <c r="Y29" i="49" s="1"/>
  <c r="H29" i="49"/>
  <c r="K27" i="50"/>
  <c r="H27" i="50"/>
  <c r="N27" i="50" s="1"/>
  <c r="Q27" i="50"/>
  <c r="W27" i="50"/>
  <c r="Y27" i="50" s="1"/>
  <c r="W33" i="54"/>
  <c r="Q33" i="54"/>
  <c r="H33" i="54"/>
  <c r="K33" i="54"/>
  <c r="W26" i="55"/>
  <c r="Q26" i="55"/>
  <c r="H26" i="55"/>
  <c r="N26" i="55" s="1"/>
  <c r="K26" i="55"/>
  <c r="K24" i="48"/>
  <c r="W24" i="48"/>
  <c r="H24" i="48"/>
  <c r="N24" i="48" s="1"/>
  <c r="Q24" i="48"/>
  <c r="K32" i="50"/>
  <c r="H32" i="50"/>
  <c r="N32" i="50" s="1"/>
  <c r="Q32" i="50"/>
  <c r="W32" i="50"/>
  <c r="Y32" i="50" s="1"/>
  <c r="K33" i="53"/>
  <c r="Q33" i="53"/>
  <c r="W33" i="53"/>
  <c r="H33" i="53"/>
  <c r="K31" i="55"/>
  <c r="Q31" i="55"/>
  <c r="W31" i="55"/>
  <c r="H31" i="55"/>
  <c r="F41" i="57"/>
  <c r="F40" i="57"/>
  <c r="F34" i="57"/>
  <c r="K17" i="62"/>
  <c r="H17" i="62"/>
  <c r="N17" i="62" s="1"/>
  <c r="W17" i="62"/>
  <c r="Q17" i="62"/>
  <c r="W26" i="48"/>
  <c r="Y26" i="48" s="1"/>
  <c r="K26" i="48"/>
  <c r="Q26" i="48"/>
  <c r="H26" i="48"/>
  <c r="N26" i="48" s="1"/>
  <c r="K25" i="49"/>
  <c r="H25" i="49"/>
  <c r="N25" i="49" s="1"/>
  <c r="W25" i="49"/>
  <c r="Q25" i="49"/>
  <c r="H24" i="50"/>
  <c r="N24" i="50" s="1"/>
  <c r="W24" i="50"/>
  <c r="Q24" i="50"/>
  <c r="K24" i="50"/>
  <c r="AC29" i="51"/>
  <c r="H29" i="51"/>
  <c r="Q29" i="51"/>
  <c r="Z29" i="51" s="1"/>
  <c r="W29" i="51"/>
  <c r="H32" i="52"/>
  <c r="N32" i="52" s="1"/>
  <c r="Q32" i="52"/>
  <c r="W32" i="52"/>
  <c r="K32" i="52"/>
  <c r="AC25" i="53"/>
  <c r="W25" i="53"/>
  <c r="Y25" i="53" s="1"/>
  <c r="K25" i="53"/>
  <c r="Q25" i="53"/>
  <c r="H25" i="53"/>
  <c r="N25" i="53" s="1"/>
  <c r="H29" i="54"/>
  <c r="W29" i="54"/>
  <c r="AF29" i="54" s="1"/>
  <c r="Q29" i="54"/>
  <c r="Z29" i="54" s="1"/>
  <c r="AC20" i="55"/>
  <c r="Q20" i="55"/>
  <c r="K20" i="55"/>
  <c r="W20" i="55"/>
  <c r="H20" i="55"/>
  <c r="N20" i="55" s="1"/>
  <c r="AC33" i="55"/>
  <c r="K33" i="55"/>
  <c r="H33" i="55"/>
  <c r="Q33" i="55"/>
  <c r="W33" i="55"/>
  <c r="F43" i="56"/>
  <c r="F41" i="56"/>
  <c r="F40" i="56"/>
  <c r="F34" i="56"/>
  <c r="Q31" i="60"/>
  <c r="H31" i="60"/>
  <c r="W31" i="60"/>
  <c r="K31" i="60"/>
  <c r="H13" i="61"/>
  <c r="N13" i="61" s="1"/>
  <c r="W13" i="61"/>
  <c r="Q13" i="61"/>
  <c r="K13" i="61"/>
  <c r="H21" i="61"/>
  <c r="N21" i="61" s="1"/>
  <c r="W21" i="61"/>
  <c r="Q21" i="61"/>
  <c r="K21" i="61"/>
  <c r="W33" i="61"/>
  <c r="K33" i="61"/>
  <c r="Q33" i="61"/>
  <c r="H33" i="61"/>
  <c r="Q30" i="62"/>
  <c r="Z30" i="62" s="1"/>
  <c r="H30" i="62"/>
  <c r="W30" i="62"/>
  <c r="G34" i="62"/>
  <c r="H34" i="62" s="1"/>
  <c r="P34" i="62"/>
  <c r="Q34" i="62" s="1"/>
  <c r="J34" i="62"/>
  <c r="K34" i="62" s="1"/>
  <c r="AB34" i="62"/>
  <c r="V34" i="62"/>
  <c r="W34" i="62" s="1"/>
  <c r="H31" i="48"/>
  <c r="Q31" i="48"/>
  <c r="K31" i="48"/>
  <c r="W31" i="48"/>
  <c r="AC27" i="48"/>
  <c r="H27" i="48"/>
  <c r="N27" i="48" s="1"/>
  <c r="W27" i="48"/>
  <c r="Y27" i="48" s="1"/>
  <c r="Q27" i="48"/>
  <c r="K27" i="48"/>
  <c r="W26" i="49"/>
  <c r="K26" i="49"/>
  <c r="Q26" i="49"/>
  <c r="H26" i="49"/>
  <c r="N26" i="49" s="1"/>
  <c r="W25" i="50"/>
  <c r="Y25" i="50" s="1"/>
  <c r="Q25" i="50"/>
  <c r="H25" i="50"/>
  <c r="N25" i="50" s="1"/>
  <c r="K25" i="50"/>
  <c r="W31" i="51"/>
  <c r="AF31" i="51" s="1"/>
  <c r="Q31" i="51"/>
  <c r="H31" i="51"/>
  <c r="K31" i="51"/>
  <c r="H20" i="52"/>
  <c r="N20" i="52" s="1"/>
  <c r="W20" i="52"/>
  <c r="K20" i="52"/>
  <c r="Q20" i="52"/>
  <c r="K33" i="52"/>
  <c r="W33" i="52"/>
  <c r="H33" i="52"/>
  <c r="Q33" i="52"/>
  <c r="H26" i="53"/>
  <c r="N26" i="53" s="1"/>
  <c r="W26" i="53"/>
  <c r="Q26" i="53"/>
  <c r="K26" i="53"/>
  <c r="F40" i="54"/>
  <c r="F34" i="54"/>
  <c r="F41" i="54"/>
  <c r="W31" i="54"/>
  <c r="Y31" i="54" s="1"/>
  <c r="H31" i="54"/>
  <c r="Q31" i="54"/>
  <c r="K31" i="54"/>
  <c r="AC24" i="55"/>
  <c r="H24" i="55"/>
  <c r="N24" i="55" s="1"/>
  <c r="K24" i="55"/>
  <c r="Q24" i="55"/>
  <c r="W24" i="55"/>
  <c r="Y24" i="55" s="1"/>
  <c r="F32" i="59"/>
  <c r="F37" i="59"/>
  <c r="K21" i="60"/>
  <c r="H21" i="60"/>
  <c r="N21" i="60" s="1"/>
  <c r="W21" i="60"/>
  <c r="Q21" i="60"/>
  <c r="Q33" i="60"/>
  <c r="W33" i="60"/>
  <c r="Y33" i="60" s="1"/>
  <c r="Z33" i="60" s="1"/>
  <c r="K33" i="60"/>
  <c r="H33" i="60"/>
  <c r="Q14" i="61"/>
  <c r="K14" i="61"/>
  <c r="H14" i="61"/>
  <c r="N14" i="61" s="1"/>
  <c r="W14" i="61"/>
  <c r="Y14" i="61" s="1"/>
  <c r="W24" i="61"/>
  <c r="Q24" i="61"/>
  <c r="K24" i="61"/>
  <c r="H24" i="61"/>
  <c r="N24" i="61" s="1"/>
  <c r="Q42" i="61"/>
  <c r="K42" i="61"/>
  <c r="H42" i="61"/>
  <c r="W42" i="61"/>
  <c r="Y42" i="61" s="1"/>
  <c r="Z42" i="61" s="1"/>
  <c r="W31" i="62"/>
  <c r="AF31" i="62" s="1"/>
  <c r="K31" i="62"/>
  <c r="Q31" i="62"/>
  <c r="H31" i="62"/>
  <c r="W29" i="48"/>
  <c r="H29" i="48"/>
  <c r="Q29" i="48"/>
  <c r="Z29" i="48" s="1"/>
  <c r="W27" i="49"/>
  <c r="Y27" i="49" s="1"/>
  <c r="Q27" i="49"/>
  <c r="K27" i="49"/>
  <c r="H27" i="49"/>
  <c r="N27" i="49" s="1"/>
  <c r="W26" i="50"/>
  <c r="K26" i="50"/>
  <c r="Q26" i="50"/>
  <c r="H26" i="50"/>
  <c r="N26" i="50" s="1"/>
  <c r="W32" i="51"/>
  <c r="Y32" i="51" s="1"/>
  <c r="H32" i="51"/>
  <c r="N32" i="51" s="1"/>
  <c r="Q32" i="51"/>
  <c r="K32" i="51"/>
  <c r="K24" i="52"/>
  <c r="W24" i="52"/>
  <c r="Q24" i="52"/>
  <c r="H24" i="52"/>
  <c r="N24" i="52" s="1"/>
  <c r="H27" i="53"/>
  <c r="N27" i="53" s="1"/>
  <c r="K27" i="53"/>
  <c r="W27" i="53"/>
  <c r="Y27" i="53" s="1"/>
  <c r="Q27" i="53"/>
  <c r="W32" i="54"/>
  <c r="Q32" i="54"/>
  <c r="H32" i="54"/>
  <c r="N32" i="54" s="1"/>
  <c r="K32" i="54"/>
  <c r="K25" i="55"/>
  <c r="H25" i="55"/>
  <c r="N25" i="55" s="1"/>
  <c r="W25" i="55"/>
  <c r="Y25" i="55" s="1"/>
  <c r="Q25" i="55"/>
  <c r="F19" i="58"/>
  <c r="H19" i="58" s="1"/>
  <c r="F32" i="58"/>
  <c r="F37" i="58"/>
  <c r="F41" i="59"/>
  <c r="F40" i="59"/>
  <c r="F34" i="59"/>
  <c r="AC24" i="60"/>
  <c r="W24" i="60"/>
  <c r="K24" i="60"/>
  <c r="H24" i="60"/>
  <c r="N24" i="60" s="1"/>
  <c r="Q24" i="60"/>
  <c r="H15" i="61"/>
  <c r="N15" i="61" s="1"/>
  <c r="K15" i="61"/>
  <c r="W15" i="61"/>
  <c r="Q15" i="61"/>
  <c r="W25" i="61"/>
  <c r="K25" i="61"/>
  <c r="H25" i="61"/>
  <c r="N25" i="61" s="1"/>
  <c r="Q25" i="61"/>
  <c r="K21" i="62"/>
  <c r="H21" i="62"/>
  <c r="N21" i="62" s="1"/>
  <c r="W21" i="62"/>
  <c r="Y21" i="62" s="1"/>
  <c r="Q21" i="62"/>
  <c r="H33" i="62"/>
  <c r="K33" i="62"/>
  <c r="Q33" i="62"/>
  <c r="W33" i="62"/>
  <c r="K13" i="62"/>
  <c r="W13" i="62"/>
  <c r="H13" i="62"/>
  <c r="Q13" i="62"/>
  <c r="W20" i="60"/>
  <c r="Q20" i="60"/>
  <c r="Z20" i="60" s="1"/>
  <c r="K20" i="60"/>
  <c r="H20" i="60"/>
  <c r="W20" i="62"/>
  <c r="K20" i="62"/>
  <c r="H20" i="62"/>
  <c r="N20" i="62" s="1"/>
  <c r="Q20" i="62"/>
  <c r="AE18" i="60"/>
  <c r="AE13" i="60"/>
  <c r="AE16" i="59"/>
  <c r="AE13" i="59"/>
  <c r="AE14" i="59"/>
  <c r="AE14" i="37"/>
  <c r="AE18" i="58"/>
  <c r="AE17" i="57"/>
  <c r="AE18" i="56"/>
  <c r="F26" i="56"/>
  <c r="AE13" i="56"/>
  <c r="AE17" i="56"/>
  <c r="AC41" i="56"/>
  <c r="AE17" i="55"/>
  <c r="F44" i="55"/>
  <c r="F48" i="55"/>
  <c r="F47" i="55"/>
  <c r="F45" i="55"/>
  <c r="F46" i="55"/>
  <c r="AC26" i="54"/>
  <c r="AE26" i="54" s="1"/>
  <c r="AE17" i="54"/>
  <c r="F48" i="54"/>
  <c r="F46" i="54"/>
  <c r="F45" i="54"/>
  <c r="F44" i="54"/>
  <c r="F47" i="54"/>
  <c r="AE17" i="53"/>
  <c r="F43" i="53"/>
  <c r="K43" i="53" s="1"/>
  <c r="F44" i="53"/>
  <c r="F48" i="53"/>
  <c r="F45" i="53"/>
  <c r="F47" i="53"/>
  <c r="F46" i="53"/>
  <c r="F46" i="52"/>
  <c r="F45" i="52"/>
  <c r="F48" i="52"/>
  <c r="F44" i="52"/>
  <c r="F47" i="52"/>
  <c r="AE17" i="49"/>
  <c r="AE18" i="49"/>
  <c r="AF27" i="48"/>
  <c r="AC31" i="47"/>
  <c r="AE31" i="47" s="1"/>
  <c r="H31" i="47"/>
  <c r="AE18" i="46"/>
  <c r="W31" i="45"/>
  <c r="AF31" i="45" s="1"/>
  <c r="W24" i="45"/>
  <c r="Q32" i="45"/>
  <c r="Z32" i="45" s="1"/>
  <c r="Q25" i="45"/>
  <c r="Z25" i="45" s="1"/>
  <c r="Q26" i="45"/>
  <c r="Z26" i="45" s="1"/>
  <c r="M17" i="45"/>
  <c r="H27" i="45"/>
  <c r="N27" i="45" s="1"/>
  <c r="W29" i="45"/>
  <c r="AF29" i="45" s="1"/>
  <c r="H24" i="45"/>
  <c r="K25" i="44"/>
  <c r="K26" i="44"/>
  <c r="T26" i="44" s="1"/>
  <c r="H24" i="44"/>
  <c r="S18" i="43"/>
  <c r="H32" i="43"/>
  <c r="N32" i="43" s="1"/>
  <c r="F20" i="58"/>
  <c r="AC20" i="58" s="1"/>
  <c r="F48" i="58"/>
  <c r="F45" i="58"/>
  <c r="F44" i="58"/>
  <c r="F47" i="58"/>
  <c r="F46" i="58"/>
  <c r="F26" i="58"/>
  <c r="F48" i="59"/>
  <c r="F46" i="59"/>
  <c r="F45" i="59"/>
  <c r="F44" i="59"/>
  <c r="F47" i="59"/>
  <c r="F45" i="57"/>
  <c r="F48" i="57"/>
  <c r="F47" i="57"/>
  <c r="F44" i="57"/>
  <c r="F46" i="57"/>
  <c r="F48" i="56"/>
  <c r="F45" i="56"/>
  <c r="F47" i="56"/>
  <c r="F46" i="56"/>
  <c r="F44" i="56"/>
  <c r="AE18" i="42"/>
  <c r="Y17" i="42"/>
  <c r="N16" i="44"/>
  <c r="M16" i="45"/>
  <c r="Q45" i="61"/>
  <c r="Q43" i="62"/>
  <c r="Y43" i="62" s="1"/>
  <c r="Z43" i="62" s="1"/>
  <c r="K44" i="62"/>
  <c r="AC26" i="61"/>
  <c r="AC43" i="61"/>
  <c r="AE43" i="61" s="1"/>
  <c r="AF43" i="61" s="1"/>
  <c r="AF13" i="60"/>
  <c r="AF30" i="60"/>
  <c r="AE17" i="60"/>
  <c r="AE16" i="60"/>
  <c r="AE17" i="59"/>
  <c r="F21" i="59"/>
  <c r="Y14" i="37"/>
  <c r="AE18" i="57"/>
  <c r="F43" i="57"/>
  <c r="AE14" i="57"/>
  <c r="AE16" i="57"/>
  <c r="F21" i="58"/>
  <c r="F21" i="57"/>
  <c r="F21" i="56"/>
  <c r="AE18" i="54"/>
  <c r="AE18" i="53"/>
  <c r="AE18" i="52"/>
  <c r="AF18" i="53"/>
  <c r="AF27" i="53"/>
  <c r="AC31" i="48"/>
  <c r="AE17" i="50"/>
  <c r="AE18" i="50"/>
  <c r="AF26" i="51"/>
  <c r="AC26" i="51"/>
  <c r="AE26" i="51" s="1"/>
  <c r="AC31" i="49"/>
  <c r="AF29" i="50"/>
  <c r="AE16" i="49"/>
  <c r="H26" i="47"/>
  <c r="M26" i="47" s="1"/>
  <c r="K26" i="47"/>
  <c r="T26" i="47" s="1"/>
  <c r="Q29" i="46"/>
  <c r="Z29" i="46" s="1"/>
  <c r="AE17" i="46"/>
  <c r="AE16" i="46"/>
  <c r="W34" i="46"/>
  <c r="M18" i="46"/>
  <c r="H25" i="44"/>
  <c r="N25" i="44" s="1"/>
  <c r="H31" i="45"/>
  <c r="W25" i="44"/>
  <c r="AF25" i="44" s="1"/>
  <c r="Y17" i="45"/>
  <c r="AE16" i="44"/>
  <c r="K32" i="44"/>
  <c r="T32" i="44" s="1"/>
  <c r="AE16" i="45"/>
  <c r="Q29" i="45"/>
  <c r="Z29" i="45" s="1"/>
  <c r="S16" i="45"/>
  <c r="S18" i="42"/>
  <c r="M17" i="43"/>
  <c r="AC31" i="43"/>
  <c r="Y18" i="42"/>
  <c r="M18" i="43"/>
  <c r="W25" i="43"/>
  <c r="AF25" i="43" s="1"/>
  <c r="S17" i="43"/>
  <c r="Q29" i="42"/>
  <c r="Z29" i="42" s="1"/>
  <c r="AF18" i="42"/>
  <c r="AE18" i="43"/>
  <c r="AE17" i="43"/>
  <c r="AF25" i="62"/>
  <c r="Q44" i="62"/>
  <c r="S44" i="62" s="1"/>
  <c r="T44" i="62" s="1"/>
  <c r="AF21" i="62"/>
  <c r="AC21" i="62"/>
  <c r="W48" i="62"/>
  <c r="H48" i="61"/>
  <c r="AC34" i="61"/>
  <c r="AC25" i="61"/>
  <c r="AC48" i="61"/>
  <c r="AC30" i="61"/>
  <c r="AC35" i="61"/>
  <c r="AE14" i="60"/>
  <c r="AF16" i="59"/>
  <c r="AF14" i="37"/>
  <c r="M14" i="37"/>
  <c r="N14" i="37"/>
  <c r="AE17" i="58"/>
  <c r="AF17" i="58"/>
  <c r="AE13" i="58"/>
  <c r="AE14" i="56"/>
  <c r="AF14" i="56"/>
  <c r="AE16" i="56"/>
  <c r="AC27" i="55"/>
  <c r="AC27" i="54"/>
  <c r="AE16" i="54"/>
  <c r="AF16" i="54"/>
  <c r="AC25" i="54"/>
  <c r="AE16" i="53"/>
  <c r="AF26" i="53"/>
  <c r="AC26" i="53"/>
  <c r="AF24" i="52"/>
  <c r="AE16" i="52"/>
  <c r="AC27" i="52"/>
  <c r="AE27" i="52" s="1"/>
  <c r="AC25" i="51"/>
  <c r="AC33" i="51"/>
  <c r="AE17" i="51"/>
  <c r="AC32" i="51"/>
  <c r="AE16" i="50"/>
  <c r="AC25" i="49"/>
  <c r="AC26" i="48"/>
  <c r="AE26" i="48" s="1"/>
  <c r="AE17" i="48"/>
  <c r="AC32" i="48"/>
  <c r="H25" i="47"/>
  <c r="N25" i="47" s="1"/>
  <c r="M18" i="47"/>
  <c r="H32" i="47"/>
  <c r="N32" i="47" s="1"/>
  <c r="N17" i="47"/>
  <c r="H24" i="47"/>
  <c r="AE17" i="47"/>
  <c r="Q24" i="47"/>
  <c r="Q31" i="47"/>
  <c r="Z31" i="47" s="1"/>
  <c r="AE16" i="47"/>
  <c r="AC24" i="47"/>
  <c r="AE24" i="47" s="1"/>
  <c r="AF24" i="47" s="1"/>
  <c r="S16" i="46"/>
  <c r="M17" i="46"/>
  <c r="H29" i="46"/>
  <c r="S17" i="46"/>
  <c r="Y17" i="46"/>
  <c r="N16" i="45"/>
  <c r="Y18" i="45"/>
  <c r="H26" i="45"/>
  <c r="N26" i="45" s="1"/>
  <c r="S17" i="45"/>
  <c r="W26" i="45"/>
  <c r="AF26" i="45" s="1"/>
  <c r="N17" i="45"/>
  <c r="AC26" i="45"/>
  <c r="H25" i="45"/>
  <c r="N25" i="45" s="1"/>
  <c r="AC25" i="45"/>
  <c r="AE18" i="44"/>
  <c r="AC25" i="43"/>
  <c r="AE25" i="43" s="1"/>
  <c r="W32" i="43"/>
  <c r="AF32" i="43" s="1"/>
  <c r="M16" i="44"/>
  <c r="Y18" i="44"/>
  <c r="Z17" i="43"/>
  <c r="T18" i="43"/>
  <c r="K26" i="43"/>
  <c r="T26" i="43" s="1"/>
  <c r="H31" i="43"/>
  <c r="W26" i="43"/>
  <c r="AF26" i="43" s="1"/>
  <c r="AF18" i="44"/>
  <c r="Q31" i="44"/>
  <c r="Z31" i="44" s="1"/>
  <c r="Y18" i="43"/>
  <c r="AC26" i="43"/>
  <c r="N17" i="44"/>
  <c r="Z18" i="43"/>
  <c r="W26" i="44"/>
  <c r="AF26" i="44" s="1"/>
  <c r="K25" i="43"/>
  <c r="T25" i="43" s="1"/>
  <c r="W32" i="44"/>
  <c r="AF32" i="44" s="1"/>
  <c r="AF17" i="42"/>
  <c r="AC29" i="42"/>
  <c r="AE29" i="42" s="1"/>
  <c r="Y16" i="42"/>
  <c r="S17" i="42"/>
  <c r="K27" i="42"/>
  <c r="T27" i="42" s="1"/>
  <c r="H31" i="42"/>
  <c r="AE16" i="42"/>
  <c r="N18" i="42"/>
  <c r="W27" i="42"/>
  <c r="AF27" i="42" s="1"/>
  <c r="K31" i="42"/>
  <c r="Q31" i="42"/>
  <c r="F25" i="59"/>
  <c r="F31" i="59"/>
  <c r="F29" i="57"/>
  <c r="F31" i="57"/>
  <c r="AC32" i="57"/>
  <c r="F19" i="57"/>
  <c r="H19" i="57" s="1"/>
  <c r="F20" i="57"/>
  <c r="F24" i="57"/>
  <c r="F43" i="59"/>
  <c r="K43" i="59" s="1"/>
  <c r="AC18" i="62"/>
  <c r="AE18" i="62" s="1"/>
  <c r="AC42" i="62"/>
  <c r="AC34" i="60"/>
  <c r="F38" i="51"/>
  <c r="AC34" i="45"/>
  <c r="Q34" i="44"/>
  <c r="F38" i="43"/>
  <c r="F41" i="43" s="1"/>
  <c r="H34" i="43"/>
  <c r="Q34" i="43"/>
  <c r="Y35" i="43"/>
  <c r="AE35" i="60"/>
  <c r="AE15" i="60"/>
  <c r="AF15" i="60" s="1"/>
  <c r="AC20" i="60"/>
  <c r="AE35" i="59"/>
  <c r="W34" i="47"/>
  <c r="AE15" i="59"/>
  <c r="AE35" i="58"/>
  <c r="AE35" i="54"/>
  <c r="AE35" i="56"/>
  <c r="M15" i="45"/>
  <c r="AC13" i="61"/>
  <c r="W34" i="44"/>
  <c r="AE35" i="53"/>
  <c r="AE14" i="54"/>
  <c r="AE35" i="55"/>
  <c r="AE35" i="57"/>
  <c r="AE35" i="52"/>
  <c r="AE35" i="45"/>
  <c r="AE42" i="46"/>
  <c r="AF42" i="46" s="1"/>
  <c r="AE14" i="47"/>
  <c r="M35" i="47"/>
  <c r="AE15" i="48"/>
  <c r="Y35" i="44"/>
  <c r="AE15" i="46"/>
  <c r="M14" i="45"/>
  <c r="S35" i="46"/>
  <c r="AE42" i="48"/>
  <c r="AF42" i="48" s="1"/>
  <c r="AE15" i="54"/>
  <c r="T14" i="45"/>
  <c r="AE42" i="57"/>
  <c r="AF42" i="57" s="1"/>
  <c r="AE15" i="58"/>
  <c r="S15" i="43"/>
  <c r="AE42" i="43"/>
  <c r="AF42" i="43" s="1"/>
  <c r="AF15" i="58"/>
  <c r="AF15" i="50"/>
  <c r="T15" i="46"/>
  <c r="M15" i="46"/>
  <c r="AE15" i="49"/>
  <c r="AE15" i="50"/>
  <c r="AC31" i="17"/>
  <c r="AE42" i="50"/>
  <c r="AF42" i="50" s="1"/>
  <c r="AC30" i="17"/>
  <c r="AE42" i="42"/>
  <c r="AF42" i="42" s="1"/>
  <c r="N15" i="43"/>
  <c r="AF24" i="51"/>
  <c r="AE14" i="53"/>
  <c r="M35" i="45"/>
  <c r="Y15" i="45"/>
  <c r="Z15" i="45"/>
  <c r="S14" i="46"/>
  <c r="AF14" i="52"/>
  <c r="AC42" i="61"/>
  <c r="AE35" i="42"/>
  <c r="AC31" i="11"/>
  <c r="W24" i="43"/>
  <c r="S35" i="43"/>
  <c r="Y35" i="46"/>
  <c r="Y35" i="47"/>
  <c r="AF24" i="48"/>
  <c r="AE15" i="56"/>
  <c r="AC40" i="59"/>
  <c r="AE42" i="56"/>
  <c r="AF42" i="56" s="1"/>
  <c r="S35" i="47"/>
  <c r="AC29" i="61"/>
  <c r="AE15" i="43"/>
  <c r="Q29" i="43"/>
  <c r="Z29" i="43" s="1"/>
  <c r="AE42" i="45"/>
  <c r="AF42" i="45" s="1"/>
  <c r="AE15" i="53"/>
  <c r="AC41" i="62"/>
  <c r="AE41" i="62" s="1"/>
  <c r="AF41" i="62" s="1"/>
  <c r="AC29" i="60"/>
  <c r="W24" i="44"/>
  <c r="AE15" i="45"/>
  <c r="Y35" i="45"/>
  <c r="AE14" i="48"/>
  <c r="AE15" i="51"/>
  <c r="AE15" i="52"/>
  <c r="W31" i="16"/>
  <c r="AF31" i="16" s="1"/>
  <c r="W31" i="43"/>
  <c r="AF31" i="43" s="1"/>
  <c r="Y14" i="46"/>
  <c r="AE42" i="60"/>
  <c r="AF42" i="60" s="1"/>
  <c r="K31" i="46"/>
  <c r="AE42" i="54"/>
  <c r="AF42" i="54" s="1"/>
  <c r="AC31" i="55"/>
  <c r="AF27" i="55"/>
  <c r="F43" i="55"/>
  <c r="W43" i="55" s="1"/>
  <c r="AC29" i="55"/>
  <c r="AC34" i="51"/>
  <c r="AC24" i="51"/>
  <c r="AC31" i="51"/>
  <c r="K43" i="62"/>
  <c r="AC43" i="62"/>
  <c r="AE43" i="62" s="1"/>
  <c r="AF43" i="62" s="1"/>
  <c r="AC26" i="62"/>
  <c r="AC27" i="62"/>
  <c r="AC25" i="62"/>
  <c r="AE25" i="62" s="1"/>
  <c r="AC20" i="62"/>
  <c r="AC30" i="62"/>
  <c r="AC35" i="62"/>
  <c r="AC13" i="62"/>
  <c r="AC32" i="62"/>
  <c r="AC14" i="62"/>
  <c r="AC17" i="62"/>
  <c r="AC24" i="62"/>
  <c r="AC40" i="62"/>
  <c r="H48" i="62"/>
  <c r="Q48" i="62"/>
  <c r="AC48" i="62"/>
  <c r="K48" i="62"/>
  <c r="AC34" i="62"/>
  <c r="AC15" i="62"/>
  <c r="W47" i="62"/>
  <c r="AC47" i="62"/>
  <c r="K47" i="62"/>
  <c r="S47" i="62" s="1"/>
  <c r="AC29" i="62"/>
  <c r="AC46" i="62"/>
  <c r="K46" i="62"/>
  <c r="S46" i="62" s="1"/>
  <c r="W46" i="62"/>
  <c r="H46" i="62"/>
  <c r="AC16" i="62"/>
  <c r="K45" i="62"/>
  <c r="AC45" i="62"/>
  <c r="W45" i="62"/>
  <c r="H45" i="62"/>
  <c r="H47" i="62"/>
  <c r="AC31" i="62"/>
  <c r="H44" i="62"/>
  <c r="W44" i="62"/>
  <c r="AC33" i="62"/>
  <c r="H43" i="62"/>
  <c r="K31" i="17"/>
  <c r="W31" i="17"/>
  <c r="H31" i="17"/>
  <c r="Q31" i="17"/>
  <c r="W30" i="17"/>
  <c r="H30" i="17"/>
  <c r="Q30" i="17"/>
  <c r="K43" i="61"/>
  <c r="Q43" i="61"/>
  <c r="K48" i="61"/>
  <c r="M48" i="61" s="1"/>
  <c r="W48" i="61"/>
  <c r="AF32" i="61"/>
  <c r="AC32" i="61"/>
  <c r="AF13" i="61"/>
  <c r="AC18" i="61"/>
  <c r="AC21" i="61"/>
  <c r="AC24" i="61"/>
  <c r="AC46" i="61"/>
  <c r="AE46" i="61" s="1"/>
  <c r="AF46" i="61" s="1"/>
  <c r="K46" i="61"/>
  <c r="AC17" i="61"/>
  <c r="AC40" i="61"/>
  <c r="K45" i="61"/>
  <c r="AC45" i="61"/>
  <c r="W45" i="61"/>
  <c r="H45" i="61"/>
  <c r="AC15" i="61"/>
  <c r="W47" i="61"/>
  <c r="Q47" i="61"/>
  <c r="AC47" i="61"/>
  <c r="K47" i="61"/>
  <c r="AC27" i="61"/>
  <c r="AC44" i="61"/>
  <c r="W44" i="61"/>
  <c r="H44" i="61"/>
  <c r="H46" i="61"/>
  <c r="AC31" i="61"/>
  <c r="AC20" i="61"/>
  <c r="K44" i="61"/>
  <c r="Q46" i="61"/>
  <c r="Y46" i="61" s="1"/>
  <c r="AC14" i="61"/>
  <c r="AC16" i="61"/>
  <c r="AE16" i="61" s="1"/>
  <c r="AC33" i="61"/>
  <c r="AC41" i="61"/>
  <c r="H43" i="61"/>
  <c r="Q48" i="61"/>
  <c r="K31" i="16"/>
  <c r="H31" i="16"/>
  <c r="Q31" i="16"/>
  <c r="AC31" i="16"/>
  <c r="W30" i="16"/>
  <c r="H30" i="16"/>
  <c r="Q30" i="16"/>
  <c r="AF24" i="60"/>
  <c r="AC32" i="60"/>
  <c r="AE32" i="60" s="1"/>
  <c r="AF32" i="60"/>
  <c r="AC31" i="60"/>
  <c r="AC26" i="60"/>
  <c r="W43" i="60"/>
  <c r="H43" i="60"/>
  <c r="K43" i="60"/>
  <c r="Q43" i="60"/>
  <c r="AC43" i="60"/>
  <c r="AC25" i="60"/>
  <c r="AC33" i="60"/>
  <c r="AC21" i="60"/>
  <c r="AC30" i="60"/>
  <c r="AC27" i="60"/>
  <c r="K31" i="15"/>
  <c r="W31" i="15"/>
  <c r="H31" i="15"/>
  <c r="Q31" i="15"/>
  <c r="AC30" i="15"/>
  <c r="W30" i="15"/>
  <c r="H30" i="15"/>
  <c r="Q30" i="15"/>
  <c r="AE42" i="59"/>
  <c r="AF42" i="59" s="1"/>
  <c r="AF18" i="59"/>
  <c r="AE18" i="59"/>
  <c r="F20" i="59"/>
  <c r="F29" i="59"/>
  <c r="F30" i="59"/>
  <c r="F27" i="59"/>
  <c r="F26" i="59"/>
  <c r="F24" i="59"/>
  <c r="F19" i="59"/>
  <c r="H19" i="59" s="1"/>
  <c r="F33" i="59"/>
  <c r="AC26" i="58"/>
  <c r="AF14" i="58"/>
  <c r="AE14" i="58"/>
  <c r="AF18" i="58"/>
  <c r="AE42" i="58"/>
  <c r="AF42" i="58" s="1"/>
  <c r="F29" i="58"/>
  <c r="F30" i="58"/>
  <c r="F27" i="58"/>
  <c r="F31" i="58"/>
  <c r="F25" i="58"/>
  <c r="F24" i="58"/>
  <c r="F33" i="58"/>
  <c r="AC29" i="57"/>
  <c r="AF13" i="57"/>
  <c r="AE15" i="57"/>
  <c r="AE13" i="57"/>
  <c r="F27" i="57"/>
  <c r="F26" i="57"/>
  <c r="F30" i="57"/>
  <c r="F33" i="57"/>
  <c r="AF17" i="56"/>
  <c r="F29" i="56"/>
  <c r="F30" i="56"/>
  <c r="F27" i="56"/>
  <c r="F31" i="56"/>
  <c r="F25" i="56"/>
  <c r="F33" i="56"/>
  <c r="F19" i="56"/>
  <c r="H19" i="56" s="1"/>
  <c r="F24" i="56"/>
  <c r="AC32" i="56"/>
  <c r="F20" i="56"/>
  <c r="AF14" i="55"/>
  <c r="AF15" i="55"/>
  <c r="AC25" i="55"/>
  <c r="AE42" i="55"/>
  <c r="AF42" i="55" s="1"/>
  <c r="AE14" i="55"/>
  <c r="AC26" i="55"/>
  <c r="AE15" i="55"/>
  <c r="Q43" i="55"/>
  <c r="AE16" i="55"/>
  <c r="AE18" i="55"/>
  <c r="AC32" i="54"/>
  <c r="AE32" i="54" s="1"/>
  <c r="AF32" i="54"/>
  <c r="AC20" i="54"/>
  <c r="AE20" i="54" s="1"/>
  <c r="AC29" i="54"/>
  <c r="AE29" i="54" s="1"/>
  <c r="AF27" i="54"/>
  <c r="AC24" i="54"/>
  <c r="F43" i="54"/>
  <c r="AF14" i="54"/>
  <c r="AC31" i="54"/>
  <c r="AC33" i="54"/>
  <c r="AC31" i="53"/>
  <c r="AC27" i="53"/>
  <c r="AE27" i="53" s="1"/>
  <c r="AC33" i="53"/>
  <c r="AC29" i="53"/>
  <c r="AC32" i="53"/>
  <c r="AC24" i="53"/>
  <c r="AC20" i="53"/>
  <c r="AE42" i="53"/>
  <c r="AF42" i="53" s="1"/>
  <c r="AF17" i="53"/>
  <c r="AE25" i="53"/>
  <c r="AC29" i="52"/>
  <c r="AC33" i="52"/>
  <c r="AC25" i="52"/>
  <c r="AE25" i="52" s="1"/>
  <c r="AE14" i="52"/>
  <c r="AC20" i="52"/>
  <c r="AF27" i="52"/>
  <c r="AE42" i="52"/>
  <c r="AF42" i="52" s="1"/>
  <c r="AE17" i="52"/>
  <c r="F43" i="52"/>
  <c r="AF17" i="52"/>
  <c r="AC26" i="52"/>
  <c r="AC32" i="52"/>
  <c r="AC24" i="52"/>
  <c r="W31" i="13"/>
  <c r="H31" i="13"/>
  <c r="Q31" i="13"/>
  <c r="K31" i="13"/>
  <c r="AC14" i="51"/>
  <c r="AE14" i="51" s="1"/>
  <c r="AE35" i="51"/>
  <c r="AE42" i="51"/>
  <c r="AF42" i="51" s="1"/>
  <c r="AE18" i="51"/>
  <c r="AC27" i="51"/>
  <c r="AE27" i="51" s="1"/>
  <c r="AC33" i="50"/>
  <c r="AC34" i="50"/>
  <c r="F38" i="50"/>
  <c r="AC24" i="50"/>
  <c r="AF26" i="50"/>
  <c r="AC25" i="50"/>
  <c r="AC26" i="50"/>
  <c r="AC31" i="50"/>
  <c r="AC32" i="50"/>
  <c r="AC27" i="50"/>
  <c r="AC14" i="50"/>
  <c r="AE14" i="50" s="1"/>
  <c r="AF14" i="50"/>
  <c r="AE35" i="50"/>
  <c r="AF17" i="50"/>
  <c r="AC29" i="50"/>
  <c r="AC33" i="49"/>
  <c r="AC26" i="49"/>
  <c r="AC24" i="49"/>
  <c r="AC32" i="49"/>
  <c r="AC14" i="49"/>
  <c r="AE14" i="49" s="1"/>
  <c r="AF15" i="49"/>
  <c r="AF17" i="49"/>
  <c r="AE42" i="49"/>
  <c r="AF42" i="49" s="1"/>
  <c r="AF18" i="49"/>
  <c r="AE35" i="49"/>
  <c r="AC27" i="49"/>
  <c r="AC29" i="49"/>
  <c r="AC34" i="49"/>
  <c r="F38" i="49"/>
  <c r="AC24" i="48"/>
  <c r="AC34" i="48"/>
  <c r="AC25" i="48"/>
  <c r="F38" i="48"/>
  <c r="AF32" i="48"/>
  <c r="AC33" i="48"/>
  <c r="AE35" i="48"/>
  <c r="AF18" i="48"/>
  <c r="AE18" i="48"/>
  <c r="AF15" i="48"/>
  <c r="AC29" i="48"/>
  <c r="AE27" i="48"/>
  <c r="K31" i="12"/>
  <c r="W31" i="12"/>
  <c r="H31" i="12"/>
  <c r="Q31" i="12"/>
  <c r="AC25" i="47"/>
  <c r="W32" i="47"/>
  <c r="AF32" i="47" s="1"/>
  <c r="K25" i="47"/>
  <c r="S25" i="47" s="1"/>
  <c r="W25" i="47"/>
  <c r="AF25" i="47" s="1"/>
  <c r="K32" i="47"/>
  <c r="S26" i="47"/>
  <c r="AC32" i="47"/>
  <c r="Y15" i="47"/>
  <c r="AF15" i="47"/>
  <c r="AE15" i="47"/>
  <c r="M14" i="47"/>
  <c r="AE35" i="47"/>
  <c r="S42" i="47"/>
  <c r="T42" i="47" s="1"/>
  <c r="Z14" i="47"/>
  <c r="Y14" i="47"/>
  <c r="S14" i="47"/>
  <c r="T15" i="47"/>
  <c r="M15" i="47"/>
  <c r="M17" i="47"/>
  <c r="N14" i="47"/>
  <c r="Y42" i="47"/>
  <c r="Z42" i="47" s="1"/>
  <c r="Z15" i="47"/>
  <c r="S15" i="47"/>
  <c r="S18" i="47"/>
  <c r="Z18" i="47"/>
  <c r="Z26" i="47"/>
  <c r="Y16" i="47"/>
  <c r="AF16" i="47"/>
  <c r="Z27" i="47"/>
  <c r="T14" i="47"/>
  <c r="S17" i="47"/>
  <c r="AE42" i="47"/>
  <c r="AF42" i="47" s="1"/>
  <c r="AC29" i="47"/>
  <c r="Q29" i="47"/>
  <c r="H29" i="47"/>
  <c r="AE18" i="47"/>
  <c r="Y25" i="47"/>
  <c r="W29" i="47"/>
  <c r="S16" i="47"/>
  <c r="Y17" i="47"/>
  <c r="Z25" i="47"/>
  <c r="Z32" i="47"/>
  <c r="M42" i="47"/>
  <c r="N42" i="47" s="1"/>
  <c r="AC27" i="47"/>
  <c r="K27" i="47"/>
  <c r="H27" i="47"/>
  <c r="M16" i="47"/>
  <c r="Y18" i="47"/>
  <c r="W27" i="47"/>
  <c r="W26" i="47"/>
  <c r="H34" i="47"/>
  <c r="Q34" i="47"/>
  <c r="AC34" i="47"/>
  <c r="AC26" i="47"/>
  <c r="F38" i="47"/>
  <c r="K34" i="47"/>
  <c r="K24" i="47"/>
  <c r="K31" i="47"/>
  <c r="W24" i="46"/>
  <c r="AC29" i="46"/>
  <c r="K27" i="46"/>
  <c r="T27" i="46" s="1"/>
  <c r="AC27" i="46"/>
  <c r="AE27" i="46" s="1"/>
  <c r="Z15" i="46"/>
  <c r="S15" i="46"/>
  <c r="Y15" i="46"/>
  <c r="H14" i="46"/>
  <c r="AE14" i="46"/>
  <c r="W26" i="46"/>
  <c r="H26" i="46"/>
  <c r="AC26" i="46"/>
  <c r="Q26" i="46"/>
  <c r="K26" i="46"/>
  <c r="K32" i="46"/>
  <c r="W32" i="46"/>
  <c r="H32" i="46"/>
  <c r="Q32" i="46"/>
  <c r="AF14" i="46"/>
  <c r="AC32" i="46"/>
  <c r="Z18" i="46"/>
  <c r="S18" i="46"/>
  <c r="F41" i="46"/>
  <c r="F40" i="46"/>
  <c r="N15" i="46"/>
  <c r="M16" i="46"/>
  <c r="Y18" i="46"/>
  <c r="AC34" i="46"/>
  <c r="Q34" i="46"/>
  <c r="H34" i="46"/>
  <c r="K34" i="46"/>
  <c r="K25" i="46"/>
  <c r="W25" i="46"/>
  <c r="H25" i="46"/>
  <c r="AC25" i="46"/>
  <c r="Q25" i="46"/>
  <c r="AC31" i="46"/>
  <c r="Q31" i="46"/>
  <c r="H31" i="46"/>
  <c r="W31" i="46"/>
  <c r="Z14" i="46"/>
  <c r="AC24" i="46"/>
  <c r="Q24" i="46"/>
  <c r="H24" i="46"/>
  <c r="K24" i="46"/>
  <c r="AF27" i="46"/>
  <c r="M35" i="46"/>
  <c r="AE35" i="46"/>
  <c r="Y16" i="46"/>
  <c r="Q27" i="46"/>
  <c r="W29" i="46"/>
  <c r="H27" i="46"/>
  <c r="AC24" i="45"/>
  <c r="AC32" i="45"/>
  <c r="H32" i="45"/>
  <c r="W25" i="45"/>
  <c r="AF25" i="45" s="1"/>
  <c r="Q27" i="45"/>
  <c r="Z27" i="45" s="1"/>
  <c r="F38" i="45"/>
  <c r="F41" i="45" s="1"/>
  <c r="Q24" i="45"/>
  <c r="K25" i="45"/>
  <c r="T25" i="45" s="1"/>
  <c r="Q31" i="45"/>
  <c r="Z31" i="45" s="1"/>
  <c r="K32" i="45"/>
  <c r="T32" i="45" s="1"/>
  <c r="H34" i="45"/>
  <c r="K26" i="45"/>
  <c r="AC31" i="45"/>
  <c r="W32" i="45"/>
  <c r="AF32" i="45" s="1"/>
  <c r="Q34" i="45"/>
  <c r="T16" i="45"/>
  <c r="AC27" i="45"/>
  <c r="K27" i="45"/>
  <c r="W27" i="45"/>
  <c r="S18" i="45"/>
  <c r="M18" i="45"/>
  <c r="N15" i="45"/>
  <c r="S15" i="45"/>
  <c r="AE18" i="45"/>
  <c r="Q14" i="45"/>
  <c r="Y14" i="45" s="1"/>
  <c r="AC29" i="45"/>
  <c r="S35" i="45"/>
  <c r="W34" i="45"/>
  <c r="Y16" i="45"/>
  <c r="AE14" i="45"/>
  <c r="AE17" i="45"/>
  <c r="S25" i="45"/>
  <c r="H29" i="45"/>
  <c r="K34" i="45"/>
  <c r="K24" i="45"/>
  <c r="K31" i="45"/>
  <c r="S26" i="44"/>
  <c r="AC26" i="44"/>
  <c r="W29" i="44"/>
  <c r="AF29" i="44" s="1"/>
  <c r="AC31" i="44"/>
  <c r="AE31" i="44" s="1"/>
  <c r="AC34" i="44"/>
  <c r="Y26" i="44"/>
  <c r="H31" i="44"/>
  <c r="AC24" i="44"/>
  <c r="H32" i="44"/>
  <c r="H26" i="44"/>
  <c r="N26" i="44" s="1"/>
  <c r="H34" i="44"/>
  <c r="N15" i="44"/>
  <c r="M15" i="44"/>
  <c r="AF14" i="44"/>
  <c r="Y14" i="44"/>
  <c r="AE15" i="44"/>
  <c r="N14" i="44"/>
  <c r="AF15" i="44"/>
  <c r="Y15" i="44"/>
  <c r="N18" i="44"/>
  <c r="S14" i="44"/>
  <c r="Z14" i="44"/>
  <c r="S17" i="44"/>
  <c r="Z17" i="44"/>
  <c r="Y17" i="44"/>
  <c r="AC27" i="44"/>
  <c r="K27" i="44"/>
  <c r="Q27" i="44"/>
  <c r="W27" i="44"/>
  <c r="H27" i="44"/>
  <c r="T25" i="44"/>
  <c r="AE14" i="44"/>
  <c r="AE35" i="44"/>
  <c r="T16" i="44"/>
  <c r="AE17" i="44"/>
  <c r="AC29" i="44"/>
  <c r="Q29" i="44"/>
  <c r="H29" i="44"/>
  <c r="AE42" i="44"/>
  <c r="AF42" i="44" s="1"/>
  <c r="M14" i="44"/>
  <c r="S16" i="44"/>
  <c r="T14" i="44"/>
  <c r="S15" i="44"/>
  <c r="Y16" i="44"/>
  <c r="M17" i="44"/>
  <c r="M35" i="44"/>
  <c r="S35" i="44"/>
  <c r="M18" i="44"/>
  <c r="S18" i="44"/>
  <c r="AC25" i="44"/>
  <c r="AE25" i="44" s="1"/>
  <c r="AC32" i="44"/>
  <c r="F38" i="44"/>
  <c r="Q25" i="44"/>
  <c r="Y25" i="44" s="1"/>
  <c r="Q32" i="44"/>
  <c r="K34" i="44"/>
  <c r="K24" i="44"/>
  <c r="S24" i="44" s="1"/>
  <c r="K31" i="44"/>
  <c r="F40" i="43"/>
  <c r="H25" i="43"/>
  <c r="W27" i="43"/>
  <c r="AF27" i="43" s="1"/>
  <c r="AC34" i="43"/>
  <c r="AC24" i="43"/>
  <c r="H26" i="43"/>
  <c r="N26" i="43" s="1"/>
  <c r="H24" i="43"/>
  <c r="AF14" i="43"/>
  <c r="Y14" i="43"/>
  <c r="Z15" i="43"/>
  <c r="Y15" i="43"/>
  <c r="N16" i="43"/>
  <c r="AE35" i="43"/>
  <c r="AF16" i="43"/>
  <c r="Y16" i="43"/>
  <c r="AE16" i="43"/>
  <c r="N14" i="43"/>
  <c r="Z31" i="43"/>
  <c r="H29" i="43"/>
  <c r="W29" i="43"/>
  <c r="M35" i="43"/>
  <c r="S26" i="43"/>
  <c r="M15" i="43"/>
  <c r="M16" i="43"/>
  <c r="S16" i="43"/>
  <c r="AE14" i="43"/>
  <c r="M14" i="43"/>
  <c r="S14" i="43"/>
  <c r="Z14" i="43"/>
  <c r="Y17" i="43"/>
  <c r="AC27" i="43"/>
  <c r="Q27" i="43"/>
  <c r="K27" i="43"/>
  <c r="AC29" i="43"/>
  <c r="W34" i="43"/>
  <c r="Q25" i="43"/>
  <c r="Q32" i="43"/>
  <c r="K34" i="43"/>
  <c r="K24" i="43"/>
  <c r="K31" i="43"/>
  <c r="W34" i="42"/>
  <c r="AC34" i="42"/>
  <c r="AC27" i="42"/>
  <c r="H34" i="42"/>
  <c r="H27" i="42"/>
  <c r="K34" i="42"/>
  <c r="H29" i="42"/>
  <c r="H24" i="42"/>
  <c r="K24" i="42"/>
  <c r="AC24" i="42"/>
  <c r="W24" i="42"/>
  <c r="S14" i="42"/>
  <c r="Y15" i="42"/>
  <c r="M14" i="42"/>
  <c r="Y14" i="42"/>
  <c r="M15" i="42"/>
  <c r="T14" i="42"/>
  <c r="W25" i="42"/>
  <c r="H25" i="42"/>
  <c r="Q25" i="42"/>
  <c r="K25" i="42"/>
  <c r="AE15" i="42"/>
  <c r="M35" i="42"/>
  <c r="AF29" i="42"/>
  <c r="S35" i="42"/>
  <c r="Y35" i="42"/>
  <c r="AE14" i="42"/>
  <c r="Q24" i="42"/>
  <c r="AC25" i="42"/>
  <c r="AF14" i="42"/>
  <c r="S15" i="42"/>
  <c r="H26" i="42"/>
  <c r="K26" i="42"/>
  <c r="S26" i="42" s="1"/>
  <c r="AC26" i="42"/>
  <c r="W26" i="42"/>
  <c r="N15" i="42"/>
  <c r="Z15" i="42"/>
  <c r="T16" i="42"/>
  <c r="M16" i="42"/>
  <c r="F38" i="42"/>
  <c r="S16" i="42"/>
  <c r="M18" i="42"/>
  <c r="W31" i="42"/>
  <c r="W32" i="42"/>
  <c r="H32" i="42"/>
  <c r="K32" i="42"/>
  <c r="S32" i="42" s="1"/>
  <c r="AC32" i="42"/>
  <c r="Q34" i="42"/>
  <c r="M17" i="42"/>
  <c r="Q27" i="42"/>
  <c r="K31" i="11"/>
  <c r="W31" i="11"/>
  <c r="H31" i="11"/>
  <c r="Q31" i="11"/>
  <c r="K14" i="17"/>
  <c r="W14" i="17"/>
  <c r="H14" i="17"/>
  <c r="Q14" i="17"/>
  <c r="K14" i="16"/>
  <c r="W14" i="16"/>
  <c r="H14" i="16"/>
  <c r="Q14" i="16"/>
  <c r="N14" i="15"/>
  <c r="T14" i="15"/>
  <c r="M14" i="15"/>
  <c r="S14" i="15"/>
  <c r="Z14" i="15"/>
  <c r="AF14" i="15"/>
  <c r="Y14" i="15"/>
  <c r="AE14" i="15"/>
  <c r="AF15" i="37"/>
  <c r="AE15" i="37"/>
  <c r="S14" i="37"/>
  <c r="N14" i="14"/>
  <c r="T14" i="14"/>
  <c r="M14" i="14"/>
  <c r="S14" i="14"/>
  <c r="Z14" i="14"/>
  <c r="Y14" i="14"/>
  <c r="AE14" i="14"/>
  <c r="N14" i="13"/>
  <c r="T14" i="13"/>
  <c r="M14" i="13"/>
  <c r="S14" i="13"/>
  <c r="Z14" i="13"/>
  <c r="Y14" i="13"/>
  <c r="AE14" i="13"/>
  <c r="K14" i="12"/>
  <c r="AC14" i="12"/>
  <c r="W14" i="12"/>
  <c r="AF14" i="12" s="1"/>
  <c r="H14" i="12"/>
  <c r="N14" i="12" s="1"/>
  <c r="Q14" i="12"/>
  <c r="W14" i="11"/>
  <c r="Q14" i="11"/>
  <c r="K14" i="11"/>
  <c r="H14" i="11"/>
  <c r="AC14" i="11"/>
  <c r="M33" i="49" l="1"/>
  <c r="N33" i="49" s="1"/>
  <c r="S33" i="51"/>
  <c r="T33" i="51" s="1"/>
  <c r="AE31" i="62"/>
  <c r="Y30" i="62"/>
  <c r="Y31" i="60"/>
  <c r="S33" i="55"/>
  <c r="T33" i="55" s="1"/>
  <c r="Y24" i="49"/>
  <c r="S33" i="62"/>
  <c r="T33" i="62" s="1"/>
  <c r="M33" i="60"/>
  <c r="N33" i="60" s="1"/>
  <c r="Y33" i="48"/>
  <c r="Z33" i="48" s="1"/>
  <c r="Y33" i="52"/>
  <c r="Z33" i="52" s="1"/>
  <c r="Y33" i="62"/>
  <c r="Z33" i="62" s="1"/>
  <c r="Y31" i="49"/>
  <c r="Y33" i="54"/>
  <c r="Z33" i="54" s="1"/>
  <c r="Y31" i="61"/>
  <c r="Y33" i="50"/>
  <c r="Z33" i="50" s="1"/>
  <c r="Y31" i="50"/>
  <c r="AE33" i="61"/>
  <c r="AF33" i="61" s="1"/>
  <c r="M33" i="52"/>
  <c r="N33" i="52" s="1"/>
  <c r="S33" i="61"/>
  <c r="T33" i="61" s="1"/>
  <c r="Y29" i="62"/>
  <c r="Y24" i="62"/>
  <c r="Y24" i="54"/>
  <c r="Y29" i="51"/>
  <c r="Y15" i="61"/>
  <c r="Y31" i="62"/>
  <c r="S33" i="60"/>
  <c r="T33" i="60" s="1"/>
  <c r="Y31" i="48"/>
  <c r="Y33" i="55"/>
  <c r="Z33" i="55" s="1"/>
  <c r="Y29" i="60"/>
  <c r="Y24" i="50"/>
  <c r="S33" i="53"/>
  <c r="T33" i="53" s="1"/>
  <c r="Y24" i="48"/>
  <c r="S33" i="54"/>
  <c r="T33" i="54" s="1"/>
  <c r="Y31" i="53"/>
  <c r="AE31" i="49"/>
  <c r="M33" i="62"/>
  <c r="N33" i="62" s="1"/>
  <c r="M33" i="53"/>
  <c r="N33" i="53" s="1"/>
  <c r="Y24" i="53"/>
  <c r="AE29" i="49"/>
  <c r="AF29" i="49"/>
  <c r="M33" i="61"/>
  <c r="N33" i="61" s="1"/>
  <c r="AF24" i="50"/>
  <c r="Y33" i="49"/>
  <c r="Z33" i="49" s="1"/>
  <c r="Y29" i="53"/>
  <c r="S34" i="62"/>
  <c r="T34" i="62" s="1"/>
  <c r="Y33" i="61"/>
  <c r="Z33" i="61" s="1"/>
  <c r="Y31" i="55"/>
  <c r="Y33" i="51"/>
  <c r="Z33" i="51" s="1"/>
  <c r="W40" i="43"/>
  <c r="K40" i="43"/>
  <c r="Q40" i="43"/>
  <c r="K25" i="56"/>
  <c r="H25" i="56"/>
  <c r="N25" i="56" s="1"/>
  <c r="Q25" i="56"/>
  <c r="W25" i="56"/>
  <c r="Y25" i="56" s="1"/>
  <c r="K27" i="59"/>
  <c r="H27" i="59"/>
  <c r="N27" i="59" s="1"/>
  <c r="Q27" i="59"/>
  <c r="W27" i="59"/>
  <c r="Y27" i="59" s="1"/>
  <c r="AC43" i="57"/>
  <c r="K43" i="57"/>
  <c r="H43" i="57"/>
  <c r="W43" i="57"/>
  <c r="Q43" i="57"/>
  <c r="AB34" i="58"/>
  <c r="J34" i="58"/>
  <c r="K34" i="58" s="1"/>
  <c r="G34" i="58"/>
  <c r="H34" i="58" s="1"/>
  <c r="V34" i="58"/>
  <c r="W34" i="58" s="1"/>
  <c r="P34" i="58"/>
  <c r="Q34" i="58" s="1"/>
  <c r="S34" i="58" s="1"/>
  <c r="T34" i="58" s="1"/>
  <c r="M21" i="62"/>
  <c r="T21" i="62"/>
  <c r="Q41" i="59"/>
  <c r="W41" i="59"/>
  <c r="K41" i="59"/>
  <c r="H41" i="59"/>
  <c r="S21" i="60"/>
  <c r="Z21" i="60"/>
  <c r="K34" i="54"/>
  <c r="S31" i="51"/>
  <c r="Z31" i="51"/>
  <c r="Z26" i="49"/>
  <c r="S26" i="49"/>
  <c r="H43" i="56"/>
  <c r="W43" i="56"/>
  <c r="AE43" i="56" s="1"/>
  <c r="AF43" i="56" s="1"/>
  <c r="Q43" i="56"/>
  <c r="K43" i="56"/>
  <c r="M43" i="56" s="1"/>
  <c r="N43" i="56" s="1"/>
  <c r="M25" i="53"/>
  <c r="T25" i="53"/>
  <c r="T24" i="48"/>
  <c r="M24" i="48"/>
  <c r="M32" i="55"/>
  <c r="T32" i="55"/>
  <c r="H31" i="56"/>
  <c r="W31" i="56"/>
  <c r="K31" i="56"/>
  <c r="Q31" i="56"/>
  <c r="H37" i="58"/>
  <c r="W37" i="58"/>
  <c r="Q37" i="58"/>
  <c r="K37" i="58"/>
  <c r="F38" i="58"/>
  <c r="T21" i="61"/>
  <c r="M21" i="61"/>
  <c r="Z20" i="55"/>
  <c r="S20" i="55"/>
  <c r="Z32" i="55"/>
  <c r="S32" i="55"/>
  <c r="Z24" i="49"/>
  <c r="S24" i="49"/>
  <c r="S27" i="62"/>
  <c r="Z27" i="62"/>
  <c r="F38" i="57"/>
  <c r="W37" i="57"/>
  <c r="H37" i="57"/>
  <c r="Q37" i="57"/>
  <c r="K37" i="57"/>
  <c r="S27" i="52"/>
  <c r="Z27" i="52"/>
  <c r="M31" i="50"/>
  <c r="N31" i="50" s="1"/>
  <c r="T31" i="50"/>
  <c r="Y32" i="49"/>
  <c r="Z25" i="62"/>
  <c r="S25" i="62"/>
  <c r="T27" i="61"/>
  <c r="M27" i="61"/>
  <c r="H40" i="53"/>
  <c r="K40" i="53"/>
  <c r="Q40" i="53"/>
  <c r="W40" i="53"/>
  <c r="M24" i="51"/>
  <c r="T24" i="51"/>
  <c r="AF31" i="49"/>
  <c r="AE33" i="55"/>
  <c r="AF33" i="55" s="1"/>
  <c r="W27" i="56"/>
  <c r="Q27" i="56"/>
  <c r="K27" i="56"/>
  <c r="H27" i="56"/>
  <c r="N27" i="56" s="1"/>
  <c r="W25" i="58"/>
  <c r="K25" i="58"/>
  <c r="H25" i="58"/>
  <c r="N25" i="58" s="1"/>
  <c r="Q25" i="58"/>
  <c r="AC41" i="59"/>
  <c r="G34" i="59"/>
  <c r="H34" i="59" s="1"/>
  <c r="P34" i="59"/>
  <c r="J34" i="59"/>
  <c r="K34" i="59" s="1"/>
  <c r="AB34" i="59"/>
  <c r="AC34" i="59" s="1"/>
  <c r="V34" i="59"/>
  <c r="W34" i="59" s="1"/>
  <c r="H32" i="58"/>
  <c r="K32" i="58"/>
  <c r="M32" i="58" s="1"/>
  <c r="N32" i="58" s="1"/>
  <c r="Q32" i="58"/>
  <c r="W32" i="58"/>
  <c r="Z32" i="54"/>
  <c r="S32" i="54"/>
  <c r="S24" i="52"/>
  <c r="Z24" i="52"/>
  <c r="Z26" i="50"/>
  <c r="S26" i="50"/>
  <c r="M42" i="61"/>
  <c r="N42" i="61" s="1"/>
  <c r="T14" i="61"/>
  <c r="M14" i="61"/>
  <c r="M26" i="53"/>
  <c r="T26" i="53"/>
  <c r="S20" i="52"/>
  <c r="Z20" i="52"/>
  <c r="Y26" i="49"/>
  <c r="Z31" i="48"/>
  <c r="S31" i="48"/>
  <c r="Z21" i="61"/>
  <c r="S21" i="61"/>
  <c r="Y25" i="49"/>
  <c r="Y17" i="62"/>
  <c r="Z31" i="55"/>
  <c r="S31" i="55"/>
  <c r="Z27" i="50"/>
  <c r="S27" i="50"/>
  <c r="Z31" i="61"/>
  <c r="S31" i="61"/>
  <c r="K40" i="52"/>
  <c r="Q40" i="52"/>
  <c r="H40" i="52"/>
  <c r="W40" i="52"/>
  <c r="Y40" i="52" s="1"/>
  <c r="Z40" i="52" s="1"/>
  <c r="AF24" i="49"/>
  <c r="Z26" i="51"/>
  <c r="S26" i="51"/>
  <c r="T26" i="61"/>
  <c r="M26" i="61"/>
  <c r="T18" i="61"/>
  <c r="M18" i="61"/>
  <c r="H32" i="57"/>
  <c r="N32" i="57" s="1"/>
  <c r="K32" i="57"/>
  <c r="M32" i="57" s="1"/>
  <c r="W32" i="57"/>
  <c r="Y32" i="57" s="1"/>
  <c r="Q32" i="57"/>
  <c r="S25" i="54"/>
  <c r="Z25" i="54"/>
  <c r="Y25" i="62"/>
  <c r="Z27" i="61"/>
  <c r="S27" i="61"/>
  <c r="T26" i="60"/>
  <c r="M26" i="60"/>
  <c r="M16" i="61"/>
  <c r="T16" i="61"/>
  <c r="Q40" i="46"/>
  <c r="K40" i="46"/>
  <c r="W40" i="46"/>
  <c r="K38" i="48"/>
  <c r="Q38" i="48"/>
  <c r="W38" i="48"/>
  <c r="H38" i="48"/>
  <c r="AE24" i="54"/>
  <c r="AC43" i="56"/>
  <c r="H30" i="56"/>
  <c r="Q30" i="56"/>
  <c r="Z30" i="56" s="1"/>
  <c r="W30" i="56"/>
  <c r="Y30" i="56" s="1"/>
  <c r="K31" i="58"/>
  <c r="W31" i="58"/>
  <c r="H31" i="58"/>
  <c r="Q31" i="58"/>
  <c r="W20" i="59"/>
  <c r="K20" i="59"/>
  <c r="Q20" i="59"/>
  <c r="H20" i="59"/>
  <c r="N20" i="59" s="1"/>
  <c r="AC41" i="43"/>
  <c r="Q41" i="43"/>
  <c r="W41" i="43"/>
  <c r="K41" i="43"/>
  <c r="W31" i="57"/>
  <c r="K31" i="57"/>
  <c r="H31" i="57"/>
  <c r="Q31" i="57"/>
  <c r="W21" i="56"/>
  <c r="Y21" i="56" s="1"/>
  <c r="Q21" i="56"/>
  <c r="K21" i="56"/>
  <c r="H21" i="56"/>
  <c r="Q21" i="59"/>
  <c r="K21" i="59"/>
  <c r="W21" i="59"/>
  <c r="Y21" i="59" s="1"/>
  <c r="H21" i="59"/>
  <c r="AE26" i="61"/>
  <c r="W26" i="58"/>
  <c r="Y26" i="58" s="1"/>
  <c r="Q26" i="58"/>
  <c r="K26" i="58"/>
  <c r="H26" i="58"/>
  <c r="N26" i="58" s="1"/>
  <c r="K26" i="56"/>
  <c r="H26" i="56"/>
  <c r="N26" i="56" s="1"/>
  <c r="W26" i="56"/>
  <c r="Y26" i="56" s="1"/>
  <c r="Q26" i="56"/>
  <c r="M25" i="61"/>
  <c r="T25" i="61"/>
  <c r="T24" i="60"/>
  <c r="M24" i="60"/>
  <c r="Y32" i="54"/>
  <c r="Y24" i="52"/>
  <c r="T26" i="50"/>
  <c r="M26" i="50"/>
  <c r="Y29" i="48"/>
  <c r="S42" i="61"/>
  <c r="T42" i="61" s="1"/>
  <c r="Z14" i="61"/>
  <c r="S14" i="61"/>
  <c r="M21" i="60"/>
  <c r="T21" i="60"/>
  <c r="T31" i="54"/>
  <c r="M31" i="54"/>
  <c r="N31" i="54" s="1"/>
  <c r="Z26" i="53"/>
  <c r="S26" i="53"/>
  <c r="T20" i="52"/>
  <c r="M20" i="52"/>
  <c r="T25" i="50"/>
  <c r="M25" i="50"/>
  <c r="T27" i="48"/>
  <c r="M27" i="48"/>
  <c r="Y21" i="61"/>
  <c r="M32" i="52"/>
  <c r="T32" i="52"/>
  <c r="T31" i="55"/>
  <c r="M31" i="55"/>
  <c r="N31" i="55" s="1"/>
  <c r="M32" i="50"/>
  <c r="T32" i="50"/>
  <c r="Z26" i="55"/>
  <c r="S26" i="55"/>
  <c r="Y18" i="62"/>
  <c r="W43" i="58"/>
  <c r="Q43" i="58"/>
  <c r="K43" i="58"/>
  <c r="H43" i="58"/>
  <c r="H28" i="55"/>
  <c r="H36" i="55" s="1"/>
  <c r="H39" i="55" s="1"/>
  <c r="Z24" i="53"/>
  <c r="S24" i="53"/>
  <c r="K41" i="52"/>
  <c r="Q41" i="52"/>
  <c r="S41" i="52" s="1"/>
  <c r="T41" i="52" s="1"/>
  <c r="W41" i="52"/>
  <c r="H41" i="52"/>
  <c r="M33" i="50"/>
  <c r="N33" i="50" s="1"/>
  <c r="S25" i="48"/>
  <c r="Z25" i="48"/>
  <c r="M27" i="62"/>
  <c r="T27" i="62"/>
  <c r="H40" i="55"/>
  <c r="W40" i="55"/>
  <c r="K40" i="55"/>
  <c r="Q40" i="55"/>
  <c r="S40" i="55" s="1"/>
  <c r="T40" i="55" s="1"/>
  <c r="S20" i="53"/>
  <c r="Z20" i="53"/>
  <c r="Y26" i="51"/>
  <c r="S26" i="61"/>
  <c r="Z26" i="61"/>
  <c r="M33" i="51"/>
  <c r="N33" i="51" s="1"/>
  <c r="M16" i="62"/>
  <c r="T16" i="62"/>
  <c r="Z18" i="61"/>
  <c r="S18" i="61"/>
  <c r="Q25" i="57"/>
  <c r="K25" i="57"/>
  <c r="W25" i="57"/>
  <c r="Y25" i="57" s="1"/>
  <c r="H25" i="57"/>
  <c r="N25" i="57" s="1"/>
  <c r="AF25" i="54"/>
  <c r="Y27" i="52"/>
  <c r="M33" i="48"/>
  <c r="N33" i="48" s="1"/>
  <c r="Z14" i="62"/>
  <c r="S14" i="62"/>
  <c r="S17" i="61"/>
  <c r="Z17" i="61"/>
  <c r="Y27" i="55"/>
  <c r="Z26" i="52"/>
  <c r="S26" i="52"/>
  <c r="T32" i="48"/>
  <c r="M32" i="48"/>
  <c r="K40" i="58"/>
  <c r="W40" i="58"/>
  <c r="Q40" i="58"/>
  <c r="H40" i="58"/>
  <c r="K41" i="46"/>
  <c r="Q41" i="46"/>
  <c r="S41" i="46" s="1"/>
  <c r="T41" i="46" s="1"/>
  <c r="W41" i="46"/>
  <c r="Y41" i="46" s="1"/>
  <c r="Z41" i="46" s="1"/>
  <c r="F41" i="48"/>
  <c r="AF32" i="49"/>
  <c r="AF25" i="50"/>
  <c r="AC40" i="52"/>
  <c r="H43" i="53"/>
  <c r="M43" i="53" s="1"/>
  <c r="N43" i="53" s="1"/>
  <c r="AF31" i="54"/>
  <c r="H29" i="56"/>
  <c r="Q29" i="56"/>
  <c r="Z29" i="56" s="1"/>
  <c r="W29" i="56"/>
  <c r="K27" i="58"/>
  <c r="H27" i="58"/>
  <c r="N27" i="58" s="1"/>
  <c r="Q27" i="58"/>
  <c r="W27" i="58"/>
  <c r="Y27" i="58" s="1"/>
  <c r="Q33" i="59"/>
  <c r="K33" i="59"/>
  <c r="H33" i="59"/>
  <c r="W33" i="59"/>
  <c r="AF29" i="53"/>
  <c r="AC25" i="57"/>
  <c r="AE25" i="57" s="1"/>
  <c r="W29" i="57"/>
  <c r="AF29" i="57" s="1"/>
  <c r="H29" i="57"/>
  <c r="Q29" i="57"/>
  <c r="Z29" i="57" s="1"/>
  <c r="AF31" i="53"/>
  <c r="AF24" i="55"/>
  <c r="W21" i="57"/>
  <c r="K21" i="57"/>
  <c r="Q21" i="57"/>
  <c r="H21" i="57"/>
  <c r="AF16" i="61"/>
  <c r="V34" i="57"/>
  <c r="W34" i="57" s="1"/>
  <c r="P34" i="57"/>
  <c r="Q34" i="57" s="1"/>
  <c r="J34" i="57"/>
  <c r="K34" i="57" s="1"/>
  <c r="M34" i="57" s="1"/>
  <c r="N34" i="57" s="1"/>
  <c r="AB34" i="57"/>
  <c r="AC34" i="57" s="1"/>
  <c r="AE34" i="57" s="1"/>
  <c r="AF34" i="57" s="1"/>
  <c r="G34" i="57"/>
  <c r="H34" i="57" s="1"/>
  <c r="Y25" i="61"/>
  <c r="Y24" i="60"/>
  <c r="Z25" i="55"/>
  <c r="S25" i="55"/>
  <c r="H28" i="54"/>
  <c r="T24" i="52"/>
  <c r="M24" i="52"/>
  <c r="Y26" i="50"/>
  <c r="F38" i="59"/>
  <c r="Q37" i="59"/>
  <c r="H37" i="59"/>
  <c r="W37" i="59"/>
  <c r="K37" i="59"/>
  <c r="S31" i="54"/>
  <c r="Z31" i="54"/>
  <c r="Y26" i="53"/>
  <c r="Y20" i="52"/>
  <c r="Z27" i="48"/>
  <c r="S27" i="48"/>
  <c r="AF31" i="48"/>
  <c r="Z31" i="60"/>
  <c r="S31" i="60"/>
  <c r="M33" i="55"/>
  <c r="N33" i="55" s="1"/>
  <c r="Y29" i="54"/>
  <c r="Y32" i="52"/>
  <c r="T24" i="50"/>
  <c r="M24" i="50"/>
  <c r="T25" i="49"/>
  <c r="M25" i="49"/>
  <c r="T17" i="62"/>
  <c r="M17" i="62"/>
  <c r="H28" i="49"/>
  <c r="H36" i="49" s="1"/>
  <c r="Y26" i="55"/>
  <c r="T27" i="50"/>
  <c r="M27" i="50"/>
  <c r="M20" i="61"/>
  <c r="T20" i="61"/>
  <c r="F38" i="56"/>
  <c r="H37" i="56"/>
  <c r="W37" i="56"/>
  <c r="K37" i="56"/>
  <c r="Q37" i="56"/>
  <c r="S37" i="56" s="1"/>
  <c r="T37" i="56" s="1"/>
  <c r="Y27" i="54"/>
  <c r="T31" i="52"/>
  <c r="M31" i="52"/>
  <c r="N31" i="52" s="1"/>
  <c r="S27" i="51"/>
  <c r="Z27" i="51"/>
  <c r="S33" i="50"/>
  <c r="T33" i="50" s="1"/>
  <c r="Y25" i="48"/>
  <c r="AF27" i="62"/>
  <c r="T20" i="53"/>
  <c r="M20" i="53"/>
  <c r="T26" i="51"/>
  <c r="M26" i="51"/>
  <c r="Y25" i="52"/>
  <c r="H28" i="51"/>
  <c r="H36" i="51" s="1"/>
  <c r="Z16" i="62"/>
  <c r="S16" i="62"/>
  <c r="Y18" i="61"/>
  <c r="Y29" i="55"/>
  <c r="Z32" i="53"/>
  <c r="S32" i="53"/>
  <c r="T27" i="52"/>
  <c r="M27" i="52"/>
  <c r="Z31" i="50"/>
  <c r="S31" i="50"/>
  <c r="S33" i="48"/>
  <c r="T33" i="48" s="1"/>
  <c r="M14" i="62"/>
  <c r="T14" i="62"/>
  <c r="Y17" i="61"/>
  <c r="T27" i="55"/>
  <c r="M27" i="55"/>
  <c r="S31" i="53"/>
  <c r="Z31" i="53"/>
  <c r="Y29" i="50"/>
  <c r="Y32" i="48"/>
  <c r="S16" i="61"/>
  <c r="Z16" i="61"/>
  <c r="K41" i="58"/>
  <c r="Q41" i="58"/>
  <c r="H41" i="58"/>
  <c r="W41" i="58"/>
  <c r="K33" i="58"/>
  <c r="Q33" i="58"/>
  <c r="H33" i="58"/>
  <c r="W33" i="58"/>
  <c r="Y33" i="58" s="1"/>
  <c r="Z33" i="58" s="1"/>
  <c r="P34" i="56"/>
  <c r="J34" i="56"/>
  <c r="K34" i="56" s="1"/>
  <c r="AB34" i="56"/>
  <c r="G34" i="56"/>
  <c r="H34" i="56" s="1"/>
  <c r="V34" i="56"/>
  <c r="W34" i="56" s="1"/>
  <c r="H28" i="53"/>
  <c r="H36" i="53" s="1"/>
  <c r="H39" i="53" s="1"/>
  <c r="T24" i="54"/>
  <c r="M24" i="54"/>
  <c r="Q26" i="57"/>
  <c r="K26" i="57"/>
  <c r="H26" i="57"/>
  <c r="N26" i="57" s="1"/>
  <c r="W26" i="57"/>
  <c r="Y26" i="57" s="1"/>
  <c r="Q30" i="59"/>
  <c r="Z30" i="59" s="1"/>
  <c r="H30" i="59"/>
  <c r="W30" i="59"/>
  <c r="AB34" i="52"/>
  <c r="AC34" i="52" s="1"/>
  <c r="G34" i="52"/>
  <c r="H34" i="52" s="1"/>
  <c r="P34" i="52"/>
  <c r="Q34" i="52" s="1"/>
  <c r="V34" i="52"/>
  <c r="W34" i="52" s="1"/>
  <c r="Y34" i="52" s="1"/>
  <c r="Z34" i="52" s="1"/>
  <c r="J34" i="52"/>
  <c r="K34" i="52" s="1"/>
  <c r="M34" i="52" s="1"/>
  <c r="N34" i="52" s="1"/>
  <c r="Z25" i="61"/>
  <c r="S25" i="61"/>
  <c r="Z24" i="60"/>
  <c r="S24" i="60"/>
  <c r="Y21" i="60"/>
  <c r="H40" i="54"/>
  <c r="W40" i="54"/>
  <c r="Q40" i="54"/>
  <c r="K40" i="54"/>
  <c r="Y31" i="51"/>
  <c r="S17" i="62"/>
  <c r="Z17" i="62"/>
  <c r="T26" i="55"/>
  <c r="M26" i="55"/>
  <c r="T24" i="53"/>
  <c r="M24" i="53"/>
  <c r="T24" i="62"/>
  <c r="M24" i="62"/>
  <c r="AE24" i="49"/>
  <c r="AE24" i="50"/>
  <c r="W43" i="53"/>
  <c r="AF24" i="54"/>
  <c r="H43" i="55"/>
  <c r="H24" i="56"/>
  <c r="N24" i="56" s="1"/>
  <c r="Q24" i="56"/>
  <c r="K24" i="56"/>
  <c r="W24" i="56"/>
  <c r="AC26" i="56"/>
  <c r="AE26" i="56" s="1"/>
  <c r="W30" i="58"/>
  <c r="Q30" i="58"/>
  <c r="Z30" i="58" s="1"/>
  <c r="H30" i="58"/>
  <c r="AF14" i="61"/>
  <c r="AF32" i="51"/>
  <c r="AC34" i="58"/>
  <c r="H31" i="59"/>
  <c r="K31" i="59"/>
  <c r="Q31" i="59"/>
  <c r="W31" i="59"/>
  <c r="AF31" i="59" s="1"/>
  <c r="AE33" i="51"/>
  <c r="AF33" i="51" s="1"/>
  <c r="AE31" i="48"/>
  <c r="W21" i="58"/>
  <c r="Q21" i="58"/>
  <c r="K21" i="58"/>
  <c r="H21" i="58"/>
  <c r="AF27" i="60"/>
  <c r="AF26" i="49"/>
  <c r="AB34" i="55"/>
  <c r="AC34" i="55" s="1"/>
  <c r="V34" i="55"/>
  <c r="W34" i="55" s="1"/>
  <c r="P34" i="55"/>
  <c r="Q34" i="55" s="1"/>
  <c r="G34" i="55"/>
  <c r="H34" i="55" s="1"/>
  <c r="J34" i="55"/>
  <c r="K34" i="55" s="1"/>
  <c r="M34" i="55" s="1"/>
  <c r="N34" i="55" s="1"/>
  <c r="Z21" i="62"/>
  <c r="S21" i="62"/>
  <c r="Z15" i="61"/>
  <c r="S15" i="61"/>
  <c r="S27" i="53"/>
  <c r="Z27" i="53"/>
  <c r="T32" i="51"/>
  <c r="M32" i="51"/>
  <c r="Z31" i="62"/>
  <c r="S31" i="62"/>
  <c r="T24" i="61"/>
  <c r="M24" i="61"/>
  <c r="H32" i="59"/>
  <c r="K32" i="59"/>
  <c r="M32" i="59" s="1"/>
  <c r="N32" i="59" s="1"/>
  <c r="Q32" i="59"/>
  <c r="W32" i="59"/>
  <c r="Y32" i="59" s="1"/>
  <c r="AC32" i="59"/>
  <c r="S25" i="50"/>
  <c r="Z25" i="50"/>
  <c r="Y34" i="62"/>
  <c r="Z34" i="62" s="1"/>
  <c r="T13" i="61"/>
  <c r="M13" i="61"/>
  <c r="Q34" i="56"/>
  <c r="S34" i="56" s="1"/>
  <c r="T34" i="56" s="1"/>
  <c r="Z32" i="52"/>
  <c r="S32" i="52"/>
  <c r="S24" i="50"/>
  <c r="Z24" i="50"/>
  <c r="Y33" i="53"/>
  <c r="Z33" i="53" s="1"/>
  <c r="Z24" i="48"/>
  <c r="S24" i="48"/>
  <c r="M33" i="54"/>
  <c r="N33" i="54" s="1"/>
  <c r="T18" i="62"/>
  <c r="M18" i="62"/>
  <c r="S20" i="61"/>
  <c r="Z20" i="61"/>
  <c r="H32" i="56"/>
  <c r="K32" i="56"/>
  <c r="M32" i="56" s="1"/>
  <c r="N32" i="56" s="1"/>
  <c r="W32" i="56"/>
  <c r="AF32" i="56" s="1"/>
  <c r="Q32" i="56"/>
  <c r="Y31" i="52"/>
  <c r="H28" i="50"/>
  <c r="H36" i="50" s="1"/>
  <c r="H41" i="55"/>
  <c r="Q41" i="55"/>
  <c r="W41" i="55"/>
  <c r="K41" i="55"/>
  <c r="Y20" i="53"/>
  <c r="AF26" i="61"/>
  <c r="M25" i="52"/>
  <c r="T25" i="52"/>
  <c r="T26" i="62"/>
  <c r="M26" i="62"/>
  <c r="T25" i="51"/>
  <c r="M25" i="51"/>
  <c r="AF31" i="50"/>
  <c r="Y14" i="62"/>
  <c r="T26" i="52"/>
  <c r="M26" i="52"/>
  <c r="M31" i="49"/>
  <c r="N31" i="49" s="1"/>
  <c r="T31" i="49"/>
  <c r="Z32" i="48"/>
  <c r="S32" i="48"/>
  <c r="K41" i="45"/>
  <c r="Q41" i="45"/>
  <c r="W41" i="45"/>
  <c r="W30" i="57"/>
  <c r="H30" i="57"/>
  <c r="Q30" i="57"/>
  <c r="Z30" i="57" s="1"/>
  <c r="M32" i="54"/>
  <c r="T32" i="54"/>
  <c r="T24" i="55"/>
  <c r="M24" i="55"/>
  <c r="M20" i="55"/>
  <c r="T20" i="55"/>
  <c r="S20" i="54"/>
  <c r="Z20" i="54"/>
  <c r="Z32" i="49"/>
  <c r="S32" i="49"/>
  <c r="Z24" i="51"/>
  <c r="S24" i="51"/>
  <c r="S25" i="60"/>
  <c r="Z25" i="60"/>
  <c r="Q24" i="58"/>
  <c r="K24" i="58"/>
  <c r="W24" i="58"/>
  <c r="H24" i="58"/>
  <c r="N24" i="58" s="1"/>
  <c r="AE27" i="62"/>
  <c r="T26" i="49"/>
  <c r="M26" i="49"/>
  <c r="T31" i="48"/>
  <c r="M31" i="48"/>
  <c r="N31" i="48" s="1"/>
  <c r="M31" i="60"/>
  <c r="N31" i="60" s="1"/>
  <c r="T31" i="60"/>
  <c r="S25" i="49"/>
  <c r="Z25" i="49"/>
  <c r="Z32" i="50"/>
  <c r="S32" i="50"/>
  <c r="Y30" i="60"/>
  <c r="T26" i="54"/>
  <c r="M26" i="54"/>
  <c r="AF26" i="62"/>
  <c r="Y25" i="60"/>
  <c r="AF32" i="50"/>
  <c r="W27" i="57"/>
  <c r="Y27" i="57" s="1"/>
  <c r="Q27" i="57"/>
  <c r="K27" i="57"/>
  <c r="H27" i="57"/>
  <c r="N27" i="57" s="1"/>
  <c r="H29" i="59"/>
  <c r="Q29" i="59"/>
  <c r="Z29" i="59" s="1"/>
  <c r="W29" i="59"/>
  <c r="Y29" i="59" s="1"/>
  <c r="AE26" i="62"/>
  <c r="M27" i="46"/>
  <c r="AE26" i="49"/>
  <c r="K38" i="50"/>
  <c r="Q38" i="50"/>
  <c r="H38" i="50"/>
  <c r="W38" i="50"/>
  <c r="AE33" i="52"/>
  <c r="AF33" i="52" s="1"/>
  <c r="Q43" i="53"/>
  <c r="Y43" i="53" s="1"/>
  <c r="Z43" i="53" s="1"/>
  <c r="AC43" i="55"/>
  <c r="AE43" i="55" s="1"/>
  <c r="AF43" i="55" s="1"/>
  <c r="H29" i="58"/>
  <c r="W29" i="58"/>
  <c r="Q29" i="58"/>
  <c r="Z29" i="58" s="1"/>
  <c r="K24" i="59"/>
  <c r="Q24" i="59"/>
  <c r="W24" i="59"/>
  <c r="Y24" i="59" s="1"/>
  <c r="H24" i="59"/>
  <c r="N24" i="59" s="1"/>
  <c r="AE31" i="51"/>
  <c r="F41" i="51"/>
  <c r="W38" i="51"/>
  <c r="K38" i="51"/>
  <c r="H38" i="51"/>
  <c r="Q38" i="51"/>
  <c r="W25" i="59"/>
  <c r="Y25" i="59" s="1"/>
  <c r="H25" i="59"/>
  <c r="N25" i="59" s="1"/>
  <c r="K25" i="59"/>
  <c r="Q25" i="59"/>
  <c r="AF26" i="48"/>
  <c r="AE25" i="51"/>
  <c r="Q34" i="59"/>
  <c r="S34" i="59" s="1"/>
  <c r="T34" i="59" s="1"/>
  <c r="Z32" i="51"/>
  <c r="S32" i="51"/>
  <c r="T27" i="49"/>
  <c r="M27" i="49"/>
  <c r="M31" i="62"/>
  <c r="N31" i="62" s="1"/>
  <c r="T31" i="62"/>
  <c r="S24" i="61"/>
  <c r="Z24" i="61"/>
  <c r="S33" i="52"/>
  <c r="T33" i="52" s="1"/>
  <c r="T31" i="51"/>
  <c r="M31" i="51"/>
  <c r="N31" i="51" s="1"/>
  <c r="S13" i="61"/>
  <c r="Z13" i="61"/>
  <c r="Q40" i="56"/>
  <c r="W40" i="56"/>
  <c r="H40" i="56"/>
  <c r="K40" i="56"/>
  <c r="Z26" i="48"/>
  <c r="S26" i="48"/>
  <c r="Q40" i="57"/>
  <c r="K40" i="57"/>
  <c r="H40" i="57"/>
  <c r="W40" i="57"/>
  <c r="S18" i="62"/>
  <c r="Z18" i="62"/>
  <c r="Y32" i="55"/>
  <c r="T27" i="54"/>
  <c r="M27" i="54"/>
  <c r="T25" i="48"/>
  <c r="M25" i="48"/>
  <c r="Y29" i="52"/>
  <c r="Y20" i="54"/>
  <c r="Z25" i="52"/>
  <c r="S25" i="52"/>
  <c r="Y29" i="61"/>
  <c r="T27" i="60"/>
  <c r="M27" i="60"/>
  <c r="H28" i="48"/>
  <c r="H36" i="48" s="1"/>
  <c r="T17" i="61"/>
  <c r="M17" i="61"/>
  <c r="Z27" i="55"/>
  <c r="S27" i="55"/>
  <c r="M31" i="53"/>
  <c r="N31" i="53" s="1"/>
  <c r="T31" i="53"/>
  <c r="Y24" i="51"/>
  <c r="M25" i="60"/>
  <c r="T25" i="60"/>
  <c r="H38" i="49"/>
  <c r="Q38" i="49"/>
  <c r="W38" i="49"/>
  <c r="Y38" i="49" s="1"/>
  <c r="Z38" i="49" s="1"/>
  <c r="K38" i="49"/>
  <c r="AF25" i="49"/>
  <c r="AE31" i="50"/>
  <c r="AC43" i="53"/>
  <c r="AE31" i="54"/>
  <c r="K43" i="55"/>
  <c r="K33" i="56"/>
  <c r="H33" i="56"/>
  <c r="Q33" i="56"/>
  <c r="W33" i="56"/>
  <c r="Q33" i="57"/>
  <c r="W33" i="57"/>
  <c r="Y33" i="57" s="1"/>
  <c r="Z33" i="57" s="1"/>
  <c r="K33" i="57"/>
  <c r="H33" i="57"/>
  <c r="AC43" i="58"/>
  <c r="AE43" i="58" s="1"/>
  <c r="AF43" i="58" s="1"/>
  <c r="W26" i="59"/>
  <c r="Q26" i="59"/>
  <c r="H26" i="59"/>
  <c r="N26" i="59" s="1"/>
  <c r="K26" i="59"/>
  <c r="AE27" i="60"/>
  <c r="W24" i="57"/>
  <c r="AF24" i="57" s="1"/>
  <c r="H24" i="57"/>
  <c r="N24" i="57" s="1"/>
  <c r="K24" i="57"/>
  <c r="Q24" i="57"/>
  <c r="AF25" i="51"/>
  <c r="AE25" i="54"/>
  <c r="AB34" i="53"/>
  <c r="J34" i="53"/>
  <c r="K34" i="53" s="1"/>
  <c r="P34" i="53"/>
  <c r="Q34" i="53" s="1"/>
  <c r="G34" i="53"/>
  <c r="H34" i="53" s="1"/>
  <c r="V34" i="53"/>
  <c r="W34" i="53" s="1"/>
  <c r="Y34" i="53" s="1"/>
  <c r="J34" i="54"/>
  <c r="G34" i="54"/>
  <c r="H34" i="54" s="1"/>
  <c r="V34" i="54"/>
  <c r="W34" i="54" s="1"/>
  <c r="Y34" i="54" s="1"/>
  <c r="AB34" i="54"/>
  <c r="P34" i="54"/>
  <c r="Q34" i="54" s="1"/>
  <c r="M15" i="61"/>
  <c r="T15" i="61"/>
  <c r="W40" i="59"/>
  <c r="H40" i="59"/>
  <c r="K40" i="59"/>
  <c r="Q40" i="59"/>
  <c r="M25" i="55"/>
  <c r="T25" i="55"/>
  <c r="T27" i="53"/>
  <c r="M27" i="53"/>
  <c r="Z27" i="49"/>
  <c r="S27" i="49"/>
  <c r="Y24" i="61"/>
  <c r="Z24" i="55"/>
  <c r="S24" i="55"/>
  <c r="K41" i="54"/>
  <c r="W41" i="54"/>
  <c r="H41" i="54"/>
  <c r="Q41" i="54"/>
  <c r="M34" i="62"/>
  <c r="N34" i="62" s="1"/>
  <c r="Y13" i="61"/>
  <c r="W41" i="56"/>
  <c r="K41" i="56"/>
  <c r="H41" i="56"/>
  <c r="Q41" i="56"/>
  <c r="Y20" i="55"/>
  <c r="Z25" i="53"/>
  <c r="S25" i="53"/>
  <c r="H28" i="52"/>
  <c r="H36" i="52" s="1"/>
  <c r="H39" i="52" s="1"/>
  <c r="T26" i="48"/>
  <c r="M26" i="48"/>
  <c r="H41" i="57"/>
  <c r="W41" i="57"/>
  <c r="K41" i="57"/>
  <c r="Q41" i="57"/>
  <c r="T31" i="61"/>
  <c r="M31" i="61"/>
  <c r="N31" i="61" s="1"/>
  <c r="H28" i="61"/>
  <c r="H36" i="61" s="1"/>
  <c r="H39" i="61" s="1"/>
  <c r="S27" i="54"/>
  <c r="Z27" i="54"/>
  <c r="Z31" i="52"/>
  <c r="S31" i="52"/>
  <c r="T27" i="51"/>
  <c r="M27" i="51"/>
  <c r="T24" i="49"/>
  <c r="M24" i="49"/>
  <c r="Y30" i="61"/>
  <c r="Z26" i="54"/>
  <c r="S26" i="54"/>
  <c r="S33" i="49"/>
  <c r="T33" i="49" s="1"/>
  <c r="T20" i="54"/>
  <c r="M20" i="54"/>
  <c r="S26" i="62"/>
  <c r="Z26" i="62"/>
  <c r="S27" i="60"/>
  <c r="Z27" i="60"/>
  <c r="T25" i="54"/>
  <c r="M25" i="54"/>
  <c r="M32" i="53"/>
  <c r="T32" i="53"/>
  <c r="S25" i="51"/>
  <c r="Z25" i="51"/>
  <c r="T32" i="49"/>
  <c r="M32" i="49"/>
  <c r="M25" i="62"/>
  <c r="T25" i="62"/>
  <c r="Y27" i="61"/>
  <c r="S26" i="60"/>
  <c r="Z26" i="60"/>
  <c r="S24" i="54"/>
  <c r="Z24" i="54"/>
  <c r="Q41" i="53"/>
  <c r="W41" i="53"/>
  <c r="H41" i="53"/>
  <c r="K41" i="53"/>
  <c r="S31" i="49"/>
  <c r="Z31" i="49"/>
  <c r="S24" i="62"/>
  <c r="Z24" i="62"/>
  <c r="Y20" i="60"/>
  <c r="S20" i="62"/>
  <c r="Z20" i="62"/>
  <c r="S13" i="62"/>
  <c r="Z13" i="62"/>
  <c r="M20" i="62"/>
  <c r="T20" i="62"/>
  <c r="N13" i="62"/>
  <c r="H28" i="62"/>
  <c r="H36" i="62" s="1"/>
  <c r="H39" i="62" s="1"/>
  <c r="AE20" i="60"/>
  <c r="Q20" i="56"/>
  <c r="K20" i="56"/>
  <c r="H20" i="56"/>
  <c r="W20" i="56"/>
  <c r="K20" i="57"/>
  <c r="W20" i="57"/>
  <c r="H20" i="57"/>
  <c r="Q20" i="57"/>
  <c r="Y20" i="62"/>
  <c r="Y13" i="62"/>
  <c r="S20" i="60"/>
  <c r="T20" i="60"/>
  <c r="M20" i="60"/>
  <c r="AF20" i="60"/>
  <c r="K20" i="58"/>
  <c r="H20" i="58"/>
  <c r="W20" i="58"/>
  <c r="AE20" i="58" s="1"/>
  <c r="Q20" i="58"/>
  <c r="N20" i="60"/>
  <c r="H28" i="60"/>
  <c r="H36" i="60" s="1"/>
  <c r="H39" i="60" s="1"/>
  <c r="M13" i="62"/>
  <c r="T13" i="62"/>
  <c r="N26" i="47"/>
  <c r="M32" i="43"/>
  <c r="AE31" i="45"/>
  <c r="AE24" i="45"/>
  <c r="AF24" i="45" s="1"/>
  <c r="S43" i="62"/>
  <c r="T43" i="62" s="1"/>
  <c r="M43" i="62"/>
  <c r="N43" i="62" s="1"/>
  <c r="AE48" i="62"/>
  <c r="AF48" i="62" s="1"/>
  <c r="M43" i="61"/>
  <c r="AE48" i="61"/>
  <c r="AF48" i="61" s="1"/>
  <c r="AE14" i="61"/>
  <c r="AE43" i="60"/>
  <c r="Q43" i="59"/>
  <c r="S43" i="59" s="1"/>
  <c r="T43" i="59" s="1"/>
  <c r="AC25" i="59"/>
  <c r="AE25" i="59" s="1"/>
  <c r="AC43" i="59"/>
  <c r="AC31" i="59"/>
  <c r="H43" i="59"/>
  <c r="AC41" i="57"/>
  <c r="AC24" i="57"/>
  <c r="AC34" i="56"/>
  <c r="AC46" i="55"/>
  <c r="H46" i="55"/>
  <c r="Q46" i="55"/>
  <c r="K46" i="55"/>
  <c r="W46" i="55"/>
  <c r="Q45" i="55"/>
  <c r="W45" i="55"/>
  <c r="K45" i="55"/>
  <c r="H45" i="55"/>
  <c r="AC45" i="55"/>
  <c r="AC47" i="55"/>
  <c r="H47" i="55"/>
  <c r="K47" i="55"/>
  <c r="M47" i="55" s="1"/>
  <c r="Q47" i="55"/>
  <c r="W47" i="55"/>
  <c r="K48" i="55"/>
  <c r="AC48" i="55"/>
  <c r="W48" i="55"/>
  <c r="Q48" i="55"/>
  <c r="H48" i="55"/>
  <c r="AC44" i="55"/>
  <c r="K44" i="55"/>
  <c r="H44" i="55"/>
  <c r="W44" i="55"/>
  <c r="Q44" i="55"/>
  <c r="AC44" i="54"/>
  <c r="W44" i="54"/>
  <c r="Q44" i="54"/>
  <c r="H44" i="54"/>
  <c r="K44" i="54"/>
  <c r="M44" i="54" s="1"/>
  <c r="AC45" i="54"/>
  <c r="Q45" i="54"/>
  <c r="W45" i="54"/>
  <c r="Y45" i="54" s="1"/>
  <c r="Z45" i="54" s="1"/>
  <c r="H45" i="54"/>
  <c r="K45" i="54"/>
  <c r="W47" i="54"/>
  <c r="AC47" i="54"/>
  <c r="K47" i="54"/>
  <c r="H47" i="54"/>
  <c r="Q47" i="54"/>
  <c r="K46" i="54"/>
  <c r="M46" i="54" s="1"/>
  <c r="N46" i="54" s="1"/>
  <c r="AC46" i="54"/>
  <c r="W46" i="54"/>
  <c r="H46" i="54"/>
  <c r="Q46" i="54"/>
  <c r="W48" i="54"/>
  <c r="AC48" i="54"/>
  <c r="K48" i="54"/>
  <c r="H48" i="54"/>
  <c r="Q48" i="54"/>
  <c r="AE26" i="53"/>
  <c r="Q45" i="53"/>
  <c r="AC45" i="53"/>
  <c r="W45" i="53"/>
  <c r="K45" i="53"/>
  <c r="H45" i="53"/>
  <c r="AC46" i="53"/>
  <c r="Q46" i="53"/>
  <c r="W46" i="53"/>
  <c r="K46" i="53"/>
  <c r="H46" i="53"/>
  <c r="K48" i="53"/>
  <c r="AC48" i="53"/>
  <c r="H48" i="53"/>
  <c r="W48" i="53"/>
  <c r="Y48" i="53" s="1"/>
  <c r="Z48" i="53" s="1"/>
  <c r="Q48" i="53"/>
  <c r="H44" i="53"/>
  <c r="K44" i="53"/>
  <c r="AC44" i="53"/>
  <c r="W44" i="53"/>
  <c r="Q44" i="53"/>
  <c r="AC47" i="53"/>
  <c r="AE47" i="53" s="1"/>
  <c r="K47" i="53"/>
  <c r="H47" i="53"/>
  <c r="Q47" i="53"/>
  <c r="W47" i="53"/>
  <c r="Q44" i="52"/>
  <c r="H44" i="52"/>
  <c r="AC44" i="52"/>
  <c r="W44" i="52"/>
  <c r="K44" i="52"/>
  <c r="W48" i="52"/>
  <c r="AC48" i="52"/>
  <c r="K48" i="52"/>
  <c r="H48" i="52"/>
  <c r="Q48" i="52"/>
  <c r="AC46" i="52"/>
  <c r="K46" i="52"/>
  <c r="H46" i="52"/>
  <c r="Q46" i="52"/>
  <c r="W46" i="52"/>
  <c r="AC45" i="52"/>
  <c r="W45" i="52"/>
  <c r="Q45" i="52"/>
  <c r="H45" i="52"/>
  <c r="K45" i="52"/>
  <c r="K47" i="52"/>
  <c r="AC47" i="52"/>
  <c r="H47" i="52"/>
  <c r="Q47" i="52"/>
  <c r="W47" i="52"/>
  <c r="AC41" i="51"/>
  <c r="F40" i="51"/>
  <c r="AE25" i="49"/>
  <c r="AE26" i="47"/>
  <c r="F40" i="45"/>
  <c r="Y25" i="45"/>
  <c r="AE29" i="45"/>
  <c r="S26" i="45"/>
  <c r="S27" i="45"/>
  <c r="T26" i="45"/>
  <c r="AE27" i="45"/>
  <c r="Y26" i="45"/>
  <c r="M25" i="44"/>
  <c r="AE26" i="44"/>
  <c r="H40" i="43"/>
  <c r="M40" i="43" s="1"/>
  <c r="N40" i="43" s="1"/>
  <c r="AE26" i="43"/>
  <c r="M25" i="43"/>
  <c r="Y26" i="43"/>
  <c r="H41" i="43"/>
  <c r="W46" i="58"/>
  <c r="AC46" i="58"/>
  <c r="K46" i="58"/>
  <c r="H46" i="58"/>
  <c r="Q46" i="58"/>
  <c r="AC44" i="56"/>
  <c r="W44" i="56"/>
  <c r="K44" i="56"/>
  <c r="H44" i="56"/>
  <c r="Q44" i="56"/>
  <c r="AC46" i="57"/>
  <c r="H46" i="57"/>
  <c r="Q46" i="57"/>
  <c r="K46" i="57"/>
  <c r="W46" i="57"/>
  <c r="Q47" i="59"/>
  <c r="K47" i="59"/>
  <c r="W47" i="59"/>
  <c r="AC47" i="59"/>
  <c r="AE47" i="59" s="1"/>
  <c r="H47" i="59"/>
  <c r="W47" i="58"/>
  <c r="AC47" i="58"/>
  <c r="K47" i="58"/>
  <c r="H47" i="58"/>
  <c r="Q47" i="58"/>
  <c r="AC44" i="58"/>
  <c r="W44" i="58"/>
  <c r="K44" i="58"/>
  <c r="H44" i="58"/>
  <c r="Q44" i="58"/>
  <c r="K47" i="56"/>
  <c r="AC47" i="56"/>
  <c r="W47" i="56"/>
  <c r="H47" i="56"/>
  <c r="Q47" i="56"/>
  <c r="K47" i="57"/>
  <c r="AC47" i="57"/>
  <c r="W47" i="57"/>
  <c r="H47" i="57"/>
  <c r="Q47" i="57"/>
  <c r="AC45" i="59"/>
  <c r="W45" i="59"/>
  <c r="K45" i="59"/>
  <c r="H45" i="59"/>
  <c r="Q45" i="59"/>
  <c r="K45" i="58"/>
  <c r="AC45" i="58"/>
  <c r="H45" i="58"/>
  <c r="Q45" i="58"/>
  <c r="W45" i="58"/>
  <c r="H44" i="59"/>
  <c r="K44" i="59"/>
  <c r="AC44" i="59"/>
  <c r="W44" i="59"/>
  <c r="Q44" i="59"/>
  <c r="AE43" i="57"/>
  <c r="AF43" i="57" s="1"/>
  <c r="Q45" i="56"/>
  <c r="AC45" i="56"/>
  <c r="K45" i="56"/>
  <c r="W45" i="56"/>
  <c r="H45" i="56"/>
  <c r="W48" i="57"/>
  <c r="AC48" i="57"/>
  <c r="K48" i="57"/>
  <c r="H48" i="57"/>
  <c r="Q48" i="57"/>
  <c r="Q46" i="59"/>
  <c r="K46" i="59"/>
  <c r="AC46" i="59"/>
  <c r="W46" i="59"/>
  <c r="H46" i="59"/>
  <c r="H48" i="58"/>
  <c r="AC48" i="58"/>
  <c r="W48" i="58"/>
  <c r="K48" i="58"/>
  <c r="Q48" i="58"/>
  <c r="W46" i="56"/>
  <c r="Q46" i="56"/>
  <c r="H46" i="56"/>
  <c r="K46" i="56"/>
  <c r="AC46" i="56"/>
  <c r="Q48" i="56"/>
  <c r="AC48" i="56"/>
  <c r="K48" i="56"/>
  <c r="W48" i="56"/>
  <c r="H48" i="56"/>
  <c r="H45" i="57"/>
  <c r="W45" i="57"/>
  <c r="Q45" i="57"/>
  <c r="AC45" i="57"/>
  <c r="K45" i="57"/>
  <c r="Q48" i="59"/>
  <c r="AC48" i="59"/>
  <c r="W48" i="59"/>
  <c r="H48" i="59"/>
  <c r="K48" i="59"/>
  <c r="Q44" i="57"/>
  <c r="AC44" i="57"/>
  <c r="W44" i="57"/>
  <c r="K44" i="57"/>
  <c r="H44" i="57"/>
  <c r="Y27" i="42"/>
  <c r="AE27" i="42"/>
  <c r="AE33" i="62"/>
  <c r="AF33" i="62" s="1"/>
  <c r="Y29" i="45"/>
  <c r="M44" i="62"/>
  <c r="N44" i="62" s="1"/>
  <c r="M25" i="45"/>
  <c r="M25" i="47"/>
  <c r="M26" i="45"/>
  <c r="Y31" i="44"/>
  <c r="Y29" i="42"/>
  <c r="AE29" i="50"/>
  <c r="Y34" i="46"/>
  <c r="Z34" i="46" s="1"/>
  <c r="AE34" i="46"/>
  <c r="AF34" i="46" s="1"/>
  <c r="AE30" i="60"/>
  <c r="S43" i="61"/>
  <c r="T43" i="61" s="1"/>
  <c r="AC21" i="59"/>
  <c r="AC21" i="58"/>
  <c r="AC21" i="57"/>
  <c r="AC21" i="56"/>
  <c r="T25" i="47"/>
  <c r="AE26" i="45"/>
  <c r="AE30" i="61"/>
  <c r="Y31" i="47"/>
  <c r="S31" i="42"/>
  <c r="T31" i="42" s="1"/>
  <c r="Y24" i="47"/>
  <c r="Z24" i="47" s="1"/>
  <c r="S31" i="47"/>
  <c r="T31" i="47" s="1"/>
  <c r="AE32" i="44"/>
  <c r="AE31" i="53"/>
  <c r="Z31" i="42"/>
  <c r="AE24" i="52"/>
  <c r="M32" i="47"/>
  <c r="M31" i="42"/>
  <c r="N31" i="42" s="1"/>
  <c r="AE24" i="55"/>
  <c r="AE32" i="43"/>
  <c r="AE34" i="60"/>
  <c r="AF34" i="60" s="1"/>
  <c r="AE21" i="62"/>
  <c r="AE34" i="61"/>
  <c r="AF34" i="61" s="1"/>
  <c r="AE21" i="61"/>
  <c r="AC31" i="57"/>
  <c r="AE31" i="57" s="1"/>
  <c r="AC40" i="55"/>
  <c r="AE27" i="49"/>
  <c r="AE25" i="48"/>
  <c r="AE25" i="47"/>
  <c r="AE27" i="47"/>
  <c r="AE26" i="42"/>
  <c r="AC20" i="57"/>
  <c r="AE35" i="62"/>
  <c r="W43" i="59"/>
  <c r="Y34" i="44"/>
  <c r="Z34" i="44" s="1"/>
  <c r="AE42" i="62"/>
  <c r="AF42" i="62" s="1"/>
  <c r="AE34" i="47"/>
  <c r="AF34" i="47" s="1"/>
  <c r="AE34" i="49"/>
  <c r="AF34" i="49" s="1"/>
  <c r="AE32" i="47"/>
  <c r="AE32" i="48"/>
  <c r="AE13" i="61"/>
  <c r="AE32" i="61"/>
  <c r="AE33" i="48"/>
  <c r="AF33" i="48" s="1"/>
  <c r="AE32" i="50"/>
  <c r="AE34" i="48"/>
  <c r="AF34" i="48" s="1"/>
  <c r="AE34" i="44"/>
  <c r="AF34" i="44" s="1"/>
  <c r="AF14" i="48"/>
  <c r="AE20" i="52"/>
  <c r="AE24" i="48"/>
  <c r="Y34" i="42"/>
  <c r="Z34" i="42" s="1"/>
  <c r="AE29" i="61"/>
  <c r="Y31" i="43"/>
  <c r="S32" i="47"/>
  <c r="Y32" i="47"/>
  <c r="AE32" i="42"/>
  <c r="AE24" i="43"/>
  <c r="AF24" i="43" s="1"/>
  <c r="S32" i="45"/>
  <c r="AE34" i="51"/>
  <c r="AF34" i="51" s="1"/>
  <c r="AE31" i="43"/>
  <c r="AE32" i="49"/>
  <c r="AF13" i="62"/>
  <c r="T32" i="47"/>
  <c r="AE33" i="50"/>
  <c r="AF33" i="50" s="1"/>
  <c r="AE13" i="62"/>
  <c r="AE32" i="53"/>
  <c r="M34" i="42"/>
  <c r="N34" i="42" s="1"/>
  <c r="M32" i="45"/>
  <c r="Y24" i="44"/>
  <c r="Z24" i="44" s="1"/>
  <c r="AE31" i="52"/>
  <c r="AE31" i="55"/>
  <c r="AE29" i="52"/>
  <c r="Y24" i="45"/>
  <c r="Z24" i="45" s="1"/>
  <c r="AE24" i="42"/>
  <c r="AF24" i="42" s="1"/>
  <c r="AE33" i="53"/>
  <c r="AF33" i="53" s="1"/>
  <c r="AE29" i="53"/>
  <c r="AE33" i="60"/>
  <c r="AF33" i="60" s="1"/>
  <c r="AE33" i="49"/>
  <c r="AF33" i="49" s="1"/>
  <c r="Y24" i="43"/>
  <c r="Z24" i="43" s="1"/>
  <c r="AE29" i="48"/>
  <c r="AE24" i="51"/>
  <c r="AE33" i="54"/>
  <c r="AF33" i="54" s="1"/>
  <c r="AE24" i="44"/>
  <c r="AF24" i="44" s="1"/>
  <c r="AE31" i="16"/>
  <c r="AE29" i="62"/>
  <c r="AE25" i="55"/>
  <c r="AC41" i="55"/>
  <c r="AE27" i="55"/>
  <c r="AC40" i="51"/>
  <c r="AE32" i="51"/>
  <c r="AE34" i="62"/>
  <c r="AF34" i="62" s="1"/>
  <c r="AE16" i="62"/>
  <c r="AE14" i="62"/>
  <c r="Y47" i="62"/>
  <c r="Z47" i="62" s="1"/>
  <c r="AF32" i="62"/>
  <c r="M46" i="62"/>
  <c r="N46" i="62" s="1"/>
  <c r="T46" i="62"/>
  <c r="AF29" i="62"/>
  <c r="S45" i="62"/>
  <c r="T45" i="62" s="1"/>
  <c r="M45" i="62"/>
  <c r="N45" i="62" s="1"/>
  <c r="AE46" i="62"/>
  <c r="AF46" i="62" s="1"/>
  <c r="M48" i="62"/>
  <c r="AF20" i="62"/>
  <c r="AE20" i="62"/>
  <c r="AE40" i="62"/>
  <c r="AF40" i="62" s="1"/>
  <c r="AE32" i="62"/>
  <c r="AF30" i="62"/>
  <c r="Y44" i="62"/>
  <c r="Z44" i="62" s="1"/>
  <c r="AE44" i="62"/>
  <c r="AF44" i="62" s="1"/>
  <c r="M47" i="62"/>
  <c r="N47" i="62" s="1"/>
  <c r="T47" i="62"/>
  <c r="AE30" i="62"/>
  <c r="Y45" i="62"/>
  <c r="Z45" i="62" s="1"/>
  <c r="Y46" i="62"/>
  <c r="Z46" i="62" s="1"/>
  <c r="AF17" i="62"/>
  <c r="AE45" i="62"/>
  <c r="AF45" i="62" s="1"/>
  <c r="AF24" i="62"/>
  <c r="AE17" i="62"/>
  <c r="AF14" i="62"/>
  <c r="AF18" i="62"/>
  <c r="AF16" i="62"/>
  <c r="AE47" i="62"/>
  <c r="AF47" i="62" s="1"/>
  <c r="AE15" i="62"/>
  <c r="AF15" i="62" s="1"/>
  <c r="S48" i="62"/>
  <c r="T48" i="62" s="1"/>
  <c r="Y48" i="62"/>
  <c r="Z48" i="62" s="1"/>
  <c r="AE24" i="62"/>
  <c r="AF31" i="17"/>
  <c r="Y31" i="17"/>
  <c r="T31" i="17"/>
  <c r="M31" i="17"/>
  <c r="N31" i="17" s="1"/>
  <c r="S31" i="17"/>
  <c r="Z31" i="17"/>
  <c r="AE31" i="17"/>
  <c r="Z30" i="17"/>
  <c r="AF30" i="17"/>
  <c r="Y30" i="17"/>
  <c r="AE30" i="17"/>
  <c r="Y43" i="61"/>
  <c r="Z43" i="61" s="1"/>
  <c r="AE41" i="61"/>
  <c r="AF41" i="61" s="1"/>
  <c r="AE31" i="61"/>
  <c r="AF25" i="61"/>
  <c r="AE20" i="61"/>
  <c r="AE25" i="61"/>
  <c r="AE18" i="61"/>
  <c r="M44" i="61"/>
  <c r="N44" i="61" s="1"/>
  <c r="Y45" i="61"/>
  <c r="Z45" i="61" s="1"/>
  <c r="AF17" i="61"/>
  <c r="S48" i="61"/>
  <c r="T48" i="61" s="1"/>
  <c r="AE45" i="61"/>
  <c r="AF45" i="61" s="1"/>
  <c r="AF24" i="61"/>
  <c r="N43" i="61"/>
  <c r="AF31" i="61"/>
  <c r="M45" i="61"/>
  <c r="N45" i="61" s="1"/>
  <c r="AE17" i="61"/>
  <c r="Y44" i="61"/>
  <c r="Z44" i="61" s="1"/>
  <c r="AE44" i="61"/>
  <c r="AF44" i="61" s="1"/>
  <c r="AE47" i="61"/>
  <c r="AF47" i="61" s="1"/>
  <c r="AF15" i="61"/>
  <c r="AE24" i="61"/>
  <c r="AE27" i="61"/>
  <c r="S47" i="61"/>
  <c r="T47" i="61" s="1"/>
  <c r="S45" i="61"/>
  <c r="T45" i="61" s="1"/>
  <c r="Y48" i="61"/>
  <c r="Z48" i="61" s="1"/>
  <c r="AE42" i="61"/>
  <c r="AF42" i="61" s="1"/>
  <c r="AE35" i="61"/>
  <c r="AF29" i="61"/>
  <c r="AF27" i="61"/>
  <c r="Y47" i="61"/>
  <c r="Z47" i="61" s="1"/>
  <c r="AE15" i="61"/>
  <c r="M46" i="61"/>
  <c r="N46" i="61" s="1"/>
  <c r="S44" i="61"/>
  <c r="T44" i="61" s="1"/>
  <c r="AF30" i="61"/>
  <c r="M47" i="61"/>
  <c r="N47" i="61" s="1"/>
  <c r="Z46" i="61"/>
  <c r="S46" i="61"/>
  <c r="T46" i="61" s="1"/>
  <c r="AF18" i="61"/>
  <c r="AE40" i="61"/>
  <c r="AF40" i="61" s="1"/>
  <c r="AF21" i="61"/>
  <c r="AF20" i="61"/>
  <c r="S31" i="16"/>
  <c r="Z31" i="16"/>
  <c r="Y31" i="16"/>
  <c r="T31" i="16"/>
  <c r="M31" i="16"/>
  <c r="N31" i="16" s="1"/>
  <c r="Z30" i="16"/>
  <c r="AF30" i="16"/>
  <c r="Y30" i="16"/>
  <c r="AE30" i="16"/>
  <c r="AC41" i="60"/>
  <c r="AE21" i="60"/>
  <c r="AE25" i="60"/>
  <c r="AE24" i="60"/>
  <c r="AC40" i="60"/>
  <c r="S43" i="60"/>
  <c r="T43" i="60" s="1"/>
  <c r="AE31" i="60"/>
  <c r="AF31" i="60"/>
  <c r="AF29" i="60"/>
  <c r="AE26" i="60"/>
  <c r="AF26" i="60"/>
  <c r="Y43" i="60"/>
  <c r="Z43" i="60" s="1"/>
  <c r="AF43" i="60"/>
  <c r="AE29" i="60"/>
  <c r="M43" i="60"/>
  <c r="N43" i="60" s="1"/>
  <c r="AF21" i="60"/>
  <c r="AF25" i="60"/>
  <c r="T31" i="15"/>
  <c r="M31" i="15"/>
  <c r="N31" i="15" s="1"/>
  <c r="Z31" i="15"/>
  <c r="S31" i="15"/>
  <c r="AF31" i="15"/>
  <c r="Y31" i="15"/>
  <c r="AE31" i="15"/>
  <c r="Z30" i="15"/>
  <c r="AF30" i="15"/>
  <c r="Y30" i="15"/>
  <c r="AE30" i="15"/>
  <c r="AC27" i="59"/>
  <c r="AC30" i="59"/>
  <c r="AC33" i="59"/>
  <c r="AC24" i="59"/>
  <c r="AC29" i="59"/>
  <c r="M43" i="59"/>
  <c r="N43" i="59" s="1"/>
  <c r="AC26" i="59"/>
  <c r="AC20" i="59"/>
  <c r="AC30" i="58"/>
  <c r="AC29" i="58"/>
  <c r="AC25" i="58"/>
  <c r="AC40" i="58"/>
  <c r="AC33" i="58"/>
  <c r="AC31" i="58"/>
  <c r="AE26" i="58"/>
  <c r="AC32" i="58"/>
  <c r="AF26" i="58"/>
  <c r="AC24" i="58"/>
  <c r="AC41" i="58"/>
  <c r="AC27" i="58"/>
  <c r="AC27" i="57"/>
  <c r="AC33" i="57"/>
  <c r="AC30" i="57"/>
  <c r="AF25" i="57"/>
  <c r="AF31" i="57"/>
  <c r="AC26" i="57"/>
  <c r="AC40" i="57"/>
  <c r="AF15" i="57"/>
  <c r="AC27" i="56"/>
  <c r="AC24" i="56"/>
  <c r="AC30" i="56"/>
  <c r="AC40" i="56"/>
  <c r="AC20" i="56"/>
  <c r="AC29" i="56"/>
  <c r="AC33" i="56"/>
  <c r="AC25" i="56"/>
  <c r="AC31" i="56"/>
  <c r="AF20" i="55"/>
  <c r="AF26" i="55"/>
  <c r="AE26" i="55"/>
  <c r="AF29" i="55"/>
  <c r="AE29" i="55"/>
  <c r="M43" i="55"/>
  <c r="N43" i="55" s="1"/>
  <c r="S43" i="55"/>
  <c r="T43" i="55" s="1"/>
  <c r="AF25" i="55"/>
  <c r="AF31" i="55"/>
  <c r="AF32" i="55"/>
  <c r="Y43" i="55"/>
  <c r="Z43" i="55" s="1"/>
  <c r="AE20" i="55"/>
  <c r="AE27" i="54"/>
  <c r="AC41" i="54"/>
  <c r="AC40" i="54"/>
  <c r="W43" i="54"/>
  <c r="H43" i="54"/>
  <c r="K43" i="54"/>
  <c r="AC43" i="54"/>
  <c r="Q43" i="54"/>
  <c r="AF26" i="54"/>
  <c r="AC34" i="54"/>
  <c r="AC41" i="53"/>
  <c r="AC40" i="53"/>
  <c r="AF24" i="53"/>
  <c r="AF20" i="53"/>
  <c r="AE43" i="53"/>
  <c r="AF43" i="53" s="1"/>
  <c r="AC34" i="53"/>
  <c r="AE20" i="53"/>
  <c r="AE24" i="53"/>
  <c r="AF25" i="53"/>
  <c r="AF32" i="53"/>
  <c r="AF31" i="52"/>
  <c r="AC41" i="52"/>
  <c r="AE26" i="52"/>
  <c r="AF29" i="52"/>
  <c r="AE32" i="52"/>
  <c r="AF20" i="52"/>
  <c r="Q43" i="52"/>
  <c r="K43" i="52"/>
  <c r="H43" i="52"/>
  <c r="AC43" i="52"/>
  <c r="W43" i="52"/>
  <c r="AF26" i="52"/>
  <c r="AF32" i="52"/>
  <c r="Z31" i="13"/>
  <c r="S31" i="13"/>
  <c r="T31" i="13" s="1"/>
  <c r="M31" i="13"/>
  <c r="N31" i="13" s="1"/>
  <c r="AF31" i="13"/>
  <c r="Y31" i="13"/>
  <c r="AE31" i="13"/>
  <c r="AF29" i="51"/>
  <c r="AE29" i="51"/>
  <c r="F41" i="50"/>
  <c r="F40" i="50"/>
  <c r="AE26" i="50"/>
  <c r="AE25" i="50"/>
  <c r="AE34" i="50"/>
  <c r="AF34" i="50" s="1"/>
  <c r="AF27" i="50"/>
  <c r="AE27" i="50"/>
  <c r="F40" i="49"/>
  <c r="F41" i="49"/>
  <c r="AF27" i="49"/>
  <c r="F40" i="48"/>
  <c r="AF25" i="48"/>
  <c r="AC41" i="48"/>
  <c r="AF29" i="48"/>
  <c r="Z31" i="12"/>
  <c r="S31" i="12"/>
  <c r="T31" i="12" s="1"/>
  <c r="AF31" i="12"/>
  <c r="Y31" i="12"/>
  <c r="M31" i="12"/>
  <c r="N31" i="12" s="1"/>
  <c r="AE31" i="12"/>
  <c r="M27" i="47"/>
  <c r="T27" i="47"/>
  <c r="F40" i="47"/>
  <c r="F41" i="47"/>
  <c r="N27" i="47"/>
  <c r="S34" i="47"/>
  <c r="T34" i="47" s="1"/>
  <c r="Y34" i="47"/>
  <c r="Z34" i="47" s="1"/>
  <c r="S27" i="47"/>
  <c r="M24" i="47"/>
  <c r="N24" i="47" s="1"/>
  <c r="AF26" i="47"/>
  <c r="Y26" i="47"/>
  <c r="M34" i="47"/>
  <c r="N34" i="47" s="1"/>
  <c r="M31" i="47"/>
  <c r="N31" i="47" s="1"/>
  <c r="AF27" i="47"/>
  <c r="Y27" i="47"/>
  <c r="Z29" i="47"/>
  <c r="S24" i="47"/>
  <c r="T24" i="47" s="1"/>
  <c r="AF29" i="47"/>
  <c r="Y29" i="47"/>
  <c r="AE29" i="47"/>
  <c r="Y24" i="46"/>
  <c r="AE24" i="46"/>
  <c r="AF24" i="46" s="1"/>
  <c r="AE25" i="46"/>
  <c r="Y31" i="46"/>
  <c r="AF31" i="46"/>
  <c r="Z32" i="46"/>
  <c r="S32" i="46"/>
  <c r="S27" i="46"/>
  <c r="Z27" i="46"/>
  <c r="Y27" i="46"/>
  <c r="N26" i="46"/>
  <c r="AC41" i="46"/>
  <c r="H41" i="46"/>
  <c r="Y32" i="46"/>
  <c r="AF32" i="46"/>
  <c r="Y26" i="46"/>
  <c r="AF26" i="46"/>
  <c r="M24" i="46"/>
  <c r="Z31" i="46"/>
  <c r="S31" i="46"/>
  <c r="T31" i="46" s="1"/>
  <c r="AC40" i="46"/>
  <c r="H40" i="46"/>
  <c r="AE32" i="46"/>
  <c r="T32" i="46"/>
  <c r="M32" i="46"/>
  <c r="AE31" i="46"/>
  <c r="N25" i="46"/>
  <c r="M34" i="46"/>
  <c r="N34" i="46" s="1"/>
  <c r="Z25" i="46"/>
  <c r="S25" i="46"/>
  <c r="N24" i="46"/>
  <c r="Y25" i="46"/>
  <c r="AF25" i="46"/>
  <c r="M31" i="46"/>
  <c r="N31" i="46" s="1"/>
  <c r="T26" i="46"/>
  <c r="M26" i="46"/>
  <c r="M14" i="46"/>
  <c r="N14" i="46"/>
  <c r="N32" i="46"/>
  <c r="Z24" i="46"/>
  <c r="S24" i="46"/>
  <c r="T24" i="46" s="1"/>
  <c r="T25" i="46"/>
  <c r="M25" i="46"/>
  <c r="S26" i="46"/>
  <c r="Z26" i="46"/>
  <c r="Y29" i="46"/>
  <c r="AF29" i="46"/>
  <c r="N27" i="46"/>
  <c r="S34" i="46"/>
  <c r="T34" i="46" s="1"/>
  <c r="AE29" i="46"/>
  <c r="AE26" i="46"/>
  <c r="AE32" i="45"/>
  <c r="N32" i="45"/>
  <c r="Y31" i="45"/>
  <c r="AE25" i="45"/>
  <c r="Y32" i="45"/>
  <c r="M31" i="45"/>
  <c r="N31" i="45" s="1"/>
  <c r="M24" i="45"/>
  <c r="N24" i="45" s="1"/>
  <c r="M34" i="45"/>
  <c r="N34" i="45" s="1"/>
  <c r="S14" i="45"/>
  <c r="Z14" i="45"/>
  <c r="Y34" i="45"/>
  <c r="Z34" i="45" s="1"/>
  <c r="AC40" i="45"/>
  <c r="H40" i="45"/>
  <c r="AE34" i="45"/>
  <c r="AF34" i="45" s="1"/>
  <c r="AF27" i="45"/>
  <c r="Y27" i="45"/>
  <c r="AC41" i="45"/>
  <c r="H41" i="45"/>
  <c r="S34" i="45"/>
  <c r="T34" i="45" s="1"/>
  <c r="S24" i="45"/>
  <c r="T24" i="45" s="1"/>
  <c r="M27" i="45"/>
  <c r="T27" i="45"/>
  <c r="S31" i="45"/>
  <c r="T31" i="45" s="1"/>
  <c r="N32" i="44"/>
  <c r="AE29" i="44"/>
  <c r="AE27" i="44"/>
  <c r="M32" i="44"/>
  <c r="M26" i="44"/>
  <c r="Z29" i="44"/>
  <c r="F40" i="44"/>
  <c r="F41" i="44"/>
  <c r="M34" i="44"/>
  <c r="N34" i="44" s="1"/>
  <c r="N27" i="44"/>
  <c r="S32" i="44"/>
  <c r="Z32" i="44"/>
  <c r="Y27" i="44"/>
  <c r="AF27" i="44"/>
  <c r="M31" i="44"/>
  <c r="N31" i="44" s="1"/>
  <c r="S25" i="44"/>
  <c r="Z25" i="44"/>
  <c r="S31" i="44"/>
  <c r="T31" i="44" s="1"/>
  <c r="S34" i="44"/>
  <c r="T34" i="44" s="1"/>
  <c r="Z27" i="44"/>
  <c r="S27" i="44"/>
  <c r="T24" i="44"/>
  <c r="M24" i="44"/>
  <c r="N24" i="44" s="1"/>
  <c r="Y32" i="44"/>
  <c r="M27" i="44"/>
  <c r="T27" i="44"/>
  <c r="Y29" i="44"/>
  <c r="AE29" i="43"/>
  <c r="M26" i="43"/>
  <c r="N25" i="43"/>
  <c r="Y27" i="43"/>
  <c r="AC40" i="43"/>
  <c r="AE27" i="43"/>
  <c r="Y34" i="43"/>
  <c r="Z34" i="43" s="1"/>
  <c r="M24" i="43"/>
  <c r="N24" i="43" s="1"/>
  <c r="M34" i="43"/>
  <c r="N34" i="43" s="1"/>
  <c r="S34" i="43"/>
  <c r="T34" i="43" s="1"/>
  <c r="M27" i="43"/>
  <c r="T27" i="43"/>
  <c r="S25" i="43"/>
  <c r="Z25" i="43"/>
  <c r="Y25" i="43"/>
  <c r="AE34" i="43"/>
  <c r="AF34" i="43" s="1"/>
  <c r="S32" i="43"/>
  <c r="Z32" i="43"/>
  <c r="S27" i="43"/>
  <c r="Z27" i="43"/>
  <c r="Y32" i="43"/>
  <c r="S24" i="43"/>
  <c r="T24" i="43" s="1"/>
  <c r="M31" i="43"/>
  <c r="N31" i="43" s="1"/>
  <c r="AF29" i="43"/>
  <c r="Y29" i="43"/>
  <c r="S31" i="43"/>
  <c r="T31" i="43" s="1"/>
  <c r="N27" i="42"/>
  <c r="M27" i="42"/>
  <c r="AE34" i="42"/>
  <c r="AF34" i="42" s="1"/>
  <c r="Y25" i="42"/>
  <c r="AF25" i="42"/>
  <c r="AE25" i="42"/>
  <c r="Y31" i="42"/>
  <c r="AF31" i="42"/>
  <c r="AE31" i="42"/>
  <c r="Y24" i="42"/>
  <c r="T26" i="42"/>
  <c r="M26" i="42"/>
  <c r="N26" i="42"/>
  <c r="Z24" i="42"/>
  <c r="S24" i="42"/>
  <c r="T24" i="42" s="1"/>
  <c r="M24" i="42"/>
  <c r="N24" i="42" s="1"/>
  <c r="T25" i="42"/>
  <c r="M25" i="42"/>
  <c r="T32" i="42"/>
  <c r="M32" i="42"/>
  <c r="Z25" i="42"/>
  <c r="S25" i="42"/>
  <c r="S27" i="42"/>
  <c r="Z27" i="42"/>
  <c r="N32" i="42"/>
  <c r="F41" i="42"/>
  <c r="F40" i="42"/>
  <c r="S34" i="42"/>
  <c r="T34" i="42" s="1"/>
  <c r="AF32" i="42"/>
  <c r="Y32" i="42"/>
  <c r="AF26" i="42"/>
  <c r="Y26" i="42"/>
  <c r="N25" i="42"/>
  <c r="S31" i="11"/>
  <c r="T31" i="11" s="1"/>
  <c r="Z31" i="11"/>
  <c r="AF31" i="11"/>
  <c r="Y31" i="11"/>
  <c r="M31" i="11"/>
  <c r="N31" i="11" s="1"/>
  <c r="AE31" i="11"/>
  <c r="S14" i="17"/>
  <c r="Z14" i="17"/>
  <c r="T14" i="17"/>
  <c r="M14" i="17"/>
  <c r="N14" i="17"/>
  <c r="AF14" i="17"/>
  <c r="Y14" i="17"/>
  <c r="AE14" i="17"/>
  <c r="S14" i="16"/>
  <c r="Z14" i="16"/>
  <c r="N14" i="16"/>
  <c r="AF14" i="16"/>
  <c r="Y14" i="16"/>
  <c r="T14" i="16"/>
  <c r="M14" i="16"/>
  <c r="AE14" i="16"/>
  <c r="T14" i="12"/>
  <c r="M14" i="12"/>
  <c r="S14" i="12"/>
  <c r="Z14" i="12"/>
  <c r="Y14" i="12"/>
  <c r="AE14" i="12"/>
  <c r="AE14" i="11"/>
  <c r="N14" i="11"/>
  <c r="T14" i="11"/>
  <c r="M14" i="11"/>
  <c r="S14" i="11"/>
  <c r="Z14" i="11"/>
  <c r="AF14" i="11"/>
  <c r="Y14" i="11"/>
  <c r="F48" i="17"/>
  <c r="F47" i="17"/>
  <c r="F48" i="16"/>
  <c r="F47" i="16"/>
  <c r="F48" i="12"/>
  <c r="F47" i="12"/>
  <c r="Y41" i="58" l="1"/>
  <c r="Z41" i="58" s="1"/>
  <c r="S40" i="58"/>
  <c r="T40" i="58" s="1"/>
  <c r="M41" i="53"/>
  <c r="N41" i="53" s="1"/>
  <c r="S41" i="57"/>
  <c r="T41" i="57" s="1"/>
  <c r="M40" i="56"/>
  <c r="N40" i="56" s="1"/>
  <c r="Y41" i="55"/>
  <c r="Z41" i="55" s="1"/>
  <c r="M41" i="45"/>
  <c r="N41" i="45" s="1"/>
  <c r="M41" i="46"/>
  <c r="N41" i="46" s="1"/>
  <c r="M40" i="46"/>
  <c r="N40" i="46" s="1"/>
  <c r="AE41" i="52"/>
  <c r="AF41" i="52" s="1"/>
  <c r="Y41" i="53"/>
  <c r="Z41" i="53" s="1"/>
  <c r="S41" i="56"/>
  <c r="T41" i="56" s="1"/>
  <c r="Y40" i="56"/>
  <c r="Z40" i="56" s="1"/>
  <c r="S38" i="50"/>
  <c r="T38" i="50" s="1"/>
  <c r="S38" i="48"/>
  <c r="T38" i="48" s="1"/>
  <c r="H39" i="48"/>
  <c r="M38" i="48"/>
  <c r="N38" i="48" s="1"/>
  <c r="Y24" i="56"/>
  <c r="Y30" i="59"/>
  <c r="M37" i="59"/>
  <c r="N37" i="59" s="1"/>
  <c r="Y40" i="46"/>
  <c r="Z40" i="46" s="1"/>
  <c r="M37" i="57"/>
  <c r="N37" i="57" s="1"/>
  <c r="M37" i="58"/>
  <c r="N37" i="58" s="1"/>
  <c r="AE29" i="57"/>
  <c r="AE41" i="43"/>
  <c r="AF41" i="43" s="1"/>
  <c r="S33" i="58"/>
  <c r="T33" i="58" s="1"/>
  <c r="Y37" i="59"/>
  <c r="Z37" i="59" s="1"/>
  <c r="M41" i="43"/>
  <c r="N41" i="43" s="1"/>
  <c r="AE41" i="59"/>
  <c r="AF41" i="59" s="1"/>
  <c r="Y31" i="56"/>
  <c r="S33" i="56"/>
  <c r="T33" i="56" s="1"/>
  <c r="M38" i="49"/>
  <c r="N38" i="49" s="1"/>
  <c r="M40" i="54"/>
  <c r="N40" i="54" s="1"/>
  <c r="Y41" i="52"/>
  <c r="Z41" i="52" s="1"/>
  <c r="AE41" i="53"/>
  <c r="AF41" i="53" s="1"/>
  <c r="S34" i="57"/>
  <c r="T34" i="57" s="1"/>
  <c r="AE24" i="57"/>
  <c r="M41" i="57"/>
  <c r="N41" i="57" s="1"/>
  <c r="Y31" i="59"/>
  <c r="Y32" i="58"/>
  <c r="M40" i="53"/>
  <c r="N40" i="53" s="1"/>
  <c r="Y41" i="56"/>
  <c r="Z41" i="56" s="1"/>
  <c r="S40" i="59"/>
  <c r="T40" i="59" s="1"/>
  <c r="Y33" i="56"/>
  <c r="Z33" i="56" s="1"/>
  <c r="S40" i="57"/>
  <c r="T40" i="57" s="1"/>
  <c r="S41" i="45"/>
  <c r="T41" i="45" s="1"/>
  <c r="M40" i="55"/>
  <c r="N40" i="55" s="1"/>
  <c r="S40" i="52"/>
  <c r="T40" i="52" s="1"/>
  <c r="S40" i="43"/>
  <c r="T40" i="43" s="1"/>
  <c r="M40" i="59"/>
  <c r="N40" i="59" s="1"/>
  <c r="AE40" i="52"/>
  <c r="AF40" i="52" s="1"/>
  <c r="M41" i="55"/>
  <c r="N41" i="55" s="1"/>
  <c r="S41" i="54"/>
  <c r="T41" i="54" s="1"/>
  <c r="S38" i="51"/>
  <c r="T38" i="51" s="1"/>
  <c r="Y38" i="50"/>
  <c r="Z38" i="50" s="1"/>
  <c r="Y24" i="58"/>
  <c r="M37" i="56"/>
  <c r="N37" i="56" s="1"/>
  <c r="S41" i="59"/>
  <c r="T41" i="59" s="1"/>
  <c r="S43" i="57"/>
  <c r="T43" i="57" s="1"/>
  <c r="T31" i="56"/>
  <c r="M31" i="56"/>
  <c r="N31" i="56" s="1"/>
  <c r="T27" i="59"/>
  <c r="M27" i="59"/>
  <c r="Z31" i="57"/>
  <c r="S31" i="57"/>
  <c r="Y26" i="59"/>
  <c r="Y34" i="57"/>
  <c r="Z34" i="57" s="1"/>
  <c r="M31" i="58"/>
  <c r="N31" i="58" s="1"/>
  <c r="T31" i="58"/>
  <c r="M48" i="54"/>
  <c r="S26" i="59"/>
  <c r="Z26" i="59"/>
  <c r="H36" i="54"/>
  <c r="H39" i="54" s="1"/>
  <c r="M34" i="54"/>
  <c r="N34" i="54" s="1"/>
  <c r="AE32" i="57"/>
  <c r="S20" i="59"/>
  <c r="Z20" i="59"/>
  <c r="Z25" i="56"/>
  <c r="S25" i="56"/>
  <c r="S43" i="53"/>
  <c r="T43" i="53" s="1"/>
  <c r="S38" i="49"/>
  <c r="T38" i="49" s="1"/>
  <c r="Y34" i="55"/>
  <c r="Z34" i="55" s="1"/>
  <c r="M31" i="57"/>
  <c r="N31" i="57" s="1"/>
  <c r="T31" i="57"/>
  <c r="T21" i="58"/>
  <c r="M21" i="58"/>
  <c r="N21" i="58" s="1"/>
  <c r="W38" i="56"/>
  <c r="K38" i="56"/>
  <c r="Q38" i="56"/>
  <c r="H38" i="56"/>
  <c r="Y27" i="56"/>
  <c r="Z27" i="56"/>
  <c r="S27" i="56"/>
  <c r="Y32" i="56"/>
  <c r="Z32" i="59"/>
  <c r="S32" i="59"/>
  <c r="T32" i="59" s="1"/>
  <c r="S21" i="58"/>
  <c r="Z21" i="58"/>
  <c r="Y43" i="57"/>
  <c r="Z43" i="57" s="1"/>
  <c r="Q40" i="51"/>
  <c r="K40" i="51"/>
  <c r="H40" i="51"/>
  <c r="W40" i="51"/>
  <c r="Y21" i="58"/>
  <c r="T24" i="56"/>
  <c r="M24" i="56"/>
  <c r="S33" i="59"/>
  <c r="T33" i="59" s="1"/>
  <c r="Z25" i="58"/>
  <c r="S25" i="58"/>
  <c r="W38" i="58"/>
  <c r="H38" i="58"/>
  <c r="K38" i="58"/>
  <c r="Q38" i="58"/>
  <c r="W40" i="48"/>
  <c r="K40" i="48"/>
  <c r="Q40" i="48"/>
  <c r="H40" i="48"/>
  <c r="Y40" i="59"/>
  <c r="Z40" i="59" s="1"/>
  <c r="T24" i="57"/>
  <c r="M24" i="57"/>
  <c r="Z24" i="59"/>
  <c r="S24" i="59"/>
  <c r="M33" i="58"/>
  <c r="N33" i="58" s="1"/>
  <c r="S43" i="58"/>
  <c r="T43" i="58" s="1"/>
  <c r="AF26" i="56"/>
  <c r="T20" i="59"/>
  <c r="M20" i="59"/>
  <c r="Y43" i="56"/>
  <c r="Z43" i="56" s="1"/>
  <c r="AE41" i="55"/>
  <c r="AF41" i="55" s="1"/>
  <c r="AE44" i="55"/>
  <c r="AF44" i="55" s="1"/>
  <c r="T24" i="58"/>
  <c r="M24" i="58"/>
  <c r="S41" i="55"/>
  <c r="T41" i="55" s="1"/>
  <c r="S40" i="54"/>
  <c r="T40" i="54" s="1"/>
  <c r="S37" i="59"/>
  <c r="T37" i="59" s="1"/>
  <c r="S27" i="58"/>
  <c r="Z27" i="58"/>
  <c r="Y43" i="58"/>
  <c r="Z43" i="58" s="1"/>
  <c r="S21" i="59"/>
  <c r="Z21" i="59"/>
  <c r="Y20" i="59"/>
  <c r="T25" i="58"/>
  <c r="M25" i="58"/>
  <c r="S37" i="57"/>
  <c r="T37" i="57" s="1"/>
  <c r="Y34" i="58"/>
  <c r="Z34" i="58" s="1"/>
  <c r="T25" i="56"/>
  <c r="M25" i="56"/>
  <c r="W40" i="44"/>
  <c r="K40" i="44"/>
  <c r="Q40" i="44"/>
  <c r="S40" i="44" s="1"/>
  <c r="T40" i="44" s="1"/>
  <c r="AF20" i="58"/>
  <c r="Y41" i="57"/>
  <c r="Z41" i="57" s="1"/>
  <c r="Y41" i="54"/>
  <c r="Z41" i="54" s="1"/>
  <c r="S34" i="53"/>
  <c r="T34" i="53" s="1"/>
  <c r="Z34" i="53"/>
  <c r="M33" i="57"/>
  <c r="N33" i="57" s="1"/>
  <c r="Y40" i="57"/>
  <c r="Z40" i="57" s="1"/>
  <c r="H38" i="59"/>
  <c r="W38" i="59"/>
  <c r="K38" i="59"/>
  <c r="Q38" i="59"/>
  <c r="S21" i="57"/>
  <c r="Z21" i="57"/>
  <c r="M25" i="57"/>
  <c r="T25" i="57"/>
  <c r="Z31" i="58"/>
  <c r="S31" i="58"/>
  <c r="M40" i="52"/>
  <c r="N40" i="52" s="1"/>
  <c r="Y25" i="58"/>
  <c r="Y37" i="58"/>
  <c r="Z37" i="58" s="1"/>
  <c r="W40" i="49"/>
  <c r="H40" i="49"/>
  <c r="K40" i="49"/>
  <c r="Q40" i="49"/>
  <c r="S40" i="49" s="1"/>
  <c r="T40" i="49" s="1"/>
  <c r="S41" i="53"/>
  <c r="T41" i="53" s="1"/>
  <c r="M41" i="54"/>
  <c r="N41" i="54" s="1"/>
  <c r="S34" i="54"/>
  <c r="T34" i="54" s="1"/>
  <c r="Z34" i="54"/>
  <c r="M34" i="53"/>
  <c r="N34" i="53" s="1"/>
  <c r="S40" i="56"/>
  <c r="T40" i="56" s="1"/>
  <c r="Y38" i="51"/>
  <c r="Z38" i="51" s="1"/>
  <c r="Y29" i="58"/>
  <c r="M38" i="50"/>
  <c r="N38" i="50" s="1"/>
  <c r="T27" i="57"/>
  <c r="M27" i="57"/>
  <c r="Y30" i="57"/>
  <c r="H39" i="50"/>
  <c r="S31" i="59"/>
  <c r="Z31" i="59"/>
  <c r="S34" i="52"/>
  <c r="T34" i="52" s="1"/>
  <c r="M26" i="57"/>
  <c r="T26" i="57"/>
  <c r="M34" i="56"/>
  <c r="N34" i="56" s="1"/>
  <c r="S41" i="58"/>
  <c r="T41" i="58" s="1"/>
  <c r="H39" i="51"/>
  <c r="Y37" i="56"/>
  <c r="Z37" i="56" s="1"/>
  <c r="H39" i="49"/>
  <c r="T21" i="57"/>
  <c r="M21" i="57"/>
  <c r="N21" i="57" s="1"/>
  <c r="M27" i="58"/>
  <c r="T27" i="58"/>
  <c r="M40" i="58"/>
  <c r="N40" i="58" s="1"/>
  <c r="S25" i="57"/>
  <c r="Z25" i="57"/>
  <c r="Z26" i="58"/>
  <c r="S26" i="58"/>
  <c r="T21" i="56"/>
  <c r="M21" i="56"/>
  <c r="N21" i="56" s="1"/>
  <c r="Y41" i="43"/>
  <c r="Z41" i="43" s="1"/>
  <c r="M34" i="59"/>
  <c r="N34" i="59" s="1"/>
  <c r="Y40" i="53"/>
  <c r="Z40" i="53" s="1"/>
  <c r="Y37" i="57"/>
  <c r="Z37" i="57" s="1"/>
  <c r="M41" i="59"/>
  <c r="N41" i="59" s="1"/>
  <c r="M34" i="58"/>
  <c r="N34" i="58" s="1"/>
  <c r="S27" i="59"/>
  <c r="Z27" i="59"/>
  <c r="M25" i="59"/>
  <c r="T25" i="59"/>
  <c r="Z32" i="56"/>
  <c r="S32" i="56"/>
  <c r="T32" i="56" s="1"/>
  <c r="G34" i="17"/>
  <c r="AB34" i="17"/>
  <c r="V34" i="17"/>
  <c r="P34" i="17"/>
  <c r="J34" i="17"/>
  <c r="AE43" i="59"/>
  <c r="AF43" i="59" s="1"/>
  <c r="M33" i="59"/>
  <c r="N33" i="59" s="1"/>
  <c r="Z32" i="58"/>
  <c r="S32" i="58"/>
  <c r="T32" i="58" s="1"/>
  <c r="AF32" i="59"/>
  <c r="Z24" i="57"/>
  <c r="S24" i="57"/>
  <c r="S34" i="55"/>
  <c r="T34" i="55" s="1"/>
  <c r="M43" i="58"/>
  <c r="N43" i="58" s="1"/>
  <c r="M26" i="56"/>
  <c r="T26" i="56"/>
  <c r="S43" i="56"/>
  <c r="T43" i="56" s="1"/>
  <c r="AE32" i="56"/>
  <c r="M33" i="56"/>
  <c r="N33" i="56" s="1"/>
  <c r="Z24" i="56"/>
  <c r="S24" i="56"/>
  <c r="Y34" i="56"/>
  <c r="Z34" i="56" s="1"/>
  <c r="Y40" i="55"/>
  <c r="Z40" i="55" s="1"/>
  <c r="T21" i="59"/>
  <c r="M21" i="59"/>
  <c r="N21" i="59" s="1"/>
  <c r="M43" i="57"/>
  <c r="N43" i="57" s="1"/>
  <c r="W41" i="44"/>
  <c r="Q41" i="44"/>
  <c r="K41" i="44"/>
  <c r="Q40" i="50"/>
  <c r="H40" i="50"/>
  <c r="K40" i="50"/>
  <c r="W40" i="50"/>
  <c r="Y40" i="50" s="1"/>
  <c r="Z40" i="50" s="1"/>
  <c r="AE41" i="56"/>
  <c r="AF41" i="56" s="1"/>
  <c r="T24" i="59"/>
  <c r="M24" i="59"/>
  <c r="H28" i="59"/>
  <c r="H36" i="59" s="1"/>
  <c r="Y29" i="57"/>
  <c r="Y31" i="57"/>
  <c r="S40" i="46"/>
  <c r="T40" i="46" s="1"/>
  <c r="Y34" i="59"/>
  <c r="Z34" i="59" s="1"/>
  <c r="S37" i="58"/>
  <c r="T37" i="58" s="1"/>
  <c r="W41" i="49"/>
  <c r="Q41" i="49"/>
  <c r="S41" i="49" s="1"/>
  <c r="T41" i="49" s="1"/>
  <c r="H41" i="49"/>
  <c r="K41" i="49"/>
  <c r="K41" i="50"/>
  <c r="W41" i="50"/>
  <c r="H41" i="50"/>
  <c r="Q41" i="50"/>
  <c r="Y24" i="57"/>
  <c r="M38" i="51"/>
  <c r="N38" i="51" s="1"/>
  <c r="S24" i="58"/>
  <c r="Z24" i="58"/>
  <c r="Y40" i="54"/>
  <c r="Z40" i="54" s="1"/>
  <c r="Y40" i="58"/>
  <c r="Z40" i="58" s="1"/>
  <c r="M41" i="52"/>
  <c r="N41" i="52" s="1"/>
  <c r="M26" i="58"/>
  <c r="T26" i="58"/>
  <c r="AF25" i="59"/>
  <c r="AE32" i="59"/>
  <c r="S45" i="58"/>
  <c r="T45" i="58" s="1"/>
  <c r="Q40" i="45"/>
  <c r="K40" i="45"/>
  <c r="M40" i="45" s="1"/>
  <c r="N40" i="45" s="1"/>
  <c r="W40" i="45"/>
  <c r="S48" i="53"/>
  <c r="T48" i="53" s="1"/>
  <c r="Y20" i="57"/>
  <c r="M41" i="56"/>
  <c r="N41" i="56" s="1"/>
  <c r="M26" i="59"/>
  <c r="T26" i="59"/>
  <c r="S33" i="57"/>
  <c r="T33" i="57" s="1"/>
  <c r="M40" i="57"/>
  <c r="N40" i="57" s="1"/>
  <c r="Z25" i="59"/>
  <c r="S25" i="59"/>
  <c r="K41" i="51"/>
  <c r="Q41" i="51"/>
  <c r="W41" i="51"/>
  <c r="H41" i="51"/>
  <c r="S27" i="57"/>
  <c r="Z27" i="57"/>
  <c r="Y41" i="45"/>
  <c r="Z41" i="45" s="1"/>
  <c r="M31" i="59"/>
  <c r="N31" i="59" s="1"/>
  <c r="T31" i="59"/>
  <c r="Y30" i="58"/>
  <c r="Z26" i="57"/>
  <c r="S26" i="57"/>
  <c r="M41" i="58"/>
  <c r="N41" i="58" s="1"/>
  <c r="Y21" i="57"/>
  <c r="Y33" i="59"/>
  <c r="Z33" i="59" s="1"/>
  <c r="Y29" i="56"/>
  <c r="H41" i="48"/>
  <c r="Q41" i="48"/>
  <c r="K41" i="48"/>
  <c r="W41" i="48"/>
  <c r="S26" i="56"/>
  <c r="Z26" i="56"/>
  <c r="S21" i="56"/>
  <c r="Z21" i="56"/>
  <c r="S41" i="43"/>
  <c r="T41" i="43" s="1"/>
  <c r="Y31" i="58"/>
  <c r="Y38" i="48"/>
  <c r="Z38" i="48" s="1"/>
  <c r="Z32" i="57"/>
  <c r="S32" i="57"/>
  <c r="T32" i="57" s="1"/>
  <c r="T27" i="56"/>
  <c r="M27" i="56"/>
  <c r="S40" i="53"/>
  <c r="T40" i="53" s="1"/>
  <c r="Q38" i="57"/>
  <c r="W38" i="57"/>
  <c r="K38" i="57"/>
  <c r="M38" i="57" s="1"/>
  <c r="N38" i="57" s="1"/>
  <c r="H38" i="57"/>
  <c r="Z31" i="56"/>
  <c r="S31" i="56"/>
  <c r="Y41" i="59"/>
  <c r="Z41" i="59" s="1"/>
  <c r="Y40" i="43"/>
  <c r="Z40" i="43" s="1"/>
  <c r="W40" i="42"/>
  <c r="Q40" i="42"/>
  <c r="K40" i="42"/>
  <c r="W41" i="42"/>
  <c r="K41" i="42"/>
  <c r="Q41" i="42"/>
  <c r="Y20" i="56"/>
  <c r="Y20" i="58"/>
  <c r="S20" i="56"/>
  <c r="Z20" i="56"/>
  <c r="T20" i="57"/>
  <c r="M20" i="57"/>
  <c r="AF20" i="57"/>
  <c r="M20" i="56"/>
  <c r="T20" i="56"/>
  <c r="N20" i="58"/>
  <c r="H28" i="58"/>
  <c r="H36" i="58" s="1"/>
  <c r="H39" i="58" s="1"/>
  <c r="S20" i="57"/>
  <c r="Z20" i="57"/>
  <c r="N20" i="56"/>
  <c r="H28" i="56"/>
  <c r="H36" i="56" s="1"/>
  <c r="S20" i="58"/>
  <c r="Z20" i="58"/>
  <c r="M20" i="58"/>
  <c r="T20" i="58"/>
  <c r="N20" i="57"/>
  <c r="H28" i="57"/>
  <c r="H36" i="57" s="1"/>
  <c r="H39" i="57" s="1"/>
  <c r="AE46" i="58"/>
  <c r="AF46" i="58" s="1"/>
  <c r="M44" i="55"/>
  <c r="N44" i="55" s="1"/>
  <c r="M45" i="55"/>
  <c r="AE48" i="53"/>
  <c r="AF48" i="53" s="1"/>
  <c r="AE45" i="53"/>
  <c r="AF45" i="53" s="1"/>
  <c r="M48" i="53"/>
  <c r="AE45" i="52"/>
  <c r="AF45" i="52" s="1"/>
  <c r="AE47" i="52"/>
  <c r="AF47" i="52" s="1"/>
  <c r="M48" i="52"/>
  <c r="M44" i="52"/>
  <c r="AE31" i="59"/>
  <c r="AE34" i="59"/>
  <c r="AF34" i="59" s="1"/>
  <c r="AE40" i="59"/>
  <c r="AF40" i="59" s="1"/>
  <c r="AE41" i="57"/>
  <c r="AF41" i="57" s="1"/>
  <c r="AE34" i="58"/>
  <c r="AF34" i="58" s="1"/>
  <c r="AE34" i="56"/>
  <c r="AF34" i="56" s="1"/>
  <c r="Y43" i="59"/>
  <c r="Z43" i="59" s="1"/>
  <c r="M46" i="59"/>
  <c r="N46" i="59" s="1"/>
  <c r="AE45" i="59"/>
  <c r="AF45" i="59" s="1"/>
  <c r="M44" i="59"/>
  <c r="N44" i="59" s="1"/>
  <c r="M48" i="58"/>
  <c r="AE48" i="57"/>
  <c r="AF48" i="57" s="1"/>
  <c r="AE46" i="57"/>
  <c r="AF46" i="57" s="1"/>
  <c r="AE21" i="57"/>
  <c r="M47" i="57"/>
  <c r="N47" i="57" s="1"/>
  <c r="M47" i="56"/>
  <c r="N47" i="56" s="1"/>
  <c r="AE46" i="56"/>
  <c r="AF46" i="56" s="1"/>
  <c r="S48" i="56"/>
  <c r="T48" i="56" s="1"/>
  <c r="Y46" i="55"/>
  <c r="Z46" i="55" s="1"/>
  <c r="S48" i="55"/>
  <c r="T48" i="55" s="1"/>
  <c r="N47" i="55"/>
  <c r="M46" i="55"/>
  <c r="N46" i="55" s="1"/>
  <c r="Y47" i="55"/>
  <c r="Z47" i="55" s="1"/>
  <c r="S45" i="55"/>
  <c r="T45" i="55" s="1"/>
  <c r="S44" i="55"/>
  <c r="T44" i="55" s="1"/>
  <c r="Y48" i="55"/>
  <c r="Z48" i="55" s="1"/>
  <c r="AE47" i="55"/>
  <c r="AF47" i="55" s="1"/>
  <c r="S46" i="55"/>
  <c r="T46" i="55" s="1"/>
  <c r="Y45" i="55"/>
  <c r="Z45" i="55" s="1"/>
  <c r="S47" i="55"/>
  <c r="T47" i="55" s="1"/>
  <c r="Y44" i="55"/>
  <c r="Z44" i="55" s="1"/>
  <c r="AE48" i="55"/>
  <c r="AF48" i="55" s="1"/>
  <c r="AE45" i="55"/>
  <c r="AF45" i="55" s="1"/>
  <c r="M48" i="55"/>
  <c r="N45" i="55"/>
  <c r="AE46" i="55"/>
  <c r="AF46" i="55" s="1"/>
  <c r="AE47" i="54"/>
  <c r="AE46" i="54"/>
  <c r="AF46" i="54" s="1"/>
  <c r="S45" i="54"/>
  <c r="T45" i="54" s="1"/>
  <c r="AE48" i="54"/>
  <c r="AF48" i="54" s="1"/>
  <c r="S47" i="54"/>
  <c r="T47" i="54" s="1"/>
  <c r="S46" i="54"/>
  <c r="T46" i="54" s="1"/>
  <c r="M47" i="54"/>
  <c r="N47" i="54" s="1"/>
  <c r="N44" i="54"/>
  <c r="AE45" i="54"/>
  <c r="AF45" i="54" s="1"/>
  <c r="Y46" i="54"/>
  <c r="Z46" i="54" s="1"/>
  <c r="Y47" i="54"/>
  <c r="Z47" i="54" s="1"/>
  <c r="AF47" i="54"/>
  <c r="S44" i="54"/>
  <c r="T44" i="54" s="1"/>
  <c r="Y48" i="54"/>
  <c r="Z48" i="54" s="1"/>
  <c r="S48" i="54"/>
  <c r="T48" i="54" s="1"/>
  <c r="M45" i="54"/>
  <c r="N45" i="54" s="1"/>
  <c r="AE44" i="54"/>
  <c r="Y44" i="54"/>
  <c r="Z44" i="54" s="1"/>
  <c r="AF44" i="54"/>
  <c r="M44" i="53"/>
  <c r="N44" i="53" s="1"/>
  <c r="S46" i="53"/>
  <c r="T46" i="53" s="1"/>
  <c r="Y44" i="53"/>
  <c r="Z44" i="53" s="1"/>
  <c r="S44" i="53"/>
  <c r="T44" i="53" s="1"/>
  <c r="AE46" i="53"/>
  <c r="AF46" i="53" s="1"/>
  <c r="AE44" i="53"/>
  <c r="AF44" i="53" s="1"/>
  <c r="AF47" i="53"/>
  <c r="Y47" i="53"/>
  <c r="Z47" i="53" s="1"/>
  <c r="M45" i="53"/>
  <c r="N45" i="53" s="1"/>
  <c r="S47" i="53"/>
  <c r="T47" i="53" s="1"/>
  <c r="Y45" i="53"/>
  <c r="Z45" i="53" s="1"/>
  <c r="M46" i="53"/>
  <c r="N46" i="53" s="1"/>
  <c r="M47" i="53"/>
  <c r="N47" i="53" s="1"/>
  <c r="Y46" i="53"/>
  <c r="Z46" i="53" s="1"/>
  <c r="S45" i="53"/>
  <c r="T45" i="53" s="1"/>
  <c r="M45" i="52"/>
  <c r="N45" i="52" s="1"/>
  <c r="S47" i="52"/>
  <c r="T47" i="52" s="1"/>
  <c r="Y46" i="52"/>
  <c r="AE48" i="52"/>
  <c r="AF48" i="52" s="1"/>
  <c r="Z46" i="52"/>
  <c r="S46" i="52"/>
  <c r="T46" i="52" s="1"/>
  <c r="Y48" i="52"/>
  <c r="Z48" i="52" s="1"/>
  <c r="M47" i="52"/>
  <c r="N47" i="52" s="1"/>
  <c r="M46" i="52"/>
  <c r="N46" i="52" s="1"/>
  <c r="Y44" i="52"/>
  <c r="Z44" i="52" s="1"/>
  <c r="AE46" i="52"/>
  <c r="AF46" i="52" s="1"/>
  <c r="AE44" i="52"/>
  <c r="AF44" i="52" s="1"/>
  <c r="S45" i="52"/>
  <c r="T45" i="52" s="1"/>
  <c r="S48" i="52"/>
  <c r="T48" i="52" s="1"/>
  <c r="N44" i="52"/>
  <c r="Y47" i="52"/>
  <c r="Z47" i="52" s="1"/>
  <c r="Y45" i="52"/>
  <c r="Z45" i="52" s="1"/>
  <c r="S44" i="52"/>
  <c r="T44" i="52" s="1"/>
  <c r="M44" i="57"/>
  <c r="N44" i="57" s="1"/>
  <c r="AF32" i="57"/>
  <c r="AE48" i="58"/>
  <c r="AF48" i="58" s="1"/>
  <c r="M45" i="56"/>
  <c r="N45" i="56" s="1"/>
  <c r="S47" i="56"/>
  <c r="T47" i="56" s="1"/>
  <c r="M47" i="59"/>
  <c r="N47" i="59" s="1"/>
  <c r="AE47" i="57"/>
  <c r="AF47" i="57" s="1"/>
  <c r="AE45" i="56"/>
  <c r="AF45" i="56" s="1"/>
  <c r="AE48" i="59"/>
  <c r="AF48" i="59" s="1"/>
  <c r="AE44" i="58"/>
  <c r="AF44" i="58" s="1"/>
  <c r="M48" i="56"/>
  <c r="S47" i="57"/>
  <c r="T47" i="57" s="1"/>
  <c r="M47" i="58"/>
  <c r="M45" i="59"/>
  <c r="N45" i="59" s="1"/>
  <c r="S46" i="57"/>
  <c r="T46" i="57" s="1"/>
  <c r="Y45" i="58"/>
  <c r="Z45" i="58" s="1"/>
  <c r="M46" i="56"/>
  <c r="N46" i="56" s="1"/>
  <c r="Y48" i="58"/>
  <c r="Z48" i="58" s="1"/>
  <c r="S46" i="59"/>
  <c r="T46" i="59" s="1"/>
  <c r="Y45" i="56"/>
  <c r="Z45" i="56" s="1"/>
  <c r="Y45" i="59"/>
  <c r="Z45" i="59" s="1"/>
  <c r="AF47" i="59"/>
  <c r="Y47" i="59"/>
  <c r="Z47" i="59" s="1"/>
  <c r="S46" i="58"/>
  <c r="T46" i="58" s="1"/>
  <c r="AE44" i="57"/>
  <c r="AF44" i="57" s="1"/>
  <c r="M45" i="57"/>
  <c r="N45" i="57" s="1"/>
  <c r="S48" i="57"/>
  <c r="T48" i="57" s="1"/>
  <c r="S44" i="58"/>
  <c r="T44" i="58" s="1"/>
  <c r="N47" i="58"/>
  <c r="S44" i="56"/>
  <c r="T44" i="56" s="1"/>
  <c r="S47" i="58"/>
  <c r="T47" i="58" s="1"/>
  <c r="S44" i="57"/>
  <c r="T44" i="57" s="1"/>
  <c r="S46" i="56"/>
  <c r="T46" i="56" s="1"/>
  <c r="Y44" i="59"/>
  <c r="Z44" i="59" s="1"/>
  <c r="AE45" i="58"/>
  <c r="AF45" i="58" s="1"/>
  <c r="Y47" i="56"/>
  <c r="Z47" i="56" s="1"/>
  <c r="S47" i="59"/>
  <c r="T47" i="59" s="1"/>
  <c r="Y44" i="57"/>
  <c r="Z44" i="57" s="1"/>
  <c r="Y48" i="56"/>
  <c r="Z48" i="56" s="1"/>
  <c r="S44" i="59"/>
  <c r="T44" i="59" s="1"/>
  <c r="S48" i="59"/>
  <c r="T48" i="59" s="1"/>
  <c r="M48" i="59"/>
  <c r="AE45" i="57"/>
  <c r="AF45" i="57" s="1"/>
  <c r="AE48" i="56"/>
  <c r="AF48" i="56" s="1"/>
  <c r="Y46" i="56"/>
  <c r="Z46" i="56" s="1"/>
  <c r="M48" i="57"/>
  <c r="S45" i="56"/>
  <c r="T45" i="56" s="1"/>
  <c r="AE44" i="59"/>
  <c r="AF44" i="59" s="1"/>
  <c r="M45" i="58"/>
  <c r="N45" i="58" s="1"/>
  <c r="AE47" i="56"/>
  <c r="AF47" i="56" s="1"/>
  <c r="AE47" i="58"/>
  <c r="AF47" i="58" s="1"/>
  <c r="Y46" i="57"/>
  <c r="Z46" i="57" s="1"/>
  <c r="M44" i="56"/>
  <c r="N44" i="56" s="1"/>
  <c r="M46" i="58"/>
  <c r="N46" i="58" s="1"/>
  <c r="S45" i="57"/>
  <c r="T45" i="57" s="1"/>
  <c r="S48" i="58"/>
  <c r="T48" i="58" s="1"/>
  <c r="Y46" i="59"/>
  <c r="Z46" i="59" s="1"/>
  <c r="S45" i="59"/>
  <c r="T45" i="59" s="1"/>
  <c r="M44" i="58"/>
  <c r="N44" i="58" s="1"/>
  <c r="Y47" i="58"/>
  <c r="Z47" i="58" s="1"/>
  <c r="M46" i="57"/>
  <c r="N46" i="57" s="1"/>
  <c r="Y44" i="56"/>
  <c r="Z44" i="56" s="1"/>
  <c r="Y48" i="59"/>
  <c r="Z48" i="59" s="1"/>
  <c r="Y45" i="57"/>
  <c r="Z45" i="57" s="1"/>
  <c r="AE46" i="59"/>
  <c r="AF46" i="59" s="1"/>
  <c r="Y48" i="57"/>
  <c r="Z48" i="57" s="1"/>
  <c r="Y47" i="57"/>
  <c r="Z47" i="57" s="1"/>
  <c r="Y44" i="58"/>
  <c r="Z44" i="58" s="1"/>
  <c r="AE44" i="56"/>
  <c r="AF44" i="56" s="1"/>
  <c r="Y46" i="58"/>
  <c r="Z46" i="58" s="1"/>
  <c r="AC40" i="48"/>
  <c r="AE21" i="59"/>
  <c r="AF21" i="59"/>
  <c r="AE21" i="58"/>
  <c r="AF21" i="58"/>
  <c r="AF21" i="57"/>
  <c r="AF21" i="56"/>
  <c r="AE21" i="56"/>
  <c r="AE40" i="55"/>
  <c r="AF40" i="55" s="1"/>
  <c r="AE20" i="57"/>
  <c r="AE26" i="57"/>
  <c r="AE25" i="56"/>
  <c r="AE26" i="59"/>
  <c r="AE27" i="56"/>
  <c r="AE41" i="60"/>
  <c r="AF41" i="60" s="1"/>
  <c r="AE41" i="58"/>
  <c r="AF41" i="58" s="1"/>
  <c r="AE30" i="57"/>
  <c r="AE31" i="58"/>
  <c r="AE29" i="59"/>
  <c r="AE40" i="43"/>
  <c r="AF40" i="43" s="1"/>
  <c r="AE41" i="46"/>
  <c r="AF41" i="46" s="1"/>
  <c r="AE30" i="58"/>
  <c r="AE34" i="55"/>
  <c r="AF34" i="55" s="1"/>
  <c r="AE40" i="60"/>
  <c r="AF40" i="60" s="1"/>
  <c r="AE20" i="59"/>
  <c r="AE33" i="59"/>
  <c r="AF33" i="59" s="1"/>
  <c r="AF27" i="59"/>
  <c r="AE27" i="59"/>
  <c r="AF20" i="59"/>
  <c r="AE24" i="59"/>
  <c r="AF30" i="59"/>
  <c r="AF24" i="59"/>
  <c r="AF26" i="59"/>
  <c r="AF29" i="59"/>
  <c r="AE30" i="59"/>
  <c r="AE33" i="58"/>
  <c r="AF33" i="58" s="1"/>
  <c r="AE25" i="58"/>
  <c r="AF32" i="58"/>
  <c r="AE32" i="58"/>
  <c r="AF27" i="58"/>
  <c r="AE29" i="58"/>
  <c r="AE27" i="58"/>
  <c r="AF31" i="58"/>
  <c r="AE40" i="58"/>
  <c r="AF40" i="58" s="1"/>
  <c r="AF30" i="58"/>
  <c r="AF29" i="58"/>
  <c r="AF24" i="58"/>
  <c r="AE24" i="58"/>
  <c r="AF25" i="58"/>
  <c r="AF27" i="57"/>
  <c r="AE33" i="57"/>
  <c r="AF33" i="57" s="1"/>
  <c r="AF26" i="57"/>
  <c r="AE27" i="57"/>
  <c r="AE40" i="57"/>
  <c r="AF40" i="57" s="1"/>
  <c r="AF30" i="57"/>
  <c r="AE31" i="56"/>
  <c r="AE24" i="56"/>
  <c r="AE33" i="56"/>
  <c r="AF33" i="56" s="1"/>
  <c r="AE29" i="56"/>
  <c r="AF31" i="56"/>
  <c r="AF20" i="56"/>
  <c r="AF30" i="56"/>
  <c r="AF27" i="56"/>
  <c r="AF25" i="56"/>
  <c r="AF29" i="56"/>
  <c r="AE20" i="56"/>
  <c r="AE40" i="56"/>
  <c r="AF40" i="56" s="1"/>
  <c r="AE30" i="56"/>
  <c r="AF24" i="56"/>
  <c r="AE34" i="54"/>
  <c r="AF34" i="54" s="1"/>
  <c r="AE41" i="54"/>
  <c r="AF41" i="54" s="1"/>
  <c r="Y43" i="54"/>
  <c r="Z43" i="54" s="1"/>
  <c r="M43" i="54"/>
  <c r="N43" i="54" s="1"/>
  <c r="S43" i="54"/>
  <c r="T43" i="54" s="1"/>
  <c r="AE43" i="54"/>
  <c r="AF43" i="54" s="1"/>
  <c r="AE40" i="54"/>
  <c r="AF40" i="54" s="1"/>
  <c r="AE34" i="53"/>
  <c r="AF34" i="53" s="1"/>
  <c r="AE40" i="53"/>
  <c r="AF40" i="53" s="1"/>
  <c r="AE34" i="52"/>
  <c r="AF34" i="52" s="1"/>
  <c r="M43" i="52"/>
  <c r="N43" i="52" s="1"/>
  <c r="Y43" i="52"/>
  <c r="Z43" i="52" s="1"/>
  <c r="S43" i="52"/>
  <c r="T43" i="52" s="1"/>
  <c r="AE43" i="52"/>
  <c r="AF43" i="52" s="1"/>
  <c r="AC40" i="50"/>
  <c r="AC41" i="50"/>
  <c r="AC41" i="49"/>
  <c r="AC40" i="49"/>
  <c r="AE41" i="48"/>
  <c r="AF41" i="48" s="1"/>
  <c r="AC40" i="47"/>
  <c r="W40" i="47"/>
  <c r="H40" i="47"/>
  <c r="Q40" i="47"/>
  <c r="K40" i="47"/>
  <c r="AC41" i="47"/>
  <c r="Q41" i="47"/>
  <c r="H41" i="47"/>
  <c r="K41" i="47"/>
  <c r="W41" i="47"/>
  <c r="AE40" i="46"/>
  <c r="AF40" i="46" s="1"/>
  <c r="AE40" i="45"/>
  <c r="AF40" i="45" s="1"/>
  <c r="AE41" i="45"/>
  <c r="AF41" i="45" s="1"/>
  <c r="AC41" i="44"/>
  <c r="H41" i="44"/>
  <c r="AC40" i="44"/>
  <c r="H40" i="44"/>
  <c r="AC40" i="42"/>
  <c r="H40" i="42"/>
  <c r="AC41" i="42"/>
  <c r="H41" i="42"/>
  <c r="F46" i="17"/>
  <c r="F45" i="17"/>
  <c r="F44" i="17"/>
  <c r="F46" i="16"/>
  <c r="F45" i="16"/>
  <c r="F44" i="16"/>
  <c r="G8" i="13"/>
  <c r="M40" i="44" l="1"/>
  <c r="N40" i="44" s="1"/>
  <c r="Y41" i="51"/>
  <c r="Z41" i="51" s="1"/>
  <c r="S38" i="59"/>
  <c r="T38" i="59" s="1"/>
  <c r="S38" i="58"/>
  <c r="T38" i="58" s="1"/>
  <c r="S38" i="56"/>
  <c r="T38" i="56" s="1"/>
  <c r="M41" i="51"/>
  <c r="N41" i="51" s="1"/>
  <c r="Y40" i="51"/>
  <c r="Z40" i="51" s="1"/>
  <c r="S41" i="50"/>
  <c r="T41" i="50" s="1"/>
  <c r="Y40" i="45"/>
  <c r="Z40" i="45" s="1"/>
  <c r="S40" i="48"/>
  <c r="T40" i="48" s="1"/>
  <c r="S40" i="51"/>
  <c r="T40" i="51" s="1"/>
  <c r="M41" i="48"/>
  <c r="N41" i="48" s="1"/>
  <c r="H39" i="59"/>
  <c r="Y38" i="57"/>
  <c r="Z38" i="57" s="1"/>
  <c r="S41" i="51"/>
  <c r="T41" i="51" s="1"/>
  <c r="M38" i="59"/>
  <c r="N38" i="59" s="1"/>
  <c r="M38" i="58"/>
  <c r="N38" i="58" s="1"/>
  <c r="Y40" i="48"/>
  <c r="Z40" i="48" s="1"/>
  <c r="M40" i="49"/>
  <c r="N40" i="49" s="1"/>
  <c r="S40" i="45"/>
  <c r="T40" i="45" s="1"/>
  <c r="M40" i="48"/>
  <c r="N40" i="48" s="1"/>
  <c r="S41" i="48"/>
  <c r="T41" i="48" s="1"/>
  <c r="S41" i="44"/>
  <c r="T41" i="44" s="1"/>
  <c r="Y41" i="49"/>
  <c r="Z41" i="49" s="1"/>
  <c r="Y41" i="44"/>
  <c r="Z41" i="44" s="1"/>
  <c r="Y38" i="59"/>
  <c r="Z38" i="59" s="1"/>
  <c r="Y38" i="56"/>
  <c r="Z38" i="56" s="1"/>
  <c r="Y38" i="58"/>
  <c r="Z38" i="58" s="1"/>
  <c r="AE40" i="48"/>
  <c r="AF40" i="48" s="1"/>
  <c r="Y41" i="50"/>
  <c r="Z41" i="50" s="1"/>
  <c r="M40" i="50"/>
  <c r="N40" i="50" s="1"/>
  <c r="M40" i="51"/>
  <c r="N40" i="51" s="1"/>
  <c r="F45" i="13"/>
  <c r="F41" i="13"/>
  <c r="F40" i="13"/>
  <c r="F34" i="13"/>
  <c r="F46" i="13"/>
  <c r="M38" i="56"/>
  <c r="N38" i="56" s="1"/>
  <c r="M41" i="44"/>
  <c r="N41" i="44" s="1"/>
  <c r="H39" i="56"/>
  <c r="M41" i="50"/>
  <c r="N41" i="50" s="1"/>
  <c r="Y40" i="49"/>
  <c r="Z40" i="49" s="1"/>
  <c r="Y40" i="44"/>
  <c r="Z40" i="44" s="1"/>
  <c r="S38" i="57"/>
  <c r="T38" i="57" s="1"/>
  <c r="AE40" i="51"/>
  <c r="AF40" i="51" s="1"/>
  <c r="AE41" i="51"/>
  <c r="AF41" i="51" s="1"/>
  <c r="Y41" i="48"/>
  <c r="Z41" i="48" s="1"/>
  <c r="M41" i="49"/>
  <c r="N41" i="49" s="1"/>
  <c r="S40" i="50"/>
  <c r="T40" i="50" s="1"/>
  <c r="S41" i="42"/>
  <c r="T41" i="42" s="1"/>
  <c r="Y41" i="42"/>
  <c r="Z41" i="42" s="1"/>
  <c r="S40" i="42"/>
  <c r="T40" i="42" s="1"/>
  <c r="M41" i="42"/>
  <c r="N41" i="42" s="1"/>
  <c r="M40" i="42"/>
  <c r="N40" i="42" s="1"/>
  <c r="Y40" i="42"/>
  <c r="Z40" i="42" s="1"/>
  <c r="F44" i="13"/>
  <c r="AE41" i="49"/>
  <c r="AF41" i="49" s="1"/>
  <c r="AE41" i="42"/>
  <c r="AF41" i="42" s="1"/>
  <c r="AE40" i="50"/>
  <c r="AF40" i="50" s="1"/>
  <c r="AE41" i="50"/>
  <c r="AF41" i="50" s="1"/>
  <c r="AE40" i="49"/>
  <c r="AF40" i="49" s="1"/>
  <c r="AE41" i="47"/>
  <c r="AF41" i="47" s="1"/>
  <c r="S40" i="47"/>
  <c r="T40" i="47" s="1"/>
  <c r="AE40" i="47"/>
  <c r="AF40" i="47" s="1"/>
  <c r="M41" i="47"/>
  <c r="N41" i="47" s="1"/>
  <c r="S41" i="47"/>
  <c r="T41" i="47" s="1"/>
  <c r="M40" i="47"/>
  <c r="N40" i="47" s="1"/>
  <c r="Y40" i="47"/>
  <c r="Z40" i="47" s="1"/>
  <c r="Y41" i="47"/>
  <c r="Z41" i="47" s="1"/>
  <c r="AE40" i="44"/>
  <c r="AF40" i="44" s="1"/>
  <c r="AE41" i="44"/>
  <c r="AF41" i="44" s="1"/>
  <c r="AE40" i="42"/>
  <c r="AF40" i="42" s="1"/>
  <c r="F48" i="13"/>
  <c r="F47" i="13"/>
  <c r="G8" i="37" l="1"/>
  <c r="G7" i="37"/>
  <c r="G8" i="14"/>
  <c r="G7" i="14"/>
  <c r="AE55" i="37"/>
  <c r="Y55" i="37"/>
  <c r="S55" i="37"/>
  <c r="M55" i="37"/>
  <c r="AE49" i="37"/>
  <c r="Y49" i="37"/>
  <c r="S49" i="37"/>
  <c r="M49" i="37"/>
  <c r="AC42" i="37"/>
  <c r="AC35" i="37"/>
  <c r="AC18" i="37"/>
  <c r="W18" i="37"/>
  <c r="AF18" i="37" s="1"/>
  <c r="Q18" i="37"/>
  <c r="K18" i="37"/>
  <c r="T18" i="37" s="1"/>
  <c r="H18" i="37"/>
  <c r="AC17" i="37"/>
  <c r="W17" i="37"/>
  <c r="AF17" i="37" s="1"/>
  <c r="Q17" i="37"/>
  <c r="K17" i="37"/>
  <c r="T17" i="37" s="1"/>
  <c r="H17" i="37"/>
  <c r="AC16" i="37"/>
  <c r="W16" i="37"/>
  <c r="AF16" i="37" s="1"/>
  <c r="Q16" i="37"/>
  <c r="Z16" i="37" s="1"/>
  <c r="K16" i="37"/>
  <c r="T16" i="37" s="1"/>
  <c r="H16" i="37"/>
  <c r="AC13" i="37"/>
  <c r="W13" i="37"/>
  <c r="AF13" i="37" s="1"/>
  <c r="Q13" i="37"/>
  <c r="K13" i="37"/>
  <c r="H13" i="37"/>
  <c r="N13" i="37" s="1"/>
  <c r="AB34" i="13"/>
  <c r="V34" i="13"/>
  <c r="P34" i="13"/>
  <c r="J34" i="13"/>
  <c r="G34" i="13"/>
  <c r="F34" i="37" l="1"/>
  <c r="F41" i="37"/>
  <c r="F40" i="37"/>
  <c r="F32" i="14"/>
  <c r="F37" i="14"/>
  <c r="F38" i="14" s="1"/>
  <c r="F34" i="14"/>
  <c r="F40" i="14"/>
  <c r="F41" i="14"/>
  <c r="F31" i="37"/>
  <c r="F32" i="37"/>
  <c r="F37" i="37"/>
  <c r="M13" i="37"/>
  <c r="M18" i="37"/>
  <c r="F47" i="14"/>
  <c r="F46" i="14"/>
  <c r="F48" i="14"/>
  <c r="F44" i="14"/>
  <c r="F45" i="14"/>
  <c r="F46" i="37"/>
  <c r="F45" i="37"/>
  <c r="F48" i="37"/>
  <c r="F47" i="37"/>
  <c r="F44" i="37"/>
  <c r="T13" i="37"/>
  <c r="AE13" i="37"/>
  <c r="S18" i="37"/>
  <c r="F30" i="14"/>
  <c r="F31" i="14"/>
  <c r="F24" i="37"/>
  <c r="F30" i="37"/>
  <c r="AE16" i="37"/>
  <c r="AE17" i="37"/>
  <c r="AE18" i="37"/>
  <c r="M16" i="37"/>
  <c r="AE42" i="37"/>
  <c r="AF42" i="37" s="1"/>
  <c r="F33" i="37"/>
  <c r="F26" i="37"/>
  <c r="Q26" i="37" s="1"/>
  <c r="Z26" i="37" s="1"/>
  <c r="AC40" i="37"/>
  <c r="F29" i="37"/>
  <c r="F25" i="37"/>
  <c r="Q25" i="37" s="1"/>
  <c r="Z25" i="37" s="1"/>
  <c r="F21" i="37"/>
  <c r="W21" i="37" s="1"/>
  <c r="AF21" i="37" s="1"/>
  <c r="F20" i="37"/>
  <c r="F27" i="37"/>
  <c r="Q27" i="37" s="1"/>
  <c r="F43" i="37"/>
  <c r="K43" i="37" s="1"/>
  <c r="F19" i="37"/>
  <c r="S16" i="37"/>
  <c r="N16" i="37"/>
  <c r="S13" i="37"/>
  <c r="Z13" i="37"/>
  <c r="N17" i="37"/>
  <c r="Y13" i="37"/>
  <c r="Z17" i="37"/>
  <c r="Y17" i="37"/>
  <c r="Y16" i="37"/>
  <c r="S17" i="37"/>
  <c r="M17" i="37"/>
  <c r="N18" i="37"/>
  <c r="Z18" i="37"/>
  <c r="Y18" i="37"/>
  <c r="AE35" i="37"/>
  <c r="W29" i="37" l="1"/>
  <c r="Q29" i="37"/>
  <c r="Z29" i="37" s="1"/>
  <c r="H29" i="37"/>
  <c r="W24" i="37"/>
  <c r="Q24" i="37"/>
  <c r="H24" i="37"/>
  <c r="N24" i="37" s="1"/>
  <c r="K24" i="37"/>
  <c r="AC33" i="37"/>
  <c r="K33" i="37"/>
  <c r="W33" i="37"/>
  <c r="H33" i="37"/>
  <c r="Q33" i="37"/>
  <c r="H37" i="37"/>
  <c r="Q37" i="37"/>
  <c r="K37" i="37"/>
  <c r="W37" i="37"/>
  <c r="F38" i="37"/>
  <c r="H40" i="37"/>
  <c r="Q40" i="37"/>
  <c r="W40" i="37"/>
  <c r="Y40" i="37" s="1"/>
  <c r="Z40" i="37" s="1"/>
  <c r="K40" i="37"/>
  <c r="M40" i="37" s="1"/>
  <c r="N40" i="37" s="1"/>
  <c r="H32" i="37"/>
  <c r="K32" i="37"/>
  <c r="M32" i="37" s="1"/>
  <c r="N32" i="37" s="1"/>
  <c r="W32" i="37"/>
  <c r="Q32" i="37"/>
  <c r="K41" i="37"/>
  <c r="W41" i="37"/>
  <c r="Q41" i="37"/>
  <c r="H41" i="37"/>
  <c r="W30" i="37"/>
  <c r="Q30" i="37"/>
  <c r="Z30" i="37" s="1"/>
  <c r="H30" i="37"/>
  <c r="AB34" i="37"/>
  <c r="V34" i="37"/>
  <c r="W34" i="37" s="1"/>
  <c r="Y34" i="37" s="1"/>
  <c r="Z34" i="37" s="1"/>
  <c r="P34" i="37"/>
  <c r="Q34" i="37" s="1"/>
  <c r="J34" i="37"/>
  <c r="K34" i="37" s="1"/>
  <c r="G34" i="37"/>
  <c r="H34" i="37" s="1"/>
  <c r="H32" i="14"/>
  <c r="K32" i="14"/>
  <c r="M32" i="14" s="1"/>
  <c r="N32" i="14" s="1"/>
  <c r="K31" i="37"/>
  <c r="H31" i="37"/>
  <c r="W31" i="37"/>
  <c r="Q31" i="37"/>
  <c r="AC24" i="37"/>
  <c r="Q47" i="37"/>
  <c r="K47" i="37"/>
  <c r="H47" i="37"/>
  <c r="W47" i="37"/>
  <c r="AC47" i="37"/>
  <c r="AC44" i="14"/>
  <c r="W44" i="14"/>
  <c r="K44" i="14"/>
  <c r="H44" i="14"/>
  <c r="Q44" i="14"/>
  <c r="Q48" i="37"/>
  <c r="K48" i="37"/>
  <c r="H48" i="37"/>
  <c r="W48" i="37"/>
  <c r="AC48" i="37"/>
  <c r="K48" i="14"/>
  <c r="AC48" i="14"/>
  <c r="Q48" i="14"/>
  <c r="W48" i="14"/>
  <c r="Y48" i="14" s="1"/>
  <c r="H48" i="14"/>
  <c r="Q45" i="14"/>
  <c r="H45" i="14"/>
  <c r="AC45" i="14"/>
  <c r="W45" i="14"/>
  <c r="K45" i="14"/>
  <c r="M45" i="14" s="1"/>
  <c r="W45" i="37"/>
  <c r="K45" i="37"/>
  <c r="H45" i="37"/>
  <c r="AC45" i="37"/>
  <c r="Q45" i="37"/>
  <c r="H46" i="14"/>
  <c r="K46" i="14"/>
  <c r="M46" i="14" s="1"/>
  <c r="N46" i="14" s="1"/>
  <c r="Q46" i="14"/>
  <c r="W46" i="14"/>
  <c r="AC46" i="14"/>
  <c r="Q44" i="37"/>
  <c r="K44" i="37"/>
  <c r="H44" i="37"/>
  <c r="AC44" i="37"/>
  <c r="W44" i="37"/>
  <c r="Q46" i="37"/>
  <c r="W46" i="37"/>
  <c r="Y46" i="37" s="1"/>
  <c r="K46" i="37"/>
  <c r="H46" i="37"/>
  <c r="AC46" i="37"/>
  <c r="AC47" i="14"/>
  <c r="H47" i="14"/>
  <c r="K47" i="14"/>
  <c r="W47" i="14"/>
  <c r="Q47" i="14"/>
  <c r="AC29" i="37"/>
  <c r="AE29" i="37" s="1"/>
  <c r="AC43" i="37"/>
  <c r="V34" i="14"/>
  <c r="P34" i="14"/>
  <c r="AB34" i="14"/>
  <c r="J34" i="14"/>
  <c r="G34" i="14"/>
  <c r="AC34" i="37"/>
  <c r="Q43" i="37"/>
  <c r="S43" i="37" s="1"/>
  <c r="T43" i="37" s="1"/>
  <c r="AC31" i="37"/>
  <c r="AC30" i="37"/>
  <c r="H27" i="37"/>
  <c r="N27" i="37" s="1"/>
  <c r="AC31" i="14"/>
  <c r="K31" i="14"/>
  <c r="W31" i="14"/>
  <c r="H31" i="14"/>
  <c r="Q31" i="14"/>
  <c r="AC30" i="14"/>
  <c r="Q30" i="14"/>
  <c r="W30" i="14"/>
  <c r="H30" i="14"/>
  <c r="W25" i="37"/>
  <c r="Y25" i="37" s="1"/>
  <c r="K26" i="37"/>
  <c r="T26" i="37" s="1"/>
  <c r="H43" i="37"/>
  <c r="M43" i="37" s="1"/>
  <c r="H25" i="37"/>
  <c r="N25" i="37" s="1"/>
  <c r="K25" i="37"/>
  <c r="S25" i="37" s="1"/>
  <c r="W43" i="37"/>
  <c r="AE43" i="37" s="1"/>
  <c r="AF43" i="37" s="1"/>
  <c r="AC25" i="37"/>
  <c r="W26" i="37"/>
  <c r="H26" i="37"/>
  <c r="AC26" i="37"/>
  <c r="K21" i="37"/>
  <c r="Q21" i="37"/>
  <c r="Y21" i="37" s="1"/>
  <c r="H21" i="37"/>
  <c r="AC21" i="37"/>
  <c r="AE21" i="37" s="1"/>
  <c r="AC20" i="37"/>
  <c r="H20" i="37"/>
  <c r="W20" i="37"/>
  <c r="Q20" i="37"/>
  <c r="K20" i="37"/>
  <c r="AC41" i="37"/>
  <c r="K27" i="37"/>
  <c r="S27" i="37" s="1"/>
  <c r="AC27" i="37"/>
  <c r="W27" i="37"/>
  <c r="AF27" i="37" s="1"/>
  <c r="AC32" i="37"/>
  <c r="Z27" i="37"/>
  <c r="N43" i="37"/>
  <c r="M37" i="37" l="1"/>
  <c r="N37" i="37" s="1"/>
  <c r="AE40" i="37"/>
  <c r="AF40" i="37" s="1"/>
  <c r="Y31" i="37"/>
  <c r="Y33" i="37"/>
  <c r="Z33" i="37" s="1"/>
  <c r="M33" i="37"/>
  <c r="N33" i="37" s="1"/>
  <c r="M24" i="37"/>
  <c r="T24" i="37"/>
  <c r="Y30" i="37"/>
  <c r="Z24" i="37"/>
  <c r="S24" i="37"/>
  <c r="M34" i="37"/>
  <c r="N34" i="37" s="1"/>
  <c r="S41" i="37"/>
  <c r="T41" i="37" s="1"/>
  <c r="S33" i="37"/>
  <c r="T33" i="37" s="1"/>
  <c r="Y24" i="37"/>
  <c r="AE33" i="37"/>
  <c r="AF33" i="37" s="1"/>
  <c r="Z31" i="37"/>
  <c r="S31" i="37"/>
  <c r="S34" i="37"/>
  <c r="T34" i="37" s="1"/>
  <c r="Y41" i="37"/>
  <c r="Z41" i="37" s="1"/>
  <c r="S40" i="37"/>
  <c r="T40" i="37" s="1"/>
  <c r="S37" i="37"/>
  <c r="T37" i="37" s="1"/>
  <c r="M41" i="37"/>
  <c r="N41" i="37" s="1"/>
  <c r="Z32" i="37"/>
  <c r="S32" i="37"/>
  <c r="T32" i="37" s="1"/>
  <c r="W38" i="37"/>
  <c r="H38" i="37"/>
  <c r="K38" i="37"/>
  <c r="Q38" i="37"/>
  <c r="Y29" i="37"/>
  <c r="M31" i="37"/>
  <c r="N31" i="37" s="1"/>
  <c r="T31" i="37"/>
  <c r="Y32" i="37"/>
  <c r="Y37" i="37"/>
  <c r="Z37" i="37" s="1"/>
  <c r="AF29" i="37"/>
  <c r="AF24" i="37"/>
  <c r="AE48" i="37"/>
  <c r="AF48" i="37" s="1"/>
  <c r="S48" i="37"/>
  <c r="T48" i="37" s="1"/>
  <c r="S44" i="14"/>
  <c r="T44" i="14" s="1"/>
  <c r="AE24" i="37"/>
  <c r="T25" i="37"/>
  <c r="AE46" i="37"/>
  <c r="AF46" i="37" s="1"/>
  <c r="AE46" i="14"/>
  <c r="AF46" i="14" s="1"/>
  <c r="S47" i="14"/>
  <c r="T47" i="14" s="1"/>
  <c r="AE44" i="14"/>
  <c r="AF44" i="14" s="1"/>
  <c r="AE47" i="37"/>
  <c r="AF47" i="37" s="1"/>
  <c r="AE47" i="14"/>
  <c r="AF47" i="14" s="1"/>
  <c r="Y44" i="37"/>
  <c r="Z44" i="37" s="1"/>
  <c r="S46" i="14"/>
  <c r="T46" i="14" s="1"/>
  <c r="Y45" i="37"/>
  <c r="Z45" i="37" s="1"/>
  <c r="AE44" i="37"/>
  <c r="AF44" i="37" s="1"/>
  <c r="M48" i="37"/>
  <c r="Z48" i="14"/>
  <c r="S48" i="14"/>
  <c r="T48" i="14" s="1"/>
  <c r="M46" i="37"/>
  <c r="N46" i="37" s="1"/>
  <c r="M44" i="37"/>
  <c r="N44" i="37" s="1"/>
  <c r="S45" i="37"/>
  <c r="T45" i="37" s="1"/>
  <c r="Y45" i="14"/>
  <c r="Z45" i="14" s="1"/>
  <c r="AE48" i="14"/>
  <c r="AF48" i="14" s="1"/>
  <c r="Y47" i="37"/>
  <c r="Z47" i="37" s="1"/>
  <c r="Y43" i="37"/>
  <c r="Z43" i="37" s="1"/>
  <c r="Y47" i="14"/>
  <c r="Z47" i="14" s="1"/>
  <c r="S44" i="37"/>
  <c r="T44" i="37" s="1"/>
  <c r="AE45" i="37"/>
  <c r="AF45" i="37" s="1"/>
  <c r="AE45" i="14"/>
  <c r="AF45" i="14" s="1"/>
  <c r="M48" i="14"/>
  <c r="M47" i="14"/>
  <c r="N47" i="14" s="1"/>
  <c r="N45" i="14"/>
  <c r="M44" i="14"/>
  <c r="N44" i="14" s="1"/>
  <c r="S47" i="37"/>
  <c r="T47" i="37" s="1"/>
  <c r="M47" i="37"/>
  <c r="N47" i="37" s="1"/>
  <c r="Z46" i="37"/>
  <c r="S46" i="37"/>
  <c r="T46" i="37" s="1"/>
  <c r="Y46" i="14"/>
  <c r="Z46" i="14" s="1"/>
  <c r="M45" i="37"/>
  <c r="N45" i="37" s="1"/>
  <c r="S45" i="14"/>
  <c r="T45" i="14" s="1"/>
  <c r="Y48" i="37"/>
  <c r="Z48" i="37" s="1"/>
  <c r="Y44" i="14"/>
  <c r="Z44" i="14" s="1"/>
  <c r="Z21" i="37"/>
  <c r="M25" i="37"/>
  <c r="S26" i="37"/>
  <c r="AE31" i="37"/>
  <c r="AE30" i="14"/>
  <c r="Z31" i="14"/>
  <c r="S31" i="14"/>
  <c r="AF31" i="14"/>
  <c r="Y31" i="14"/>
  <c r="AF31" i="37"/>
  <c r="AF30" i="14"/>
  <c r="Y30" i="14"/>
  <c r="T31" i="14"/>
  <c r="M31" i="14"/>
  <c r="N31" i="14" s="1"/>
  <c r="AF30" i="37"/>
  <c r="M21" i="37"/>
  <c r="N21" i="37" s="1"/>
  <c r="Z30" i="14"/>
  <c r="AE31" i="14"/>
  <c r="AE30" i="37"/>
  <c r="AE20" i="37"/>
  <c r="AE32" i="37"/>
  <c r="AF32" i="37"/>
  <c r="AE25" i="37"/>
  <c r="AF25" i="37"/>
  <c r="AE26" i="37"/>
  <c r="AE41" i="37"/>
  <c r="AF41" i="37" s="1"/>
  <c r="AF26" i="37"/>
  <c r="Y26" i="37"/>
  <c r="S21" i="37"/>
  <c r="T21" i="37"/>
  <c r="M26" i="37"/>
  <c r="N26" i="37"/>
  <c r="AE34" i="37"/>
  <c r="AF34" i="37" s="1"/>
  <c r="Y27" i="37"/>
  <c r="AF20" i="37"/>
  <c r="Y20" i="37"/>
  <c r="AE27" i="37"/>
  <c r="T20" i="37"/>
  <c r="M20" i="37"/>
  <c r="T27" i="37"/>
  <c r="M27" i="37"/>
  <c r="Z20" i="37"/>
  <c r="S20" i="37"/>
  <c r="N20" i="37"/>
  <c r="M38" i="37" l="1"/>
  <c r="N38" i="37" s="1"/>
  <c r="S38" i="37"/>
  <c r="T38" i="37" s="1"/>
  <c r="Y38" i="37"/>
  <c r="Z38" i="37" s="1"/>
  <c r="F42" i="17"/>
  <c r="F18" i="17"/>
  <c r="F17" i="17"/>
  <c r="F16" i="17"/>
  <c r="F15" i="17"/>
  <c r="F13" i="17"/>
  <c r="F12" i="17"/>
  <c r="F42" i="16"/>
  <c r="F35" i="16"/>
  <c r="F18" i="16"/>
  <c r="F17" i="16"/>
  <c r="F16" i="16"/>
  <c r="F15" i="16"/>
  <c r="F13" i="16"/>
  <c r="F12" i="16"/>
  <c r="AC42" i="17" l="1"/>
  <c r="AC15" i="17"/>
  <c r="W42" i="17"/>
  <c r="W15" i="17"/>
  <c r="Q42" i="17"/>
  <c r="K42" i="17"/>
  <c r="K15" i="17"/>
  <c r="H42" i="17"/>
  <c r="H15" i="17"/>
  <c r="Q15" i="17"/>
  <c r="AE55" i="17"/>
  <c r="Y55" i="17"/>
  <c r="S55" i="17"/>
  <c r="M55" i="17"/>
  <c r="AE49" i="17"/>
  <c r="Y49" i="17"/>
  <c r="S49" i="17"/>
  <c r="M49" i="17"/>
  <c r="W48" i="17"/>
  <c r="Q48" i="17"/>
  <c r="Q47" i="17"/>
  <c r="H46" i="17"/>
  <c r="K44" i="17"/>
  <c r="W44" i="17"/>
  <c r="F43" i="17"/>
  <c r="Q43" i="17" s="1"/>
  <c r="W40" i="17"/>
  <c r="AC35" i="17"/>
  <c r="W35" i="17"/>
  <c r="Q35" i="17"/>
  <c r="K35" i="17"/>
  <c r="H35" i="17"/>
  <c r="Q34" i="17"/>
  <c r="F33" i="17"/>
  <c r="Q32" i="17"/>
  <c r="F29" i="17"/>
  <c r="F27" i="17"/>
  <c r="F26" i="17"/>
  <c r="Q26" i="17" s="1"/>
  <c r="F25" i="17"/>
  <c r="W25" i="17" s="1"/>
  <c r="F24" i="17"/>
  <c r="F21" i="17"/>
  <c r="AC21" i="17" s="1"/>
  <c r="F20" i="17"/>
  <c r="F19" i="17"/>
  <c r="AC18" i="17"/>
  <c r="W18" i="17"/>
  <c r="AF18" i="17" s="1"/>
  <c r="Q18" i="17"/>
  <c r="K18" i="17"/>
  <c r="T18" i="17" s="1"/>
  <c r="H18" i="17"/>
  <c r="N18" i="17" s="1"/>
  <c r="AC17" i="17"/>
  <c r="W17" i="17"/>
  <c r="AF17" i="17" s="1"/>
  <c r="Q17" i="17"/>
  <c r="K17" i="17"/>
  <c r="T17" i="17" s="1"/>
  <c r="H17" i="17"/>
  <c r="N17" i="17" s="1"/>
  <c r="AC16" i="17"/>
  <c r="W16" i="17"/>
  <c r="AF16" i="17" s="1"/>
  <c r="Q16" i="17"/>
  <c r="K16" i="17"/>
  <c r="T16" i="17" s="1"/>
  <c r="H16" i="17"/>
  <c r="N16" i="17" s="1"/>
  <c r="AC13" i="17"/>
  <c r="W13" i="17"/>
  <c r="AF13" i="17" s="1"/>
  <c r="Q13" i="17"/>
  <c r="Z13" i="17" s="1"/>
  <c r="K13" i="17"/>
  <c r="H13" i="17"/>
  <c r="AC42" i="16"/>
  <c r="AC15" i="16"/>
  <c r="W42" i="16"/>
  <c r="W15" i="16"/>
  <c r="Q42" i="16"/>
  <c r="Q15" i="16"/>
  <c r="K42" i="16"/>
  <c r="H42" i="16"/>
  <c r="H15" i="16"/>
  <c r="AE55" i="16"/>
  <c r="Y55" i="16"/>
  <c r="S55" i="16"/>
  <c r="M55" i="16"/>
  <c r="AE49" i="16"/>
  <c r="Y49" i="16"/>
  <c r="S49" i="16"/>
  <c r="M49" i="16"/>
  <c r="K47" i="16"/>
  <c r="W46" i="16"/>
  <c r="H44" i="16"/>
  <c r="F43" i="16"/>
  <c r="AC43" i="16" s="1"/>
  <c r="AC35" i="16"/>
  <c r="W35" i="16"/>
  <c r="Q35" i="16"/>
  <c r="K35" i="16"/>
  <c r="H35" i="16"/>
  <c r="F33" i="16"/>
  <c r="F29" i="16"/>
  <c r="F27" i="16"/>
  <c r="K27" i="16" s="1"/>
  <c r="T27" i="16" s="1"/>
  <c r="F26" i="16"/>
  <c r="Q26" i="16" s="1"/>
  <c r="Z26" i="16" s="1"/>
  <c r="F25" i="16"/>
  <c r="F24" i="16"/>
  <c r="F21" i="16"/>
  <c r="F20" i="16"/>
  <c r="F19" i="16"/>
  <c r="AC18" i="16"/>
  <c r="W18" i="16"/>
  <c r="Q18" i="16"/>
  <c r="Z18" i="16" s="1"/>
  <c r="K18" i="16"/>
  <c r="T18" i="16" s="1"/>
  <c r="H18" i="16"/>
  <c r="AC17" i="16"/>
  <c r="W17" i="16"/>
  <c r="AF17" i="16" s="1"/>
  <c r="Q17" i="16"/>
  <c r="Z17" i="16" s="1"/>
  <c r="K17" i="16"/>
  <c r="T17" i="16" s="1"/>
  <c r="H17" i="16"/>
  <c r="N17" i="16" s="1"/>
  <c r="AC16" i="16"/>
  <c r="W16" i="16"/>
  <c r="AF16" i="16" s="1"/>
  <c r="Q16" i="16"/>
  <c r="K16" i="16"/>
  <c r="T16" i="16" s="1"/>
  <c r="H16" i="16"/>
  <c r="N16" i="16" s="1"/>
  <c r="K15" i="16"/>
  <c r="AC13" i="16"/>
  <c r="W13" i="16"/>
  <c r="AF13" i="16" s="1"/>
  <c r="Q13" i="16"/>
  <c r="Z13" i="16" s="1"/>
  <c r="K13" i="16"/>
  <c r="T13" i="16" s="1"/>
  <c r="H13" i="16"/>
  <c r="AC42" i="15"/>
  <c r="AC15" i="15"/>
  <c r="W15" i="15"/>
  <c r="Q42" i="15"/>
  <c r="Q15" i="15"/>
  <c r="K42" i="15"/>
  <c r="H42" i="15"/>
  <c r="H15" i="15"/>
  <c r="K15" i="15"/>
  <c r="AE55" i="15"/>
  <c r="Y55" i="15"/>
  <c r="S55" i="15"/>
  <c r="M55" i="15"/>
  <c r="AE49" i="15"/>
  <c r="Y49" i="15"/>
  <c r="S49" i="15"/>
  <c r="M49" i="15"/>
  <c r="F43" i="15"/>
  <c r="W42" i="15"/>
  <c r="F38" i="15"/>
  <c r="F41" i="15" s="1"/>
  <c r="AC35" i="15"/>
  <c r="W35" i="15"/>
  <c r="Q35" i="15"/>
  <c r="K35" i="15"/>
  <c r="H35" i="15"/>
  <c r="F33" i="15"/>
  <c r="W32" i="15"/>
  <c r="AF32" i="15" s="1"/>
  <c r="F29" i="15"/>
  <c r="F27" i="15"/>
  <c r="F26" i="15"/>
  <c r="H26" i="15" s="1"/>
  <c r="F25" i="15"/>
  <c r="W25" i="15" s="1"/>
  <c r="AF25" i="15" s="1"/>
  <c r="F24" i="15"/>
  <c r="F21" i="15"/>
  <c r="Q21" i="15" s="1"/>
  <c r="Z21" i="15" s="1"/>
  <c r="F20" i="15"/>
  <c r="F19" i="15"/>
  <c r="AC18" i="15"/>
  <c r="W18" i="15"/>
  <c r="AF18" i="15" s="1"/>
  <c r="Q18" i="15"/>
  <c r="Z18" i="15" s="1"/>
  <c r="K18" i="15"/>
  <c r="T18" i="15" s="1"/>
  <c r="H18" i="15"/>
  <c r="N18" i="15" s="1"/>
  <c r="AC17" i="15"/>
  <c r="W17" i="15"/>
  <c r="AF17" i="15" s="1"/>
  <c r="Q17" i="15"/>
  <c r="K17" i="15"/>
  <c r="T17" i="15" s="1"/>
  <c r="H17" i="15"/>
  <c r="N17" i="15" s="1"/>
  <c r="AC16" i="15"/>
  <c r="W16" i="15"/>
  <c r="AF16" i="15" s="1"/>
  <c r="Q16" i="15"/>
  <c r="K16" i="15"/>
  <c r="T16" i="15" s="1"/>
  <c r="H16" i="15"/>
  <c r="AC13" i="15"/>
  <c r="W13" i="15"/>
  <c r="AF13" i="15" s="1"/>
  <c r="Q13" i="15"/>
  <c r="Z13" i="15" s="1"/>
  <c r="K13" i="15"/>
  <c r="T13" i="15" s="1"/>
  <c r="H13" i="15"/>
  <c r="N13" i="15" s="1"/>
  <c r="F47" i="11"/>
  <c r="AC42" i="14"/>
  <c r="AC15" i="14"/>
  <c r="W42" i="14"/>
  <c r="W15" i="14"/>
  <c r="AF15" i="14" s="1"/>
  <c r="Q42" i="14"/>
  <c r="Q15" i="14"/>
  <c r="K42" i="14"/>
  <c r="K15" i="14"/>
  <c r="H42" i="14"/>
  <c r="H15" i="14"/>
  <c r="AE55" i="14"/>
  <c r="Y55" i="14"/>
  <c r="S55" i="14"/>
  <c r="M55" i="14"/>
  <c r="AE49" i="14"/>
  <c r="Y49" i="14"/>
  <c r="S49" i="14"/>
  <c r="M49" i="14"/>
  <c r="F43" i="14"/>
  <c r="W43" i="14" s="1"/>
  <c r="AC35" i="14"/>
  <c r="W35" i="14"/>
  <c r="Q35" i="14"/>
  <c r="K35" i="14"/>
  <c r="H35" i="14"/>
  <c r="F33" i="14"/>
  <c r="Q32" i="14"/>
  <c r="Z32" i="14" s="1"/>
  <c r="F29" i="14"/>
  <c r="F27" i="14"/>
  <c r="Q27" i="14" s="1"/>
  <c r="Z27" i="14" s="1"/>
  <c r="F26" i="14"/>
  <c r="W26" i="14" s="1"/>
  <c r="F25" i="14"/>
  <c r="W25" i="14" s="1"/>
  <c r="AF25" i="14" s="1"/>
  <c r="F24" i="14"/>
  <c r="F21" i="14"/>
  <c r="W21" i="14" s="1"/>
  <c r="AF21" i="14" s="1"/>
  <c r="F20" i="14"/>
  <c r="Q20" i="14" s="1"/>
  <c r="Z20" i="14" s="1"/>
  <c r="F19" i="14"/>
  <c r="AC18" i="14"/>
  <c r="W18" i="14"/>
  <c r="Q18" i="14"/>
  <c r="Z18" i="14" s="1"/>
  <c r="K18" i="14"/>
  <c r="H18" i="14"/>
  <c r="N18" i="14" s="1"/>
  <c r="AC17" i="14"/>
  <c r="W17" i="14"/>
  <c r="AF17" i="14" s="1"/>
  <c r="Q17" i="14"/>
  <c r="K17" i="14"/>
  <c r="T17" i="14" s="1"/>
  <c r="H17" i="14"/>
  <c r="AC16" i="14"/>
  <c r="W16" i="14"/>
  <c r="Q16" i="14"/>
  <c r="Z16" i="14" s="1"/>
  <c r="K16" i="14"/>
  <c r="H16" i="14"/>
  <c r="AC13" i="14"/>
  <c r="W13" i="14"/>
  <c r="Q13" i="14"/>
  <c r="Z13" i="14" s="1"/>
  <c r="K13" i="14"/>
  <c r="H13" i="14"/>
  <c r="N13" i="14" s="1"/>
  <c r="AC42" i="13"/>
  <c r="W42" i="13"/>
  <c r="W15" i="13"/>
  <c r="AF15" i="13" s="1"/>
  <c r="Q42" i="13"/>
  <c r="Q15" i="13"/>
  <c r="K42" i="13"/>
  <c r="K15" i="13"/>
  <c r="H42" i="13"/>
  <c r="F43" i="13"/>
  <c r="AE55" i="13"/>
  <c r="Y55" i="13"/>
  <c r="S55" i="13"/>
  <c r="M55" i="13"/>
  <c r="AE49" i="13"/>
  <c r="Y49" i="13"/>
  <c r="S49" i="13"/>
  <c r="M49" i="13"/>
  <c r="Q48" i="13"/>
  <c r="W47" i="13"/>
  <c r="H45" i="13"/>
  <c r="F38" i="13"/>
  <c r="AC35" i="13"/>
  <c r="W35" i="13"/>
  <c r="Q35" i="13"/>
  <c r="K35" i="13"/>
  <c r="H35" i="13"/>
  <c r="F33" i="13"/>
  <c r="F32" i="13"/>
  <c r="K32" i="13" s="1"/>
  <c r="F29" i="13"/>
  <c r="F27" i="13"/>
  <c r="F26" i="13"/>
  <c r="W26" i="13" s="1"/>
  <c r="AF26" i="13" s="1"/>
  <c r="F25" i="13"/>
  <c r="F24" i="13"/>
  <c r="F21" i="13"/>
  <c r="Q21" i="13" s="1"/>
  <c r="Z21" i="13" s="1"/>
  <c r="F20" i="13"/>
  <c r="F19" i="13"/>
  <c r="AC18" i="13"/>
  <c r="W18" i="13"/>
  <c r="AF18" i="13" s="1"/>
  <c r="Q18" i="13"/>
  <c r="K18" i="13"/>
  <c r="T18" i="13" s="1"/>
  <c r="H18" i="13"/>
  <c r="N18" i="13" s="1"/>
  <c r="AC17" i="13"/>
  <c r="W17" i="13"/>
  <c r="AF17" i="13" s="1"/>
  <c r="Q17" i="13"/>
  <c r="K17" i="13"/>
  <c r="T17" i="13" s="1"/>
  <c r="H17" i="13"/>
  <c r="N17" i="13" s="1"/>
  <c r="AC16" i="13"/>
  <c r="W16" i="13"/>
  <c r="Q16" i="13"/>
  <c r="K16" i="13"/>
  <c r="T16" i="13" s="1"/>
  <c r="H16" i="13"/>
  <c r="N16" i="13" s="1"/>
  <c r="AC13" i="13"/>
  <c r="W13" i="13"/>
  <c r="AF13" i="13" s="1"/>
  <c r="Q13" i="13"/>
  <c r="K13" i="13"/>
  <c r="H13" i="13"/>
  <c r="AC42" i="12"/>
  <c r="AC35" i="12"/>
  <c r="AC15" i="12"/>
  <c r="W42" i="12"/>
  <c r="W35" i="12"/>
  <c r="W15" i="12"/>
  <c r="AF15" i="12" s="1"/>
  <c r="Q42" i="12"/>
  <c r="Q35" i="12"/>
  <c r="Q15" i="12"/>
  <c r="K42" i="12"/>
  <c r="K35" i="12"/>
  <c r="K15" i="12"/>
  <c r="H42" i="12"/>
  <c r="H35" i="12"/>
  <c r="H15" i="12"/>
  <c r="AE55" i="12"/>
  <c r="Y55" i="12"/>
  <c r="S55" i="12"/>
  <c r="M55" i="12"/>
  <c r="AE49" i="12"/>
  <c r="Y49" i="12"/>
  <c r="S49" i="12"/>
  <c r="M49" i="12"/>
  <c r="W48" i="12"/>
  <c r="W47" i="12"/>
  <c r="F46" i="12"/>
  <c r="F45" i="12"/>
  <c r="W45" i="12" s="1"/>
  <c r="F44" i="12"/>
  <c r="Q44" i="12" s="1"/>
  <c r="F33" i="12"/>
  <c r="F32" i="12"/>
  <c r="K32" i="12" s="1"/>
  <c r="T32" i="12" s="1"/>
  <c r="F29" i="12"/>
  <c r="F27" i="12"/>
  <c r="K27" i="12" s="1"/>
  <c r="T27" i="12" s="1"/>
  <c r="F26" i="12"/>
  <c r="F25" i="12"/>
  <c r="F24" i="12"/>
  <c r="F21" i="12"/>
  <c r="H21" i="12" s="1"/>
  <c r="F19" i="12"/>
  <c r="AC18" i="12"/>
  <c r="W18" i="12"/>
  <c r="AF18" i="12" s="1"/>
  <c r="Q18" i="12"/>
  <c r="K18" i="12"/>
  <c r="H18" i="12"/>
  <c r="AC17" i="12"/>
  <c r="W17" i="12"/>
  <c r="AF17" i="12" s="1"/>
  <c r="Q17" i="12"/>
  <c r="K17" i="12"/>
  <c r="T17" i="12" s="1"/>
  <c r="H17" i="12"/>
  <c r="AC16" i="12"/>
  <c r="W16" i="12"/>
  <c r="AF16" i="12" s="1"/>
  <c r="Q16" i="12"/>
  <c r="Z16" i="12" s="1"/>
  <c r="K16" i="12"/>
  <c r="T16" i="12" s="1"/>
  <c r="H16" i="12"/>
  <c r="AC13" i="12"/>
  <c r="W13" i="12"/>
  <c r="AF13" i="12" s="1"/>
  <c r="Q13" i="12"/>
  <c r="K13" i="12"/>
  <c r="H13" i="12"/>
  <c r="AE13" i="15" l="1"/>
  <c r="AE13" i="14"/>
  <c r="S16" i="14"/>
  <c r="S17" i="14"/>
  <c r="T16" i="14"/>
  <c r="Z17" i="14"/>
  <c r="AC26" i="17"/>
  <c r="H40" i="17"/>
  <c r="AC40" i="17"/>
  <c r="AE40" i="17" s="1"/>
  <c r="AF40" i="17" s="1"/>
  <c r="M35" i="17"/>
  <c r="S35" i="14"/>
  <c r="K33" i="13"/>
  <c r="AC24" i="14"/>
  <c r="K33" i="14"/>
  <c r="AC24" i="16"/>
  <c r="W40" i="16"/>
  <c r="AC29" i="13"/>
  <c r="K41" i="16"/>
  <c r="W33" i="17"/>
  <c r="S42" i="12"/>
  <c r="T42" i="12" s="1"/>
  <c r="W21" i="15"/>
  <c r="AF21" i="15" s="1"/>
  <c r="H21" i="15"/>
  <c r="N21" i="15" s="1"/>
  <c r="K21" i="15"/>
  <c r="T21" i="15" s="1"/>
  <c r="AC21" i="15"/>
  <c r="AC27" i="15"/>
  <c r="H34" i="14"/>
  <c r="AC34" i="14"/>
  <c r="K34" i="14"/>
  <c r="W34" i="14"/>
  <c r="AC32" i="13"/>
  <c r="AC48" i="12"/>
  <c r="AE48" i="12" s="1"/>
  <c r="AF48" i="12" s="1"/>
  <c r="AC24" i="17"/>
  <c r="AC24" i="12"/>
  <c r="AC33" i="12"/>
  <c r="W33" i="15"/>
  <c r="Q48" i="12"/>
  <c r="Y48" i="12" s="1"/>
  <c r="Z48" i="12" s="1"/>
  <c r="H48" i="17"/>
  <c r="H44" i="17"/>
  <c r="K48" i="17"/>
  <c r="S48" i="17" s="1"/>
  <c r="T48" i="17" s="1"/>
  <c r="AC44" i="17"/>
  <c r="AE44" i="17" s="1"/>
  <c r="AF44" i="17" s="1"/>
  <c r="AC48" i="17"/>
  <c r="AE48" i="17" s="1"/>
  <c r="AF48" i="17" s="1"/>
  <c r="AC29" i="17"/>
  <c r="Q40" i="17"/>
  <c r="Y40" i="17" s="1"/>
  <c r="Z40" i="17" s="1"/>
  <c r="AC43" i="17"/>
  <c r="M13" i="17"/>
  <c r="AE18" i="17"/>
  <c r="M18" i="17"/>
  <c r="AE13" i="17"/>
  <c r="W44" i="16"/>
  <c r="H43" i="16"/>
  <c r="W43" i="16"/>
  <c r="AE43" i="16" s="1"/>
  <c r="AF43" i="16" s="1"/>
  <c r="AC47" i="16"/>
  <c r="Q47" i="16"/>
  <c r="S47" i="16" s="1"/>
  <c r="T47" i="16" s="1"/>
  <c r="Q20" i="16"/>
  <c r="Z20" i="16" s="1"/>
  <c r="H24" i="16"/>
  <c r="W20" i="16"/>
  <c r="AF20" i="16" s="1"/>
  <c r="K24" i="16"/>
  <c r="Q24" i="16"/>
  <c r="Z24" i="16" s="1"/>
  <c r="W24" i="16"/>
  <c r="S35" i="16"/>
  <c r="AE17" i="16"/>
  <c r="AC26" i="15"/>
  <c r="AC29" i="15"/>
  <c r="K25" i="15"/>
  <c r="T25" i="15" s="1"/>
  <c r="Q25" i="15"/>
  <c r="Y25" i="15" s="1"/>
  <c r="Q26" i="15"/>
  <c r="Z26" i="15" s="1"/>
  <c r="Q34" i="14"/>
  <c r="W27" i="14"/>
  <c r="AF27" i="14" s="1"/>
  <c r="K24" i="14"/>
  <c r="Q25" i="14"/>
  <c r="Z25" i="14" s="1"/>
  <c r="AC21" i="13"/>
  <c r="W21" i="13"/>
  <c r="AF21" i="13" s="1"/>
  <c r="W40" i="13"/>
  <c r="AC33" i="13"/>
  <c r="Q29" i="13"/>
  <c r="K27" i="13"/>
  <c r="T27" i="13" s="1"/>
  <c r="Q27" i="13"/>
  <c r="Z27" i="13" s="1"/>
  <c r="H24" i="13"/>
  <c r="H21" i="13"/>
  <c r="K24" i="13"/>
  <c r="W27" i="13"/>
  <c r="AF27" i="13" s="1"/>
  <c r="Q32" i="13"/>
  <c r="Z32" i="13" s="1"/>
  <c r="K47" i="13"/>
  <c r="W33" i="13"/>
  <c r="Q33" i="13"/>
  <c r="K21" i="13"/>
  <c r="T21" i="13" s="1"/>
  <c r="W24" i="13"/>
  <c r="AC27" i="13"/>
  <c r="W32" i="13"/>
  <c r="AF32" i="13" s="1"/>
  <c r="W29" i="12"/>
  <c r="AF29" i="12" s="1"/>
  <c r="H48" i="12"/>
  <c r="K47" i="12"/>
  <c r="AC47" i="12"/>
  <c r="AE47" i="12" s="1"/>
  <c r="AF47" i="12" s="1"/>
  <c r="H47" i="12"/>
  <c r="W44" i="12"/>
  <c r="Y44" i="12" s="1"/>
  <c r="Z44" i="12" s="1"/>
  <c r="AC44" i="12"/>
  <c r="K48" i="12"/>
  <c r="Q47" i="12"/>
  <c r="K34" i="12"/>
  <c r="H41" i="17"/>
  <c r="AC41" i="17"/>
  <c r="H43" i="17"/>
  <c r="Q41" i="17"/>
  <c r="H20" i="17"/>
  <c r="N20" i="17" s="1"/>
  <c r="AC34" i="17"/>
  <c r="K20" i="17"/>
  <c r="T20" i="17" s="1"/>
  <c r="H47" i="17"/>
  <c r="H29" i="17"/>
  <c r="Q29" i="17"/>
  <c r="Q20" i="17"/>
  <c r="Z20" i="17" s="1"/>
  <c r="K47" i="17"/>
  <c r="H34" i="17"/>
  <c r="W20" i="17"/>
  <c r="AF20" i="17" s="1"/>
  <c r="H26" i="17"/>
  <c r="W47" i="17"/>
  <c r="Y47" i="17" s="1"/>
  <c r="Z47" i="17" s="1"/>
  <c r="K26" i="17"/>
  <c r="W32" i="17"/>
  <c r="AF32" i="17" s="1"/>
  <c r="AC47" i="17"/>
  <c r="Q24" i="17"/>
  <c r="AC32" i="17"/>
  <c r="K46" i="17"/>
  <c r="M46" i="17" s="1"/>
  <c r="N46" i="17" s="1"/>
  <c r="AC20" i="17"/>
  <c r="H24" i="17"/>
  <c r="K21" i="17"/>
  <c r="T21" i="17" s="1"/>
  <c r="W26" i="17"/>
  <c r="AF26" i="17" s="1"/>
  <c r="W46" i="17"/>
  <c r="W41" i="16"/>
  <c r="K43" i="16"/>
  <c r="M43" i="16" s="1"/>
  <c r="N43" i="16" s="1"/>
  <c r="Q43" i="16"/>
  <c r="H27" i="16"/>
  <c r="N27" i="16" s="1"/>
  <c r="W33" i="16"/>
  <c r="Q27" i="16"/>
  <c r="Z27" i="16" s="1"/>
  <c r="AC33" i="16"/>
  <c r="K25" i="16"/>
  <c r="T25" i="16" s="1"/>
  <c r="W27" i="16"/>
  <c r="W25" i="16"/>
  <c r="AF25" i="16" s="1"/>
  <c r="F38" i="16"/>
  <c r="K33" i="16"/>
  <c r="H33" i="16"/>
  <c r="AE16" i="17"/>
  <c r="AE17" i="17"/>
  <c r="W34" i="17"/>
  <c r="Y34" i="17" s="1"/>
  <c r="Z34" i="17" s="1"/>
  <c r="AE15" i="17"/>
  <c r="AF15" i="17" s="1"/>
  <c r="Y15" i="17"/>
  <c r="Z15" i="17" s="1"/>
  <c r="Y13" i="17"/>
  <c r="S13" i="17"/>
  <c r="S18" i="17"/>
  <c r="M17" i="17"/>
  <c r="N13" i="17"/>
  <c r="M16" i="17"/>
  <c r="Z16" i="17"/>
  <c r="Y16" i="17"/>
  <c r="S16" i="17"/>
  <c r="M15" i="17"/>
  <c r="N15" i="17" s="1"/>
  <c r="W27" i="17"/>
  <c r="H27" i="17"/>
  <c r="K27" i="17"/>
  <c r="Q27" i="17"/>
  <c r="AC27" i="17"/>
  <c r="AE42" i="17"/>
  <c r="AF42" i="17" s="1"/>
  <c r="W45" i="17"/>
  <c r="H45" i="17"/>
  <c r="K45" i="17"/>
  <c r="Q45" i="17"/>
  <c r="AF25" i="17"/>
  <c r="Z17" i="17"/>
  <c r="Y17" i="17"/>
  <c r="S17" i="17"/>
  <c r="Z32" i="17"/>
  <c r="T13" i="17"/>
  <c r="S15" i="17"/>
  <c r="T15" i="17" s="1"/>
  <c r="Z18" i="17"/>
  <c r="Y18" i="17"/>
  <c r="Y42" i="17"/>
  <c r="Z42" i="17" s="1"/>
  <c r="AC45" i="17"/>
  <c r="K25" i="17"/>
  <c r="H25" i="17"/>
  <c r="M42" i="17"/>
  <c r="N42" i="17" s="1"/>
  <c r="Q21" i="17"/>
  <c r="W24" i="17"/>
  <c r="Y48" i="17"/>
  <c r="Z48" i="17" s="1"/>
  <c r="Z26" i="17"/>
  <c r="S35" i="17"/>
  <c r="S42" i="17"/>
  <c r="T42" i="17" s="1"/>
  <c r="K43" i="17"/>
  <c r="S43" i="17" s="1"/>
  <c r="W43" i="17"/>
  <c r="AC25" i="17"/>
  <c r="AE25" i="17" s="1"/>
  <c r="H21" i="17"/>
  <c r="W21" i="17"/>
  <c r="Q25" i="17"/>
  <c r="AE35" i="17"/>
  <c r="Y35" i="17"/>
  <c r="K24" i="17"/>
  <c r="S32" i="17"/>
  <c r="H33" i="17"/>
  <c r="Q33" i="17"/>
  <c r="AC33" i="17"/>
  <c r="Q44" i="17"/>
  <c r="AC46" i="17"/>
  <c r="W29" i="17"/>
  <c r="K41" i="17"/>
  <c r="W41" i="17"/>
  <c r="Q46" i="17"/>
  <c r="K34" i="17"/>
  <c r="K40" i="17"/>
  <c r="K33" i="17"/>
  <c r="AE35" i="16"/>
  <c r="W29" i="16"/>
  <c r="AE18" i="16"/>
  <c r="AE16" i="16"/>
  <c r="AE13" i="16"/>
  <c r="AE15" i="16"/>
  <c r="AF15" i="16" s="1"/>
  <c r="Y35" i="16"/>
  <c r="S13" i="16"/>
  <c r="N13" i="16"/>
  <c r="M13" i="16"/>
  <c r="N18" i="16"/>
  <c r="S16" i="16"/>
  <c r="Z16" i="16"/>
  <c r="Y16" i="16"/>
  <c r="S42" i="16"/>
  <c r="T42" i="16" s="1"/>
  <c r="S15" i="16"/>
  <c r="T15" i="16" s="1"/>
  <c r="W21" i="16"/>
  <c r="Q21" i="16"/>
  <c r="K21" i="16"/>
  <c r="H21" i="16"/>
  <c r="AC21" i="16"/>
  <c r="K34" i="16"/>
  <c r="W34" i="16"/>
  <c r="AC34" i="16"/>
  <c r="Q34" i="16"/>
  <c r="H34" i="16"/>
  <c r="H48" i="16"/>
  <c r="K48" i="16"/>
  <c r="AC48" i="16"/>
  <c r="W48" i="16"/>
  <c r="Q48" i="16"/>
  <c r="AC46" i="16"/>
  <c r="AE46" i="16" s="1"/>
  <c r="AF46" i="16" s="1"/>
  <c r="Y13" i="16"/>
  <c r="Y15" i="16"/>
  <c r="Z15" i="16" s="1"/>
  <c r="Y18" i="16"/>
  <c r="AF18" i="16"/>
  <c r="M17" i="16"/>
  <c r="H46" i="16"/>
  <c r="H40" i="16"/>
  <c r="K45" i="16"/>
  <c r="AC45" i="16"/>
  <c r="H45" i="16"/>
  <c r="W45" i="16"/>
  <c r="AC26" i="16"/>
  <c r="K26" i="16"/>
  <c r="S26" i="16" s="1"/>
  <c r="H26" i="16"/>
  <c r="W26" i="16"/>
  <c r="Q45" i="16"/>
  <c r="K46" i="16"/>
  <c r="S18" i="16"/>
  <c r="AC29" i="16"/>
  <c r="Q29" i="16"/>
  <c r="H29" i="16"/>
  <c r="Q40" i="16"/>
  <c r="Y42" i="16"/>
  <c r="Z42" i="16" s="1"/>
  <c r="AC25" i="16"/>
  <c r="Q25" i="16"/>
  <c r="H25" i="16"/>
  <c r="AE42" i="16"/>
  <c r="AF42" i="16" s="1"/>
  <c r="M15" i="16"/>
  <c r="N15" i="16" s="1"/>
  <c r="M16" i="16"/>
  <c r="S17" i="16"/>
  <c r="W32" i="16"/>
  <c r="Q32" i="16"/>
  <c r="AC32" i="16"/>
  <c r="M42" i="16"/>
  <c r="N42" i="16" s="1"/>
  <c r="M18" i="16"/>
  <c r="K20" i="16"/>
  <c r="AC20" i="16"/>
  <c r="H20" i="16"/>
  <c r="AC27" i="16"/>
  <c r="K40" i="16"/>
  <c r="AC40" i="16"/>
  <c r="AC44" i="16"/>
  <c r="K44" i="16"/>
  <c r="Q44" i="16"/>
  <c r="Q46" i="16"/>
  <c r="Y17" i="16"/>
  <c r="Q33" i="16"/>
  <c r="M35" i="16"/>
  <c r="AC41" i="16"/>
  <c r="Q41" i="16"/>
  <c r="H41" i="16"/>
  <c r="W47" i="16"/>
  <c r="H47" i="16"/>
  <c r="W41" i="15"/>
  <c r="K41" i="15"/>
  <c r="K20" i="15"/>
  <c r="T20" i="15" s="1"/>
  <c r="Q20" i="15"/>
  <c r="AC25" i="15"/>
  <c r="AE25" i="15" s="1"/>
  <c r="AC32" i="15"/>
  <c r="AE32" i="15" s="1"/>
  <c r="H29" i="15"/>
  <c r="Q29" i="15"/>
  <c r="AC20" i="15"/>
  <c r="K27" i="15"/>
  <c r="T27" i="15" s="1"/>
  <c r="H33" i="15"/>
  <c r="K26" i="15"/>
  <c r="T26" i="15" s="1"/>
  <c r="Q27" i="15"/>
  <c r="Z27" i="15" s="1"/>
  <c r="K33" i="15"/>
  <c r="H25" i="15"/>
  <c r="N26" i="15"/>
  <c r="W29" i="15"/>
  <c r="AE15" i="15"/>
  <c r="AF15" i="15" s="1"/>
  <c r="Y35" i="15"/>
  <c r="Y15" i="15"/>
  <c r="Z15" i="15" s="1"/>
  <c r="Y13" i="15"/>
  <c r="Q33" i="15"/>
  <c r="S15" i="15"/>
  <c r="T15" i="15" s="1"/>
  <c r="S35" i="15"/>
  <c r="M42" i="15"/>
  <c r="N42" i="15" s="1"/>
  <c r="K43" i="15"/>
  <c r="AC43" i="15"/>
  <c r="W43" i="15"/>
  <c r="H43" i="15"/>
  <c r="AE17" i="15"/>
  <c r="AC34" i="15"/>
  <c r="Q34" i="15"/>
  <c r="H34" i="15"/>
  <c r="Q43" i="15"/>
  <c r="S16" i="15"/>
  <c r="Z16" i="15"/>
  <c r="W34" i="15"/>
  <c r="AE35" i="15"/>
  <c r="Y42" i="15"/>
  <c r="Z42" i="15" s="1"/>
  <c r="M16" i="15"/>
  <c r="H24" i="15"/>
  <c r="Q24" i="15"/>
  <c r="AC24" i="15"/>
  <c r="S42" i="15"/>
  <c r="T42" i="15" s="1"/>
  <c r="S13" i="15"/>
  <c r="N16" i="15"/>
  <c r="S17" i="15"/>
  <c r="Z17" i="15"/>
  <c r="AE42" i="15"/>
  <c r="AF42" i="15" s="1"/>
  <c r="Y17" i="15"/>
  <c r="M13" i="15"/>
  <c r="Y18" i="15"/>
  <c r="W24" i="15"/>
  <c r="M17" i="15"/>
  <c r="AE18" i="15"/>
  <c r="M15" i="15"/>
  <c r="N15" i="15" s="1"/>
  <c r="Y16" i="15"/>
  <c r="M35" i="15"/>
  <c r="AE16" i="15"/>
  <c r="M18" i="15"/>
  <c r="K24" i="15"/>
  <c r="K34" i="15"/>
  <c r="Q32" i="15"/>
  <c r="AC41" i="15"/>
  <c r="W20" i="15"/>
  <c r="H20" i="15"/>
  <c r="W27" i="15"/>
  <c r="Q41" i="15"/>
  <c r="H27" i="15"/>
  <c r="AC33" i="15"/>
  <c r="F40" i="15"/>
  <c r="H41" i="15"/>
  <c r="S18" i="15"/>
  <c r="W26" i="15"/>
  <c r="AE18" i="14"/>
  <c r="AC33" i="14"/>
  <c r="AE35" i="14"/>
  <c r="AE15" i="14"/>
  <c r="Y17" i="14"/>
  <c r="AE17" i="14"/>
  <c r="AF13" i="14"/>
  <c r="Y35" i="14"/>
  <c r="S42" i="14"/>
  <c r="T42" i="14" s="1"/>
  <c r="M13" i="14"/>
  <c r="H41" i="14"/>
  <c r="Q41" i="14"/>
  <c r="AC41" i="14"/>
  <c r="AC21" i="14"/>
  <c r="AE21" i="14" s="1"/>
  <c r="H20" i="14"/>
  <c r="N20" i="14" s="1"/>
  <c r="AC27" i="14"/>
  <c r="K20" i="14"/>
  <c r="H21" i="14"/>
  <c r="S32" i="14"/>
  <c r="W33" i="14"/>
  <c r="K21" i="14"/>
  <c r="T21" i="14" s="1"/>
  <c r="H27" i="14"/>
  <c r="Q21" i="14"/>
  <c r="Y21" i="14" s="1"/>
  <c r="W20" i="14"/>
  <c r="AF20" i="14" s="1"/>
  <c r="K27" i="14"/>
  <c r="AC20" i="14"/>
  <c r="AF26" i="14"/>
  <c r="S15" i="14"/>
  <c r="T15" i="14" s="1"/>
  <c r="M17" i="14"/>
  <c r="N17" i="14"/>
  <c r="H29" i="14"/>
  <c r="Q29" i="14"/>
  <c r="AC29" i="14"/>
  <c r="W40" i="14"/>
  <c r="H40" i="14"/>
  <c r="Q40" i="14"/>
  <c r="AC40" i="14"/>
  <c r="K40" i="14"/>
  <c r="M15" i="14"/>
  <c r="N15" i="14" s="1"/>
  <c r="AF16" i="14"/>
  <c r="Y16" i="14"/>
  <c r="AE16" i="14"/>
  <c r="Y42" i="14"/>
  <c r="Z42" i="14" s="1"/>
  <c r="Y15" i="14"/>
  <c r="Z15" i="14" s="1"/>
  <c r="N16" i="14"/>
  <c r="M16" i="14"/>
  <c r="Q26" i="14"/>
  <c r="K26" i="14"/>
  <c r="W29" i="14"/>
  <c r="H26" i="14"/>
  <c r="S13" i="14"/>
  <c r="T13" i="14"/>
  <c r="M18" i="14"/>
  <c r="S18" i="14"/>
  <c r="T18" i="14"/>
  <c r="W24" i="14"/>
  <c r="H24" i="14"/>
  <c r="Q24" i="14"/>
  <c r="AC26" i="14"/>
  <c r="AE26" i="14" s="1"/>
  <c r="M35" i="14"/>
  <c r="Y13" i="14"/>
  <c r="AE42" i="14"/>
  <c r="AF42" i="14" s="1"/>
  <c r="AF18" i="14"/>
  <c r="Y18" i="14"/>
  <c r="H25" i="14"/>
  <c r="AC25" i="14"/>
  <c r="AE25" i="14" s="1"/>
  <c r="K25" i="14"/>
  <c r="AC32" i="14"/>
  <c r="W32" i="14"/>
  <c r="M42" i="14"/>
  <c r="N42" i="14" s="1"/>
  <c r="H43" i="14"/>
  <c r="Q43" i="14"/>
  <c r="Y43" i="14" s="1"/>
  <c r="AC43" i="14"/>
  <c r="AE43" i="14" s="1"/>
  <c r="AF43" i="14" s="1"/>
  <c r="K43" i="14"/>
  <c r="H33" i="14"/>
  <c r="Q33" i="14"/>
  <c r="K41" i="14"/>
  <c r="W41" i="14"/>
  <c r="W29" i="13"/>
  <c r="S18" i="13"/>
  <c r="K20" i="13"/>
  <c r="T20" i="13" s="1"/>
  <c r="Q20" i="13"/>
  <c r="H48" i="13"/>
  <c r="AC20" i="13"/>
  <c r="K48" i="13"/>
  <c r="S48" i="13" s="1"/>
  <c r="T48" i="13" s="1"/>
  <c r="H32" i="13"/>
  <c r="N32" i="13" s="1"/>
  <c r="H33" i="13"/>
  <c r="W46" i="13"/>
  <c r="W48" i="13"/>
  <c r="Y48" i="13" s="1"/>
  <c r="Z48" i="13" s="1"/>
  <c r="H27" i="13"/>
  <c r="N27" i="13" s="1"/>
  <c r="H29" i="13"/>
  <c r="AC48" i="13"/>
  <c r="AE42" i="13"/>
  <c r="AF42" i="13" s="1"/>
  <c r="AE16" i="13"/>
  <c r="AE15" i="13"/>
  <c r="AE13" i="13"/>
  <c r="AE18" i="13"/>
  <c r="Y18" i="13"/>
  <c r="Z18" i="13"/>
  <c r="Y13" i="13"/>
  <c r="Z13" i="13" s="1"/>
  <c r="S35" i="13"/>
  <c r="M42" i="13"/>
  <c r="N42" i="13" s="1"/>
  <c r="M35" i="13"/>
  <c r="M18" i="13"/>
  <c r="M16" i="13"/>
  <c r="S15" i="13"/>
  <c r="T15" i="13" s="1"/>
  <c r="M15" i="13"/>
  <c r="N15" i="13" s="1"/>
  <c r="W25" i="13"/>
  <c r="AC25" i="13"/>
  <c r="K25" i="13"/>
  <c r="Q40" i="13"/>
  <c r="S42" i="13"/>
  <c r="T42" i="13" s="1"/>
  <c r="AC44" i="13"/>
  <c r="K44" i="13"/>
  <c r="W44" i="13"/>
  <c r="H44" i="13"/>
  <c r="Y17" i="13"/>
  <c r="K43" i="13"/>
  <c r="W43" i="13"/>
  <c r="H43" i="13"/>
  <c r="Q34" i="13"/>
  <c r="AC34" i="13"/>
  <c r="H34" i="13"/>
  <c r="S16" i="13"/>
  <c r="Z16" i="13"/>
  <c r="H26" i="13"/>
  <c r="Q26" i="13"/>
  <c r="Y26" i="13" s="1"/>
  <c r="M13" i="13"/>
  <c r="N13" i="13" s="1"/>
  <c r="H25" i="13"/>
  <c r="AC26" i="13"/>
  <c r="AE26" i="13" s="1"/>
  <c r="Y35" i="13"/>
  <c r="Y42" i="13"/>
  <c r="Z42" i="13" s="1"/>
  <c r="S13" i="13"/>
  <c r="T13" i="13" s="1"/>
  <c r="Y16" i="13"/>
  <c r="AE17" i="13"/>
  <c r="H40" i="13"/>
  <c r="W45" i="13"/>
  <c r="AC45" i="13"/>
  <c r="K45" i="13"/>
  <c r="H46" i="13"/>
  <c r="AC46" i="13"/>
  <c r="K46" i="13"/>
  <c r="Q43" i="13"/>
  <c r="Q47" i="13"/>
  <c r="Y47" i="13" s="1"/>
  <c r="M17" i="13"/>
  <c r="Q25" i="13"/>
  <c r="T32" i="13"/>
  <c r="W34" i="13"/>
  <c r="AE35" i="13"/>
  <c r="Q44" i="13"/>
  <c r="H47" i="13"/>
  <c r="AC47" i="13"/>
  <c r="K26" i="13"/>
  <c r="K40" i="13"/>
  <c r="AC40" i="13"/>
  <c r="AC43" i="13"/>
  <c r="Q45" i="13"/>
  <c r="Y15" i="13"/>
  <c r="Z15" i="13" s="1"/>
  <c r="AF16" i="13"/>
  <c r="S17" i="13"/>
  <c r="Z17" i="13"/>
  <c r="K34" i="13"/>
  <c r="Q46" i="13"/>
  <c r="AC41" i="13"/>
  <c r="AC24" i="13"/>
  <c r="H20" i="13"/>
  <c r="W20" i="13"/>
  <c r="Q24" i="13"/>
  <c r="H24" i="12"/>
  <c r="Q27" i="12"/>
  <c r="Z27" i="12" s="1"/>
  <c r="H33" i="12"/>
  <c r="K24" i="12"/>
  <c r="T24" i="12" s="1"/>
  <c r="AC27" i="12"/>
  <c r="K33" i="12"/>
  <c r="Q45" i="12"/>
  <c r="Q24" i="12"/>
  <c r="Q33" i="12"/>
  <c r="W24" i="12"/>
  <c r="AF24" i="12" s="1"/>
  <c r="W33" i="12"/>
  <c r="H44" i="12"/>
  <c r="F38" i="12"/>
  <c r="K44" i="12"/>
  <c r="S44" i="12" s="1"/>
  <c r="T44" i="12" s="1"/>
  <c r="AE35" i="12"/>
  <c r="M18" i="12"/>
  <c r="N18" i="12"/>
  <c r="AE15" i="12"/>
  <c r="AE16" i="12"/>
  <c r="AE17" i="12"/>
  <c r="AE18" i="12"/>
  <c r="Y35" i="12"/>
  <c r="Y16" i="12"/>
  <c r="T18" i="12"/>
  <c r="S13" i="12"/>
  <c r="T13" i="12" s="1"/>
  <c r="M35" i="12"/>
  <c r="N16" i="12"/>
  <c r="M13" i="12"/>
  <c r="N13" i="12" s="1"/>
  <c r="N17" i="12"/>
  <c r="N15" i="12"/>
  <c r="S15" i="12"/>
  <c r="T15" i="12" s="1"/>
  <c r="AC46" i="12"/>
  <c r="K46" i="12"/>
  <c r="Q46" i="12"/>
  <c r="Z18" i="12"/>
  <c r="S18" i="12"/>
  <c r="AC26" i="12"/>
  <c r="K26" i="12"/>
  <c r="Q26" i="12"/>
  <c r="H26" i="12"/>
  <c r="Q21" i="12"/>
  <c r="AC21" i="12"/>
  <c r="K21" i="12"/>
  <c r="Y18" i="12"/>
  <c r="Y42" i="12"/>
  <c r="Z42" i="12" s="1"/>
  <c r="H46" i="12"/>
  <c r="M17" i="12"/>
  <c r="AE42" i="12"/>
  <c r="AF42" i="12" s="1"/>
  <c r="W46" i="12"/>
  <c r="Y13" i="12"/>
  <c r="Z13" i="12" s="1"/>
  <c r="Y15" i="12"/>
  <c r="Z15" i="12" s="1"/>
  <c r="S17" i="12"/>
  <c r="Z17" i="12"/>
  <c r="K25" i="12"/>
  <c r="AC25" i="12"/>
  <c r="H25" i="12"/>
  <c r="W25" i="12"/>
  <c r="M15" i="12"/>
  <c r="Y17" i="12"/>
  <c r="W21" i="12"/>
  <c r="AC34" i="12"/>
  <c r="Q34" i="12"/>
  <c r="H34" i="12"/>
  <c r="W34" i="12"/>
  <c r="M16" i="12"/>
  <c r="Q25" i="12"/>
  <c r="W26" i="12"/>
  <c r="S35" i="12"/>
  <c r="W32" i="12"/>
  <c r="Q32" i="12"/>
  <c r="AE13" i="12"/>
  <c r="S16" i="12"/>
  <c r="M42" i="12"/>
  <c r="N42" i="12" s="1"/>
  <c r="AC45" i="12"/>
  <c r="AE45" i="12" s="1"/>
  <c r="AF45" i="12" s="1"/>
  <c r="K45" i="12"/>
  <c r="W27" i="12"/>
  <c r="H32" i="12"/>
  <c r="M32" i="12" s="1"/>
  <c r="AC32" i="12"/>
  <c r="H27" i="12"/>
  <c r="AC29" i="12"/>
  <c r="Q29" i="12"/>
  <c r="H29" i="12"/>
  <c r="H45" i="12"/>
  <c r="S43" i="16" l="1"/>
  <c r="T43" i="16" s="1"/>
  <c r="Y21" i="15"/>
  <c r="AE46" i="17"/>
  <c r="AF46" i="17" s="1"/>
  <c r="Y43" i="16"/>
  <c r="Z43" i="16" s="1"/>
  <c r="M26" i="17"/>
  <c r="M44" i="17"/>
  <c r="N44" i="17" s="1"/>
  <c r="AE20" i="17"/>
  <c r="M20" i="17"/>
  <c r="Y20" i="17"/>
  <c r="AE21" i="15"/>
  <c r="AE27" i="15"/>
  <c r="Y40" i="16"/>
  <c r="Z40" i="16" s="1"/>
  <c r="AE32" i="17"/>
  <c r="S33" i="13"/>
  <c r="T33" i="13" s="1"/>
  <c r="M24" i="16"/>
  <c r="AE24" i="14"/>
  <c r="AE33" i="17"/>
  <c r="AF33" i="17" s="1"/>
  <c r="AE24" i="16"/>
  <c r="AF24" i="16" s="1"/>
  <c r="AE47" i="17"/>
  <c r="AF47" i="17" s="1"/>
  <c r="M48" i="12"/>
  <c r="S24" i="16"/>
  <c r="T24" i="16" s="1"/>
  <c r="Y33" i="15"/>
  <c r="Z33" i="15" s="1"/>
  <c r="Y33" i="17"/>
  <c r="Z33" i="17" s="1"/>
  <c r="S40" i="17"/>
  <c r="T40" i="17" s="1"/>
  <c r="M48" i="17"/>
  <c r="AE44" i="16"/>
  <c r="AF44" i="16" s="1"/>
  <c r="M33" i="15"/>
  <c r="N33" i="15" s="1"/>
  <c r="AE29" i="15"/>
  <c r="AE33" i="15"/>
  <c r="AF33" i="15" s="1"/>
  <c r="S21" i="15"/>
  <c r="M21" i="15"/>
  <c r="S25" i="14"/>
  <c r="Y27" i="14"/>
  <c r="AE21" i="13"/>
  <c r="Y21" i="13"/>
  <c r="AE33" i="13"/>
  <c r="AF33" i="13" s="1"/>
  <c r="Y29" i="15"/>
  <c r="Z29" i="15" s="1"/>
  <c r="AE29" i="12"/>
  <c r="S47" i="12"/>
  <c r="T47" i="12" s="1"/>
  <c r="Y26" i="17"/>
  <c r="M47" i="17"/>
  <c r="N47" i="17" s="1"/>
  <c r="AE26" i="17"/>
  <c r="T26" i="17"/>
  <c r="AE41" i="16"/>
  <c r="AF41" i="16" s="1"/>
  <c r="Y24" i="16"/>
  <c r="AE34" i="16"/>
  <c r="AF34" i="16" s="1"/>
  <c r="Y20" i="16"/>
  <c r="S27" i="16"/>
  <c r="N24" i="16"/>
  <c r="Y27" i="16"/>
  <c r="AE20" i="16"/>
  <c r="S20" i="16"/>
  <c r="AE25" i="16"/>
  <c r="AE27" i="16"/>
  <c r="Y33" i="16"/>
  <c r="Z33" i="16" s="1"/>
  <c r="AF27" i="16"/>
  <c r="M27" i="16"/>
  <c r="M33" i="16"/>
  <c r="N33" i="16" s="1"/>
  <c r="AE33" i="16"/>
  <c r="AF33" i="16" s="1"/>
  <c r="Z25" i="15"/>
  <c r="AE41" i="15"/>
  <c r="AF41" i="15" s="1"/>
  <c r="AE26" i="15"/>
  <c r="S20" i="15"/>
  <c r="S25" i="15"/>
  <c r="S34" i="14"/>
  <c r="T34" i="14" s="1"/>
  <c r="Y25" i="14"/>
  <c r="AE27" i="14"/>
  <c r="M21" i="14"/>
  <c r="N21" i="14" s="1"/>
  <c r="AE41" i="14"/>
  <c r="AF41" i="14" s="1"/>
  <c r="M24" i="14"/>
  <c r="N24" i="14" s="1"/>
  <c r="AE45" i="13"/>
  <c r="AF45" i="13" s="1"/>
  <c r="AE27" i="13"/>
  <c r="M24" i="13"/>
  <c r="N24" i="13" s="1"/>
  <c r="Y40" i="13"/>
  <c r="Z40" i="13" s="1"/>
  <c r="S21" i="13"/>
  <c r="S32" i="13"/>
  <c r="Y27" i="13"/>
  <c r="Y29" i="13"/>
  <c r="Z29" i="13" s="1"/>
  <c r="Y33" i="13"/>
  <c r="Z33" i="13" s="1"/>
  <c r="Y32" i="13"/>
  <c r="S27" i="13"/>
  <c r="AE29" i="13"/>
  <c r="AF29" i="13" s="1"/>
  <c r="M47" i="13"/>
  <c r="N47" i="13" s="1"/>
  <c r="AE24" i="13"/>
  <c r="AF24" i="13" s="1"/>
  <c r="M21" i="13"/>
  <c r="N21" i="13" s="1"/>
  <c r="AE32" i="13"/>
  <c r="Y24" i="13"/>
  <c r="S33" i="12"/>
  <c r="T33" i="12" s="1"/>
  <c r="M47" i="12"/>
  <c r="N47" i="12" s="1"/>
  <c r="S45" i="12"/>
  <c r="T45" i="12" s="1"/>
  <c r="Y47" i="12"/>
  <c r="Z47" i="12" s="1"/>
  <c r="AE24" i="12"/>
  <c r="M34" i="12"/>
  <c r="N34" i="12" s="1"/>
  <c r="M24" i="12"/>
  <c r="N24" i="12" s="1"/>
  <c r="M33" i="12"/>
  <c r="N33" i="12" s="1"/>
  <c r="Y33" i="12"/>
  <c r="Z33" i="12" s="1"/>
  <c r="Y24" i="12"/>
  <c r="Z24" i="12" s="1"/>
  <c r="AE32" i="12"/>
  <c r="AE44" i="12"/>
  <c r="AF44" i="12" s="1"/>
  <c r="M44" i="12"/>
  <c r="N44" i="12" s="1"/>
  <c r="S48" i="12"/>
  <c r="T48" i="12" s="1"/>
  <c r="S47" i="17"/>
  <c r="T47" i="17" s="1"/>
  <c r="N26" i="17"/>
  <c r="S20" i="17"/>
  <c r="S24" i="17"/>
  <c r="S26" i="17"/>
  <c r="Y32" i="17"/>
  <c r="AE32" i="16"/>
  <c r="Y25" i="16"/>
  <c r="AE27" i="17"/>
  <c r="AE34" i="17"/>
  <c r="AF34" i="17" s="1"/>
  <c r="T24" i="17"/>
  <c r="M24" i="17"/>
  <c r="N24" i="17" s="1"/>
  <c r="S44" i="17"/>
  <c r="T44" i="17" s="1"/>
  <c r="S21" i="17"/>
  <c r="Z21" i="17"/>
  <c r="Y45" i="17"/>
  <c r="Z45" i="17" s="1"/>
  <c r="S46" i="17"/>
  <c r="T46" i="17" s="1"/>
  <c r="Y46" i="17"/>
  <c r="Z46" i="17" s="1"/>
  <c r="AE45" i="17"/>
  <c r="AF45" i="17" s="1"/>
  <c r="Y41" i="17"/>
  <c r="Z41" i="17" s="1"/>
  <c r="S33" i="17"/>
  <c r="T33" i="17" s="1"/>
  <c r="Z25" i="17"/>
  <c r="S25" i="17"/>
  <c r="N25" i="17"/>
  <c r="S27" i="17"/>
  <c r="Z27" i="17"/>
  <c r="N21" i="17"/>
  <c r="M40" i="17"/>
  <c r="N40" i="17" s="1"/>
  <c r="M25" i="17"/>
  <c r="T25" i="17"/>
  <c r="Y27" i="17"/>
  <c r="AF27" i="17"/>
  <c r="M41" i="17"/>
  <c r="N41" i="17" s="1"/>
  <c r="Y44" i="17"/>
  <c r="Z44" i="17" s="1"/>
  <c r="Y43" i="17"/>
  <c r="Z43" i="17" s="1"/>
  <c r="AE43" i="17"/>
  <c r="AF43" i="17" s="1"/>
  <c r="M21" i="17"/>
  <c r="AE41" i="17"/>
  <c r="AF41" i="17" s="1"/>
  <c r="T27" i="17"/>
  <c r="M27" i="17"/>
  <c r="S41" i="17"/>
  <c r="T41" i="17" s="1"/>
  <c r="Y29" i="17"/>
  <c r="Z29" i="17" s="1"/>
  <c r="AF29" i="17"/>
  <c r="M45" i="17"/>
  <c r="N45" i="17" s="1"/>
  <c r="N27" i="17"/>
  <c r="M34" i="17"/>
  <c r="N34" i="17" s="1"/>
  <c r="M33" i="17"/>
  <c r="N33" i="17" s="1"/>
  <c r="T32" i="17"/>
  <c r="AF21" i="17"/>
  <c r="AE21" i="17"/>
  <c r="Y21" i="17"/>
  <c r="T43" i="17"/>
  <c r="M43" i="17"/>
  <c r="N43" i="17" s="1"/>
  <c r="Y24" i="17"/>
  <c r="Z24" i="17" s="1"/>
  <c r="AE24" i="17"/>
  <c r="AF24" i="17" s="1"/>
  <c r="S34" i="17"/>
  <c r="T34" i="17" s="1"/>
  <c r="Y25" i="17"/>
  <c r="S45" i="17"/>
  <c r="T45" i="17" s="1"/>
  <c r="AE29" i="17"/>
  <c r="Y29" i="16"/>
  <c r="AE29" i="16"/>
  <c r="AF29" i="16" s="1"/>
  <c r="AE26" i="16"/>
  <c r="AE40" i="16"/>
  <c r="AF40" i="16" s="1"/>
  <c r="Y45" i="16"/>
  <c r="Z45" i="16" s="1"/>
  <c r="S34" i="16"/>
  <c r="T34" i="16" s="1"/>
  <c r="AE21" i="16"/>
  <c r="Z21" i="16"/>
  <c r="S21" i="16"/>
  <c r="S46" i="16"/>
  <c r="T46" i="16" s="1"/>
  <c r="M40" i="16"/>
  <c r="N40" i="16" s="1"/>
  <c r="N20" i="16"/>
  <c r="Y32" i="16"/>
  <c r="AF32" i="16"/>
  <c r="Y26" i="16"/>
  <c r="AF26" i="16"/>
  <c r="S48" i="16"/>
  <c r="T48" i="16" s="1"/>
  <c r="Y21" i="16"/>
  <c r="AF21" i="16"/>
  <c r="M47" i="16"/>
  <c r="N47" i="16" s="1"/>
  <c r="S33" i="16"/>
  <c r="T33" i="16" s="1"/>
  <c r="S44" i="16"/>
  <c r="T44" i="16" s="1"/>
  <c r="N26" i="16"/>
  <c r="AE45" i="16"/>
  <c r="AF45" i="16" s="1"/>
  <c r="Y46" i="16"/>
  <c r="Z46" i="16" s="1"/>
  <c r="Y48" i="16"/>
  <c r="Z48" i="16" s="1"/>
  <c r="Y34" i="16"/>
  <c r="Z34" i="16" s="1"/>
  <c r="N25" i="16"/>
  <c r="M46" i="16"/>
  <c r="N46" i="16" s="1"/>
  <c r="M48" i="16"/>
  <c r="Y47" i="16"/>
  <c r="Z47" i="16" s="1"/>
  <c r="S45" i="16"/>
  <c r="T45" i="16" s="1"/>
  <c r="AE47" i="16"/>
  <c r="AF47" i="16" s="1"/>
  <c r="N21" i="16"/>
  <c r="S25" i="16"/>
  <c r="Z25" i="16"/>
  <c r="Z29" i="16"/>
  <c r="S41" i="16"/>
  <c r="T41" i="16" s="1"/>
  <c r="M41" i="16"/>
  <c r="N41" i="16" s="1"/>
  <c r="Z32" i="16"/>
  <c r="S32" i="16"/>
  <c r="T32" i="16" s="1"/>
  <c r="T21" i="16"/>
  <c r="M21" i="16"/>
  <c r="M44" i="16"/>
  <c r="N44" i="16" s="1"/>
  <c r="T20" i="16"/>
  <c r="M20" i="16"/>
  <c r="Y41" i="16"/>
  <c r="Z41" i="16" s="1"/>
  <c r="S40" i="16"/>
  <c r="T40" i="16" s="1"/>
  <c r="M26" i="16"/>
  <c r="T26" i="16"/>
  <c r="M45" i="16"/>
  <c r="N45" i="16" s="1"/>
  <c r="AE48" i="16"/>
  <c r="AF48" i="16" s="1"/>
  <c r="M34" i="16"/>
  <c r="N34" i="16" s="1"/>
  <c r="Y44" i="16"/>
  <c r="Z44" i="16" s="1"/>
  <c r="M25" i="16"/>
  <c r="M41" i="15"/>
  <c r="N41" i="15" s="1"/>
  <c r="M27" i="15"/>
  <c r="S26" i="15"/>
  <c r="M20" i="15"/>
  <c r="N25" i="15"/>
  <c r="S27" i="15"/>
  <c r="AE43" i="15"/>
  <c r="AF43" i="15" s="1"/>
  <c r="S33" i="15"/>
  <c r="T33" i="15" s="1"/>
  <c r="M25" i="15"/>
  <c r="Z20" i="15"/>
  <c r="M26" i="15"/>
  <c r="AE20" i="15"/>
  <c r="AE24" i="15"/>
  <c r="AF29" i="15"/>
  <c r="S24" i="15"/>
  <c r="T24" i="15" s="1"/>
  <c r="S41" i="15"/>
  <c r="T41" i="15" s="1"/>
  <c r="S43" i="15"/>
  <c r="T43" i="15" s="1"/>
  <c r="S32" i="15"/>
  <c r="T32" i="15" s="1"/>
  <c r="Z32" i="15"/>
  <c r="Y32" i="15"/>
  <c r="Y27" i="15"/>
  <c r="AF27" i="15"/>
  <c r="Y41" i="15"/>
  <c r="Z41" i="15" s="1"/>
  <c r="AF26" i="15"/>
  <c r="Y26" i="15"/>
  <c r="AF24" i="15"/>
  <c r="Y24" i="15"/>
  <c r="Z24" i="15" s="1"/>
  <c r="Y20" i="15"/>
  <c r="AF20" i="15"/>
  <c r="M24" i="15"/>
  <c r="N24" i="15" s="1"/>
  <c r="S34" i="15"/>
  <c r="T34" i="15" s="1"/>
  <c r="N27" i="15"/>
  <c r="M43" i="15"/>
  <c r="N43" i="15" s="1"/>
  <c r="W40" i="15"/>
  <c r="K40" i="15"/>
  <c r="AC40" i="15"/>
  <c r="Q40" i="15"/>
  <c r="H40" i="15"/>
  <c r="N20" i="15"/>
  <c r="M34" i="15"/>
  <c r="N34" i="15" s="1"/>
  <c r="Y34" i="15"/>
  <c r="Z34" i="15" s="1"/>
  <c r="AE34" i="15"/>
  <c r="AF34" i="15" s="1"/>
  <c r="Y43" i="15"/>
  <c r="Z43" i="15" s="1"/>
  <c r="AE33" i="14"/>
  <c r="AF33" i="14" s="1"/>
  <c r="S41" i="14"/>
  <c r="T41" i="14" s="1"/>
  <c r="M34" i="14"/>
  <c r="N34" i="14" s="1"/>
  <c r="T32" i="14"/>
  <c r="AE29" i="14"/>
  <c r="N27" i="14"/>
  <c r="T20" i="14"/>
  <c r="M20" i="14"/>
  <c r="S20" i="14"/>
  <c r="S21" i="14"/>
  <c r="Z21" i="14"/>
  <c r="M27" i="14"/>
  <c r="T27" i="14"/>
  <c r="Y20" i="14"/>
  <c r="S27" i="14"/>
  <c r="AE20" i="14"/>
  <c r="S26" i="14"/>
  <c r="Z26" i="14"/>
  <c r="S33" i="14"/>
  <c r="T33" i="14" s="1"/>
  <c r="AE32" i="14"/>
  <c r="M40" i="14"/>
  <c r="N40" i="14" s="1"/>
  <c r="AE40" i="14"/>
  <c r="AF40" i="14" s="1"/>
  <c r="T25" i="14"/>
  <c r="M25" i="14"/>
  <c r="S24" i="14"/>
  <c r="T24" i="14" s="1"/>
  <c r="Z24" i="14"/>
  <c r="Y33" i="14"/>
  <c r="Z33" i="14" s="1"/>
  <c r="M33" i="14"/>
  <c r="N33" i="14" s="1"/>
  <c r="N26" i="14"/>
  <c r="Y41" i="14"/>
  <c r="Z41" i="14" s="1"/>
  <c r="Y32" i="14"/>
  <c r="AF32" i="14"/>
  <c r="Y34" i="14"/>
  <c r="Z34" i="14" s="1"/>
  <c r="Z43" i="14"/>
  <c r="S43" i="14"/>
  <c r="T43" i="14" s="1"/>
  <c r="AE34" i="14"/>
  <c r="AF34" i="14" s="1"/>
  <c r="S40" i="14"/>
  <c r="T40" i="14" s="1"/>
  <c r="N25" i="14"/>
  <c r="Y24" i="14"/>
  <c r="AF24" i="14"/>
  <c r="Y29" i="14"/>
  <c r="Z29" i="14" s="1"/>
  <c r="AF29" i="14"/>
  <c r="Y40" i="14"/>
  <c r="Z40" i="14" s="1"/>
  <c r="Y26" i="14"/>
  <c r="M43" i="14"/>
  <c r="N43" i="14" s="1"/>
  <c r="M41" i="14"/>
  <c r="N41" i="14" s="1"/>
  <c r="M26" i="14"/>
  <c r="T26" i="14"/>
  <c r="AE48" i="13"/>
  <c r="AF48" i="13" s="1"/>
  <c r="S20" i="13"/>
  <c r="M20" i="13"/>
  <c r="M33" i="13"/>
  <c r="N33" i="13" s="1"/>
  <c r="M27" i="13"/>
  <c r="AE46" i="13"/>
  <c r="AF46" i="13" s="1"/>
  <c r="M48" i="13"/>
  <c r="Z20" i="13"/>
  <c r="AE43" i="13"/>
  <c r="AF43" i="13" s="1"/>
  <c r="M32" i="13"/>
  <c r="W41" i="13"/>
  <c r="AE41" i="13" s="1"/>
  <c r="K41" i="13"/>
  <c r="H41" i="13"/>
  <c r="Q41" i="13"/>
  <c r="M45" i="13"/>
  <c r="N45" i="13" s="1"/>
  <c r="M34" i="13"/>
  <c r="N34" i="13" s="1"/>
  <c r="Y44" i="13"/>
  <c r="Z44" i="13" s="1"/>
  <c r="Y20" i="13"/>
  <c r="AF20" i="13"/>
  <c r="AE40" i="13"/>
  <c r="AF40" i="13" s="1"/>
  <c r="AE20" i="13"/>
  <c r="N20" i="13"/>
  <c r="M40" i="13"/>
  <c r="N40" i="13" s="1"/>
  <c r="AE47" i="13"/>
  <c r="AF47" i="13" s="1"/>
  <c r="AE44" i="13"/>
  <c r="AF44" i="13" s="1"/>
  <c r="M25" i="13"/>
  <c r="T25" i="13"/>
  <c r="Y43" i="13"/>
  <c r="Z43" i="13" s="1"/>
  <c r="AE25" i="13"/>
  <c r="T26" i="13"/>
  <c r="M26" i="13"/>
  <c r="S44" i="13"/>
  <c r="T44" i="13" s="1"/>
  <c r="S25" i="13"/>
  <c r="Z25" i="13"/>
  <c r="S47" i="13"/>
  <c r="T47" i="13" s="1"/>
  <c r="Z47" i="13"/>
  <c r="AE34" i="13"/>
  <c r="AF34" i="13" s="1"/>
  <c r="M43" i="13"/>
  <c r="N43" i="13" s="1"/>
  <c r="S40" i="13"/>
  <c r="T40" i="13" s="1"/>
  <c r="AF25" i="13"/>
  <c r="Y25" i="13"/>
  <c r="Y34" i="13"/>
  <c r="Z34" i="13" s="1"/>
  <c r="M44" i="13"/>
  <c r="N44" i="13" s="1"/>
  <c r="M46" i="13"/>
  <c r="N46" i="13" s="1"/>
  <c r="S26" i="13"/>
  <c r="Z26" i="13"/>
  <c r="S34" i="13"/>
  <c r="T34" i="13" s="1"/>
  <c r="S45" i="13"/>
  <c r="T45" i="13" s="1"/>
  <c r="Z24" i="13"/>
  <c r="S24" i="13"/>
  <c r="T24" i="13" s="1"/>
  <c r="Y45" i="13"/>
  <c r="Z45" i="13" s="1"/>
  <c r="N25" i="13"/>
  <c r="S46" i="13"/>
  <c r="T46" i="13" s="1"/>
  <c r="S43" i="13"/>
  <c r="T43" i="13" s="1"/>
  <c r="Y46" i="13"/>
  <c r="Z46" i="13" s="1"/>
  <c r="N26" i="13"/>
  <c r="F41" i="12"/>
  <c r="F40" i="12"/>
  <c r="S24" i="12"/>
  <c r="S27" i="12"/>
  <c r="Y45" i="12"/>
  <c r="Z45" i="12" s="1"/>
  <c r="AE33" i="12"/>
  <c r="AF33" i="12" s="1"/>
  <c r="AE46" i="12"/>
  <c r="AF46" i="12" s="1"/>
  <c r="M46" i="12"/>
  <c r="N46" i="12" s="1"/>
  <c r="Y34" i="12"/>
  <c r="Z34" i="12" s="1"/>
  <c r="N32" i="12"/>
  <c r="Z25" i="12"/>
  <c r="S25" i="12"/>
  <c r="AE26" i="12"/>
  <c r="AF27" i="12"/>
  <c r="Y27" i="12"/>
  <c r="AE27" i="12"/>
  <c r="AE34" i="12"/>
  <c r="AF34" i="12" s="1"/>
  <c r="Z32" i="12"/>
  <c r="S32" i="12"/>
  <c r="N25" i="12"/>
  <c r="M21" i="12"/>
  <c r="N21" i="12" s="1"/>
  <c r="T21" i="12"/>
  <c r="Y29" i="12"/>
  <c r="Z29" i="12" s="1"/>
  <c r="M25" i="12"/>
  <c r="T25" i="12"/>
  <c r="Z21" i="12"/>
  <c r="S21" i="12"/>
  <c r="S26" i="12"/>
  <c r="Z26" i="12"/>
  <c r="AF26" i="12"/>
  <c r="Y26" i="12"/>
  <c r="M26" i="12"/>
  <c r="T26" i="12"/>
  <c r="M45" i="12"/>
  <c r="N45" i="12" s="1"/>
  <c r="S34" i="12"/>
  <c r="T34" i="12" s="1"/>
  <c r="Y21" i="12"/>
  <c r="AF21" i="12"/>
  <c r="Y46" i="12"/>
  <c r="Z46" i="12" s="1"/>
  <c r="N27" i="12"/>
  <c r="M27" i="12"/>
  <c r="AF25" i="12"/>
  <c r="Y25" i="12"/>
  <c r="AF32" i="12"/>
  <c r="Y32" i="12"/>
  <c r="AE25" i="12"/>
  <c r="AE21" i="12"/>
  <c r="N26" i="12"/>
  <c r="S46" i="12"/>
  <c r="T46" i="12" s="1"/>
  <c r="S41" i="13" l="1"/>
  <c r="T41" i="13" s="1"/>
  <c r="S40" i="15"/>
  <c r="T40" i="15" s="1"/>
  <c r="AE40" i="15"/>
  <c r="AF40" i="15" s="1"/>
  <c r="M40" i="15"/>
  <c r="N40" i="15" s="1"/>
  <c r="Y40" i="15"/>
  <c r="Z40" i="15" s="1"/>
  <c r="M41" i="13"/>
  <c r="N41" i="13" s="1"/>
  <c r="Y41" i="13"/>
  <c r="Z41" i="13" s="1"/>
  <c r="AF41" i="13"/>
  <c r="AC40" i="12"/>
  <c r="H40" i="12"/>
  <c r="K40" i="12"/>
  <c r="W40" i="12"/>
  <c r="Q40" i="12"/>
  <c r="K41" i="12"/>
  <c r="W41" i="12"/>
  <c r="AC41" i="12"/>
  <c r="H41" i="12"/>
  <c r="Q41" i="12"/>
  <c r="AE41" i="12" l="1"/>
  <c r="AF41" i="12" s="1"/>
  <c r="M40" i="12"/>
  <c r="N40" i="12" s="1"/>
  <c r="S41" i="12"/>
  <c r="T41" i="12" s="1"/>
  <c r="S40" i="12"/>
  <c r="T40" i="12" s="1"/>
  <c r="Y40" i="12"/>
  <c r="Z40" i="12" s="1"/>
  <c r="Y41" i="12"/>
  <c r="Z41" i="12" s="1"/>
  <c r="M41" i="12"/>
  <c r="N41" i="12" s="1"/>
  <c r="AE40" i="12"/>
  <c r="AF40" i="12" s="1"/>
  <c r="AC42" i="11" l="1"/>
  <c r="AC35" i="11"/>
  <c r="AC15" i="11"/>
  <c r="AE55" i="11"/>
  <c r="AE49" i="11"/>
  <c r="AC18" i="11"/>
  <c r="AC17" i="11"/>
  <c r="AC16" i="11"/>
  <c r="AC13" i="11"/>
  <c r="W35" i="11"/>
  <c r="W15" i="11"/>
  <c r="Y55" i="11"/>
  <c r="Y49" i="11"/>
  <c r="W18" i="11"/>
  <c r="AF18" i="11" s="1"/>
  <c r="W17" i="11"/>
  <c r="AF17" i="11" s="1"/>
  <c r="W16" i="11"/>
  <c r="W13" i="11"/>
  <c r="AF13" i="11" s="1"/>
  <c r="Q35" i="11"/>
  <c r="Q15" i="11"/>
  <c r="S55" i="11"/>
  <c r="S49" i="11"/>
  <c r="Q18" i="11"/>
  <c r="Z18" i="11" s="1"/>
  <c r="Q17" i="11"/>
  <c r="Q16" i="11"/>
  <c r="Z16" i="11" s="1"/>
  <c r="Q13" i="11"/>
  <c r="K35" i="11"/>
  <c r="K15" i="11"/>
  <c r="M55" i="11"/>
  <c r="M49" i="11"/>
  <c r="K18" i="11"/>
  <c r="K17" i="11"/>
  <c r="T17" i="11" s="1"/>
  <c r="K16" i="11"/>
  <c r="T16" i="11" s="1"/>
  <c r="K13" i="11"/>
  <c r="H18" i="11"/>
  <c r="N18" i="11" s="1"/>
  <c r="H17" i="11"/>
  <c r="N17" i="11" s="1"/>
  <c r="H16" i="11"/>
  <c r="N16" i="11" s="1"/>
  <c r="H13" i="11"/>
  <c r="F48" i="11"/>
  <c r="F46" i="11"/>
  <c r="F45" i="11"/>
  <c r="F44" i="11"/>
  <c r="F43" i="11"/>
  <c r="H42" i="11"/>
  <c r="M42" i="11" s="1"/>
  <c r="N42" i="11" s="1"/>
  <c r="H35" i="11"/>
  <c r="F33" i="11"/>
  <c r="F32" i="11"/>
  <c r="F29" i="11"/>
  <c r="F27" i="11"/>
  <c r="F26" i="11"/>
  <c r="F25" i="11"/>
  <c r="F24" i="11"/>
  <c r="F21" i="11"/>
  <c r="F19" i="11"/>
  <c r="H15" i="11"/>
  <c r="AC44" i="11" l="1"/>
  <c r="K21" i="11"/>
  <c r="AC25" i="11"/>
  <c r="F38" i="11"/>
  <c r="F40" i="11" s="1"/>
  <c r="AE16" i="11"/>
  <c r="K45" i="11"/>
  <c r="Q48" i="11"/>
  <c r="K48" i="11"/>
  <c r="AC48" i="11"/>
  <c r="H48" i="11"/>
  <c r="W48" i="11"/>
  <c r="Q47" i="11"/>
  <c r="K47" i="11"/>
  <c r="AC47" i="11"/>
  <c r="H47" i="11"/>
  <c r="W47" i="11"/>
  <c r="K34" i="11"/>
  <c r="AE13" i="11"/>
  <c r="M18" i="11"/>
  <c r="M13" i="11"/>
  <c r="N13" i="11" s="1"/>
  <c r="AE18" i="11"/>
  <c r="Q24" i="11"/>
  <c r="W44" i="11"/>
  <c r="AE44" i="11" s="1"/>
  <c r="AF44" i="11" s="1"/>
  <c r="H34" i="11"/>
  <c r="Q20" i="11"/>
  <c r="Z20" i="11" s="1"/>
  <c r="Q27" i="11"/>
  <c r="Z27" i="11" s="1"/>
  <c r="W34" i="11"/>
  <c r="H44" i="11"/>
  <c r="Y16" i="11"/>
  <c r="W29" i="11"/>
  <c r="AF29" i="11" s="1"/>
  <c r="K46" i="11"/>
  <c r="AC45" i="11"/>
  <c r="H45" i="11"/>
  <c r="AC24" i="11"/>
  <c r="H29" i="11"/>
  <c r="M16" i="11"/>
  <c r="W45" i="11"/>
  <c r="AC29" i="11"/>
  <c r="Q34" i="11"/>
  <c r="K24" i="11"/>
  <c r="Q46" i="11"/>
  <c r="H24" i="11"/>
  <c r="H26" i="11"/>
  <c r="N26" i="11" s="1"/>
  <c r="W24" i="11"/>
  <c r="S13" i="11"/>
  <c r="T13" i="11" s="1"/>
  <c r="S15" i="11"/>
  <c r="M35" i="11"/>
  <c r="S17" i="11"/>
  <c r="Z17" i="11"/>
  <c r="H21" i="11"/>
  <c r="AC21" i="11"/>
  <c r="Q21" i="11"/>
  <c r="W43" i="11"/>
  <c r="AC43" i="11"/>
  <c r="H43" i="11"/>
  <c r="K43" i="11"/>
  <c r="Q43" i="11"/>
  <c r="K25" i="11"/>
  <c r="T18" i="11"/>
  <c r="W21" i="11"/>
  <c r="Q25" i="11"/>
  <c r="H25" i="11"/>
  <c r="N25" i="11" s="1"/>
  <c r="W25" i="11"/>
  <c r="W32" i="11"/>
  <c r="AC32" i="11"/>
  <c r="K32" i="11"/>
  <c r="H32" i="11"/>
  <c r="N32" i="11" s="1"/>
  <c r="T21" i="11"/>
  <c r="Q32" i="11"/>
  <c r="Y15" i="11"/>
  <c r="AE42" i="11"/>
  <c r="AF42" i="11" s="1"/>
  <c r="Y17" i="11"/>
  <c r="M15" i="11"/>
  <c r="N15" i="11" s="1"/>
  <c r="M17" i="11"/>
  <c r="T15" i="11"/>
  <c r="Q44" i="11"/>
  <c r="Q29" i="11"/>
  <c r="Y35" i="11"/>
  <c r="AC26" i="11"/>
  <c r="AC46" i="11"/>
  <c r="AE15" i="11"/>
  <c r="AF15" i="11" s="1"/>
  <c r="AE35" i="11"/>
  <c r="K44" i="11"/>
  <c r="S16" i="11"/>
  <c r="Q45" i="11"/>
  <c r="Y13" i="11"/>
  <c r="Z13" i="11" s="1"/>
  <c r="Y18" i="11"/>
  <c r="W46" i="11"/>
  <c r="AC20" i="11"/>
  <c r="S35" i="11"/>
  <c r="W26" i="11"/>
  <c r="AC27" i="11"/>
  <c r="H20" i="11"/>
  <c r="H27" i="11"/>
  <c r="N27" i="11" s="1"/>
  <c r="H46" i="11"/>
  <c r="K26" i="11"/>
  <c r="Q26" i="11"/>
  <c r="Z15" i="11"/>
  <c r="W20" i="11"/>
  <c r="W27" i="11"/>
  <c r="AF16" i="11"/>
  <c r="K20" i="11"/>
  <c r="K27" i="11"/>
  <c r="S18" i="11"/>
  <c r="AE17" i="11"/>
  <c r="AC34" i="11"/>
  <c r="W40" i="11" l="1"/>
  <c r="K40" i="11"/>
  <c r="Q40" i="11"/>
  <c r="AE48" i="11"/>
  <c r="AF48" i="11" s="1"/>
  <c r="S45" i="11"/>
  <c r="T45" i="11" s="1"/>
  <c r="F41" i="11"/>
  <c r="AE25" i="11"/>
  <c r="S20" i="11"/>
  <c r="Y46" i="11"/>
  <c r="Z46" i="11" s="1"/>
  <c r="S34" i="11"/>
  <c r="T34" i="11" s="1"/>
  <c r="S27" i="11"/>
  <c r="M34" i="11"/>
  <c r="N34" i="11" s="1"/>
  <c r="S43" i="11"/>
  <c r="T43" i="11" s="1"/>
  <c r="AE47" i="11"/>
  <c r="AF47" i="11" s="1"/>
  <c r="Y45" i="11"/>
  <c r="Z45" i="11" s="1"/>
  <c r="Y29" i="11"/>
  <c r="AE24" i="11"/>
  <c r="AF24" i="11" s="1"/>
  <c r="AE29" i="11"/>
  <c r="M48" i="11"/>
  <c r="M47" i="11"/>
  <c r="N47" i="11" s="1"/>
  <c r="S46" i="11"/>
  <c r="T46" i="11" s="1"/>
  <c r="M45" i="11"/>
  <c r="N45" i="11" s="1"/>
  <c r="S24" i="11"/>
  <c r="T24" i="11" s="1"/>
  <c r="AE34" i="11"/>
  <c r="AF34" i="11" s="1"/>
  <c r="M43" i="11"/>
  <c r="N43" i="11" s="1"/>
  <c r="M44" i="11"/>
  <c r="N44" i="11" s="1"/>
  <c r="S44" i="11"/>
  <c r="T44" i="11" s="1"/>
  <c r="Y24" i="11"/>
  <c r="Z24" i="11" s="1"/>
  <c r="AE21" i="11"/>
  <c r="S48" i="11"/>
  <c r="T48" i="11" s="1"/>
  <c r="AE20" i="11"/>
  <c r="M21" i="11"/>
  <c r="N21" i="11" s="1"/>
  <c r="M24" i="11"/>
  <c r="N24" i="11" s="1"/>
  <c r="AE45" i="11"/>
  <c r="AF45" i="11" s="1"/>
  <c r="Y48" i="11"/>
  <c r="Z48" i="11" s="1"/>
  <c r="Y34" i="11"/>
  <c r="Z34" i="11" s="1"/>
  <c r="AE43" i="11"/>
  <c r="AF43" i="11" s="1"/>
  <c r="T26" i="11"/>
  <c r="M26" i="11"/>
  <c r="Y26" i="11"/>
  <c r="AF26" i="11"/>
  <c r="S25" i="11"/>
  <c r="Z25" i="11"/>
  <c r="Y27" i="11"/>
  <c r="AF27" i="11"/>
  <c r="AE46" i="11"/>
  <c r="AF46" i="11" s="1"/>
  <c r="Y44" i="11"/>
  <c r="Z44" i="11" s="1"/>
  <c r="S32" i="11"/>
  <c r="Z32" i="11"/>
  <c r="Y20" i="11"/>
  <c r="AF20" i="11"/>
  <c r="T32" i="11"/>
  <c r="M32" i="11"/>
  <c r="Y47" i="11"/>
  <c r="Z47" i="11" s="1"/>
  <c r="AE26" i="11"/>
  <c r="AE32" i="11"/>
  <c r="Y43" i="11"/>
  <c r="Z43" i="11" s="1"/>
  <c r="Y32" i="11"/>
  <c r="AF32" i="11"/>
  <c r="M46" i="11"/>
  <c r="N46" i="11" s="1"/>
  <c r="AC40" i="11"/>
  <c r="H40" i="11"/>
  <c r="M40" i="11" s="1"/>
  <c r="N40" i="11" s="1"/>
  <c r="T27" i="11"/>
  <c r="M27" i="11"/>
  <c r="AE27" i="11"/>
  <c r="Y21" i="11"/>
  <c r="AF21" i="11"/>
  <c r="S21" i="11"/>
  <c r="Z21" i="11"/>
  <c r="T20" i="11"/>
  <c r="M20" i="11"/>
  <c r="N20" i="11" s="1"/>
  <c r="S26" i="11"/>
  <c r="Z26" i="11"/>
  <c r="Z29" i="11"/>
  <c r="Y25" i="11"/>
  <c r="AF25" i="11"/>
  <c r="M25" i="11"/>
  <c r="T25" i="11"/>
  <c r="S47" i="11"/>
  <c r="T47" i="11" s="1"/>
  <c r="K41" i="11" l="1"/>
  <c r="Q41" i="11"/>
  <c r="W41" i="11"/>
  <c r="Y41" i="11" s="1"/>
  <c r="Z41" i="11" s="1"/>
  <c r="S40" i="11"/>
  <c r="T40" i="11" s="1"/>
  <c r="Y40" i="11"/>
  <c r="Z40" i="11" s="1"/>
  <c r="AC41" i="11"/>
  <c r="AE41" i="11" s="1"/>
  <c r="AF41" i="11" s="1"/>
  <c r="H41" i="11"/>
  <c r="AE40" i="11"/>
  <c r="AF40" i="11" s="1"/>
  <c r="S41" i="11" l="1"/>
  <c r="T41" i="11" s="1"/>
  <c r="M41" i="11"/>
  <c r="N41" i="11" s="1"/>
  <c r="H37" i="14"/>
  <c r="H37" i="42"/>
  <c r="H37" i="47"/>
  <c r="H37" i="43"/>
  <c r="H37" i="45"/>
  <c r="H37" i="11"/>
  <c r="H37" i="46"/>
  <c r="H37" i="44"/>
  <c r="H37" i="15"/>
  <c r="H38" i="15"/>
  <c r="H37" i="12"/>
  <c r="H37" i="16"/>
  <c r="H38" i="14"/>
  <c r="H38" i="47"/>
  <c r="H38" i="43"/>
  <c r="H38" i="45"/>
  <c r="H38" i="11"/>
  <c r="H38" i="46"/>
  <c r="H38" i="44"/>
  <c r="H38" i="42"/>
  <c r="H38" i="12"/>
  <c r="H38" i="16"/>
  <c r="H37" i="13"/>
  <c r="H37" i="17"/>
  <c r="H38" i="13"/>
  <c r="H38" i="17"/>
  <c r="H33" i="45" l="1"/>
  <c r="H33" i="43"/>
  <c r="H33" i="47"/>
  <c r="H33" i="11"/>
  <c r="H33" i="42"/>
  <c r="H33" i="46"/>
  <c r="H33" i="44"/>
  <c r="Q33" i="43"/>
  <c r="Q33" i="46"/>
  <c r="Q33" i="44"/>
  <c r="Q33" i="47"/>
  <c r="Q33" i="45"/>
  <c r="Q33" i="42"/>
  <c r="Q33" i="11"/>
  <c r="K33" i="46"/>
  <c r="K33" i="45"/>
  <c r="K33" i="44"/>
  <c r="K33" i="42"/>
  <c r="K33" i="43"/>
  <c r="K33" i="11"/>
  <c r="M33" i="11" s="1"/>
  <c r="N33" i="11" s="1"/>
  <c r="K33" i="47"/>
  <c r="AC33" i="45"/>
  <c r="AC33" i="11"/>
  <c r="AC33" i="46"/>
  <c r="AC33" i="44"/>
  <c r="AC33" i="43"/>
  <c r="AC33" i="42"/>
  <c r="AC33" i="47"/>
  <c r="M33" i="43" l="1"/>
  <c r="N33" i="43" s="1"/>
  <c r="M33" i="47"/>
  <c r="N33" i="47" s="1"/>
  <c r="M33" i="45"/>
  <c r="N33" i="45" s="1"/>
  <c r="M33" i="46"/>
  <c r="N33" i="46" s="1"/>
  <c r="M33" i="42"/>
  <c r="N33" i="42" s="1"/>
  <c r="M33" i="44"/>
  <c r="N33" i="44" s="1"/>
  <c r="S33" i="11"/>
  <c r="T33" i="11" s="1"/>
  <c r="S33" i="42"/>
  <c r="T33" i="42" s="1"/>
  <c r="S33" i="45"/>
  <c r="T33" i="45" s="1"/>
  <c r="S33" i="47"/>
  <c r="T33" i="47" s="1"/>
  <c r="S33" i="44"/>
  <c r="T33" i="44" s="1"/>
  <c r="S33" i="46"/>
  <c r="T33" i="46" s="1"/>
  <c r="W33" i="11"/>
  <c r="Y33" i="11" s="1"/>
  <c r="Z33" i="11" s="1"/>
  <c r="W33" i="44"/>
  <c r="Y33" i="44" s="1"/>
  <c r="Z33" i="44" s="1"/>
  <c r="W33" i="46"/>
  <c r="Y33" i="46" s="1"/>
  <c r="Z33" i="46" s="1"/>
  <c r="W33" i="47"/>
  <c r="Y33" i="47" s="1"/>
  <c r="Z33" i="47" s="1"/>
  <c r="W33" i="42"/>
  <c r="Y33" i="42" s="1"/>
  <c r="Z33" i="42" s="1"/>
  <c r="W33" i="45"/>
  <c r="Y33" i="45" s="1"/>
  <c r="Z33" i="45" s="1"/>
  <c r="W33" i="43"/>
  <c r="Y33" i="43" s="1"/>
  <c r="Z33" i="43" s="1"/>
  <c r="S33" i="43"/>
  <c r="T33" i="43" s="1"/>
  <c r="AE33" i="42" l="1"/>
  <c r="AF33" i="42" s="1"/>
  <c r="AE33" i="11"/>
  <c r="AF33" i="11" s="1"/>
  <c r="AE33" i="46"/>
  <c r="AF33" i="46" s="1"/>
  <c r="AE33" i="44"/>
  <c r="AF33" i="44" s="1"/>
  <c r="AE33" i="47"/>
  <c r="AF33" i="47" s="1"/>
  <c r="AE33" i="45"/>
  <c r="AF33" i="45" s="1"/>
  <c r="AE33" i="43"/>
  <c r="AF33" i="43" s="1"/>
  <c r="H12" i="17" l="1"/>
  <c r="H12" i="12"/>
  <c r="H19" i="17" l="1"/>
  <c r="H19" i="12"/>
  <c r="H28" i="17" l="1"/>
  <c r="H36" i="17" s="1"/>
  <c r="H28" i="12"/>
  <c r="H36" i="12" s="1"/>
  <c r="H39" i="17" l="1"/>
  <c r="H39" i="12"/>
  <c r="H50" i="48" l="1"/>
  <c r="H56" i="48"/>
  <c r="H56" i="62"/>
  <c r="H50" i="62"/>
  <c r="H56" i="17"/>
  <c r="H50" i="17"/>
  <c r="H50" i="12"/>
  <c r="H56" i="12"/>
  <c r="H51" i="62" l="1"/>
  <c r="H52" i="62" s="1"/>
  <c r="H56" i="50"/>
  <c r="H50" i="50"/>
  <c r="H57" i="62"/>
  <c r="H51" i="17"/>
  <c r="H57" i="48"/>
  <c r="H57" i="17"/>
  <c r="H56" i="51"/>
  <c r="H50" i="51"/>
  <c r="H51" i="12"/>
  <c r="H51" i="48"/>
  <c r="H56" i="49"/>
  <c r="H50" i="49"/>
  <c r="H57" i="12"/>
  <c r="H52" i="48" l="1"/>
  <c r="H53" i="48" s="1"/>
  <c r="H52" i="12"/>
  <c r="H53" i="12" s="1"/>
  <c r="H58" i="12"/>
  <c r="H59" i="12" s="1"/>
  <c r="H58" i="17"/>
  <c r="H51" i="51"/>
  <c r="H52" i="51" s="1"/>
  <c r="H52" i="17"/>
  <c r="H57" i="51"/>
  <c r="H51" i="50"/>
  <c r="H57" i="50"/>
  <c r="H57" i="49"/>
  <c r="H53" i="62"/>
  <c r="H51" i="49"/>
  <c r="H58" i="62"/>
  <c r="H58" i="48"/>
  <c r="H59" i="17" l="1"/>
  <c r="H60" i="17" s="1"/>
  <c r="H58" i="49"/>
  <c r="H58" i="50"/>
  <c r="H59" i="50" s="1"/>
  <c r="H54" i="62"/>
  <c r="H52" i="50"/>
  <c r="H53" i="50" s="1"/>
  <c r="H59" i="62"/>
  <c r="H60" i="62" s="1"/>
  <c r="H54" i="12"/>
  <c r="H60" i="12"/>
  <c r="H53" i="17"/>
  <c r="H59" i="49"/>
  <c r="H53" i="51"/>
  <c r="H59" i="48"/>
  <c r="H52" i="49"/>
  <c r="H58" i="51"/>
  <c r="H54" i="48"/>
  <c r="H60" i="50" l="1"/>
  <c r="H60" i="48"/>
  <c r="H54" i="51"/>
  <c r="H59" i="51"/>
  <c r="H60" i="49"/>
  <c r="H54" i="17"/>
  <c r="H54" i="50"/>
  <c r="H53" i="49"/>
  <c r="H60" i="51" l="1"/>
  <c r="H54" i="49"/>
  <c r="H12" i="15" l="1"/>
  <c r="H12" i="13"/>
  <c r="H12" i="14"/>
  <c r="H12" i="16"/>
  <c r="H12" i="37"/>
  <c r="H19" i="37" l="1"/>
  <c r="H19" i="14"/>
  <c r="H19" i="13"/>
  <c r="H19" i="16"/>
  <c r="H19" i="15"/>
  <c r="H28" i="15" l="1"/>
  <c r="H28" i="37"/>
  <c r="H36" i="37" s="1"/>
  <c r="H39" i="37" s="1"/>
  <c r="H28" i="14"/>
  <c r="H28" i="13"/>
  <c r="H12" i="43"/>
  <c r="H12" i="42"/>
  <c r="H12" i="46"/>
  <c r="H12" i="11"/>
  <c r="H12" i="44"/>
  <c r="H12" i="47"/>
  <c r="H12" i="45"/>
  <c r="H28" i="16"/>
  <c r="H36" i="13" l="1"/>
  <c r="H36" i="14"/>
  <c r="H36" i="16"/>
  <c r="H36" i="15"/>
  <c r="H56" i="53" l="1"/>
  <c r="H39" i="13"/>
  <c r="H39" i="14"/>
  <c r="H50" i="55"/>
  <c r="H56" i="55"/>
  <c r="H56" i="57"/>
  <c r="H50" i="57"/>
  <c r="H56" i="52"/>
  <c r="H50" i="52"/>
  <c r="H39" i="16"/>
  <c r="H39" i="15"/>
  <c r="H19" i="42"/>
  <c r="H19" i="46"/>
  <c r="H19" i="43"/>
  <c r="H19" i="45"/>
  <c r="H19" i="11"/>
  <c r="H19" i="47"/>
  <c r="H19" i="44"/>
  <c r="H56" i="59"/>
  <c r="H50" i="59"/>
  <c r="H50" i="53" l="1"/>
  <c r="H51" i="53" s="1"/>
  <c r="H50" i="54"/>
  <c r="H56" i="54"/>
  <c r="H56" i="60"/>
  <c r="H50" i="60"/>
  <c r="H57" i="55"/>
  <c r="H51" i="57"/>
  <c r="H51" i="55"/>
  <c r="H28" i="45"/>
  <c r="H57" i="57"/>
  <c r="H28" i="44"/>
  <c r="H28" i="47"/>
  <c r="H28" i="43"/>
  <c r="H56" i="14"/>
  <c r="H50" i="14"/>
  <c r="H51" i="59"/>
  <c r="H28" i="46"/>
  <c r="H57" i="52"/>
  <c r="H56" i="58"/>
  <c r="H50" i="58"/>
  <c r="H56" i="15"/>
  <c r="H50" i="15"/>
  <c r="H28" i="42"/>
  <c r="H50" i="61"/>
  <c r="H56" i="61"/>
  <c r="H57" i="53"/>
  <c r="H50" i="56"/>
  <c r="H56" i="56"/>
  <c r="H56" i="13"/>
  <c r="H50" i="13"/>
  <c r="H50" i="16"/>
  <c r="H56" i="16"/>
  <c r="H28" i="11"/>
  <c r="H51" i="52"/>
  <c r="H57" i="59"/>
  <c r="H56" i="37"/>
  <c r="H50" i="37"/>
  <c r="H52" i="57" l="1"/>
  <c r="H53" i="57" s="1"/>
  <c r="H52" i="53"/>
  <c r="H53" i="53" s="1"/>
  <c r="H58" i="57"/>
  <c r="H59" i="57" s="1"/>
  <c r="H52" i="55"/>
  <c r="H53" i="55" s="1"/>
  <c r="H58" i="52"/>
  <c r="H59" i="52" s="1"/>
  <c r="H52" i="59"/>
  <c r="H53" i="59" s="1"/>
  <c r="H58" i="59"/>
  <c r="H58" i="53"/>
  <c r="H52" i="52"/>
  <c r="H53" i="52" s="1"/>
  <c r="H51" i="37"/>
  <c r="H51" i="61"/>
  <c r="H57" i="37"/>
  <c r="H36" i="42"/>
  <c r="H51" i="60"/>
  <c r="H51" i="13"/>
  <c r="H57" i="60"/>
  <c r="H36" i="47"/>
  <c r="H51" i="15"/>
  <c r="H51" i="14"/>
  <c r="H36" i="45"/>
  <c r="H57" i="54"/>
  <c r="H51" i="58"/>
  <c r="H51" i="56"/>
  <c r="H57" i="16"/>
  <c r="H36" i="11"/>
  <c r="H57" i="13"/>
  <c r="H57" i="15"/>
  <c r="H57" i="14"/>
  <c r="H36" i="44"/>
  <c r="H57" i="56"/>
  <c r="H36" i="43"/>
  <c r="H57" i="58"/>
  <c r="H51" i="16"/>
  <c r="H57" i="61"/>
  <c r="H36" i="46"/>
  <c r="H58" i="55"/>
  <c r="H51" i="54"/>
  <c r="H59" i="59" l="1"/>
  <c r="H59" i="53"/>
  <c r="H54" i="53"/>
  <c r="H58" i="15"/>
  <c r="H58" i="14"/>
  <c r="H52" i="15"/>
  <c r="H60" i="57"/>
  <c r="H58" i="13"/>
  <c r="H59" i="13" s="1"/>
  <c r="H58" i="16"/>
  <c r="H58" i="37"/>
  <c r="H52" i="37"/>
  <c r="H53" i="37" s="1"/>
  <c r="H52" i="16"/>
  <c r="H52" i="56"/>
  <c r="H53" i="56" s="1"/>
  <c r="H60" i="52"/>
  <c r="H52" i="54"/>
  <c r="H53" i="54" s="1"/>
  <c r="H52" i="58"/>
  <c r="H54" i="57"/>
  <c r="H52" i="60"/>
  <c r="H52" i="61"/>
  <c r="H53" i="61" s="1"/>
  <c r="H39" i="44"/>
  <c r="H39" i="45"/>
  <c r="H39" i="46"/>
  <c r="H39" i="42"/>
  <c r="H58" i="61"/>
  <c r="H58" i="58"/>
  <c r="H54" i="55"/>
  <c r="H52" i="13"/>
  <c r="H59" i="55"/>
  <c r="H58" i="56"/>
  <c r="H39" i="47"/>
  <c r="H54" i="59"/>
  <c r="H54" i="52"/>
  <c r="H39" i="43"/>
  <c r="H39" i="11"/>
  <c r="H58" i="54"/>
  <c r="H52" i="14"/>
  <c r="H58" i="60"/>
  <c r="H60" i="59" l="1"/>
  <c r="H60" i="53"/>
  <c r="H59" i="15"/>
  <c r="H53" i="58"/>
  <c r="H59" i="14"/>
  <c r="H53" i="15"/>
  <c r="H53" i="16"/>
  <c r="H59" i="37"/>
  <c r="H59" i="16"/>
  <c r="H53" i="60"/>
  <c r="H54" i="37"/>
  <c r="H56" i="46"/>
  <c r="H50" i="46"/>
  <c r="H59" i="56"/>
  <c r="H54" i="56"/>
  <c r="H59" i="61"/>
  <c r="H53" i="13"/>
  <c r="H59" i="58"/>
  <c r="H56" i="42"/>
  <c r="H50" i="42"/>
  <c r="H50" i="11"/>
  <c r="H56" i="11"/>
  <c r="H60" i="55"/>
  <c r="H53" i="14"/>
  <c r="H59" i="54"/>
  <c r="H56" i="43"/>
  <c r="H50" i="43"/>
  <c r="H50" i="45"/>
  <c r="H56" i="45"/>
  <c r="H50" i="44"/>
  <c r="H56" i="44"/>
  <c r="H59" i="60"/>
  <c r="H54" i="61"/>
  <c r="H50" i="47"/>
  <c r="H56" i="47"/>
  <c r="H54" i="54"/>
  <c r="H60" i="13"/>
  <c r="H54" i="58" l="1"/>
  <c r="H60" i="15"/>
  <c r="H60" i="14"/>
  <c r="H54" i="15"/>
  <c r="H54" i="16"/>
  <c r="H60" i="37"/>
  <c r="H60" i="16"/>
  <c r="H60" i="54"/>
  <c r="H60" i="56"/>
  <c r="H54" i="13"/>
  <c r="H60" i="61"/>
  <c r="H54" i="60"/>
  <c r="H51" i="44"/>
  <c r="H51" i="47"/>
  <c r="H57" i="46"/>
  <c r="H51" i="46"/>
  <c r="H51" i="43"/>
  <c r="H51" i="11"/>
  <c r="H57" i="45"/>
  <c r="H57" i="11"/>
  <c r="H57" i="42"/>
  <c r="H57" i="47"/>
  <c r="H51" i="42"/>
  <c r="H60" i="60"/>
  <c r="H57" i="44"/>
  <c r="H51" i="45"/>
  <c r="H57" i="43"/>
  <c r="H54" i="14"/>
  <c r="H60" i="58"/>
  <c r="H52" i="44" l="1"/>
  <c r="H53" i="44" s="1"/>
  <c r="H52" i="11"/>
  <c r="H58" i="42"/>
  <c r="H58" i="45"/>
  <c r="H52" i="45"/>
  <c r="H53" i="45" s="1"/>
  <c r="H58" i="11"/>
  <c r="H59" i="11" s="1"/>
  <c r="H58" i="46"/>
  <c r="H59" i="46" s="1"/>
  <c r="H52" i="46"/>
  <c r="H52" i="47"/>
  <c r="H53" i="47" s="1"/>
  <c r="H58" i="43"/>
  <c r="H59" i="43" s="1"/>
  <c r="H58" i="44"/>
  <c r="H52" i="42"/>
  <c r="H58" i="47"/>
  <c r="H52" i="43"/>
  <c r="H53" i="46" l="1"/>
  <c r="H53" i="11"/>
  <c r="H59" i="45"/>
  <c r="H59" i="42"/>
  <c r="H60" i="46"/>
  <c r="H54" i="45"/>
  <c r="H54" i="47"/>
  <c r="H60" i="11"/>
  <c r="H60" i="43"/>
  <c r="H59" i="47"/>
  <c r="H59" i="44"/>
  <c r="H53" i="42"/>
  <c r="H54" i="44"/>
  <c r="H53" i="43"/>
  <c r="H54" i="11" l="1"/>
  <c r="H60" i="45"/>
  <c r="H54" i="46"/>
  <c r="H60" i="42"/>
  <c r="H54" i="43"/>
  <c r="H60" i="47"/>
  <c r="H60" i="44"/>
  <c r="H54" i="42"/>
  <c r="Q37" i="13" l="1"/>
  <c r="Q37" i="15"/>
  <c r="Q37" i="16"/>
  <c r="Q37" i="17"/>
  <c r="K37" i="47"/>
  <c r="K37" i="43"/>
  <c r="K37" i="46"/>
  <c r="K37" i="42"/>
  <c r="K37" i="44"/>
  <c r="K37" i="45"/>
  <c r="K37" i="11"/>
  <c r="K37" i="12"/>
  <c r="M37" i="12" s="1"/>
  <c r="N37" i="12" s="1"/>
  <c r="K37" i="13"/>
  <c r="M37" i="13" s="1"/>
  <c r="N37" i="13" s="1"/>
  <c r="K37" i="14"/>
  <c r="K37" i="15"/>
  <c r="K37" i="16"/>
  <c r="K37" i="17"/>
  <c r="M37" i="17" s="1"/>
  <c r="N37" i="17" s="1"/>
  <c r="Q37" i="14"/>
  <c r="AC38" i="56"/>
  <c r="AC38" i="37"/>
  <c r="AC38" i="14"/>
  <c r="AC38" i="59"/>
  <c r="AC38" i="57"/>
  <c r="AC38" i="58"/>
  <c r="W38" i="45"/>
  <c r="W38" i="11"/>
  <c r="W38" i="47"/>
  <c r="W38" i="43"/>
  <c r="W38" i="42"/>
  <c r="W38" i="46"/>
  <c r="W38" i="44"/>
  <c r="W38" i="12"/>
  <c r="W38" i="13"/>
  <c r="W38" i="14"/>
  <c r="W38" i="15"/>
  <c r="W38" i="16"/>
  <c r="W38" i="17"/>
  <c r="Q37" i="46"/>
  <c r="Q37" i="43"/>
  <c r="Q37" i="47"/>
  <c r="Q37" i="11"/>
  <c r="Q37" i="42"/>
  <c r="Q37" i="44"/>
  <c r="Q37" i="45"/>
  <c r="Q38" i="43"/>
  <c r="Q38" i="47"/>
  <c r="Q38" i="42"/>
  <c r="Q38" i="46"/>
  <c r="Q38" i="11"/>
  <c r="Q38" i="44"/>
  <c r="Q38" i="45"/>
  <c r="Q38" i="12"/>
  <c r="Q38" i="13"/>
  <c r="Q38" i="14"/>
  <c r="Q38" i="15"/>
  <c r="Q38" i="16"/>
  <c r="Q38" i="17"/>
  <c r="Q37" i="12"/>
  <c r="AC38" i="49"/>
  <c r="AC38" i="51"/>
  <c r="AC38" i="48"/>
  <c r="AE38" i="48" s="1"/>
  <c r="AF38" i="48" s="1"/>
  <c r="AC38" i="12"/>
  <c r="AC38" i="50"/>
  <c r="AC38" i="62"/>
  <c r="AC38" i="17"/>
  <c r="K38" i="11"/>
  <c r="M38" i="11" s="1"/>
  <c r="N38" i="11" s="1"/>
  <c r="K38" i="44"/>
  <c r="M38" i="44" s="1"/>
  <c r="N38" i="44" s="1"/>
  <c r="K38" i="46"/>
  <c r="M38" i="46" s="1"/>
  <c r="N38" i="46" s="1"/>
  <c r="K38" i="42"/>
  <c r="M38" i="42" s="1"/>
  <c r="N38" i="42" s="1"/>
  <c r="K38" i="47"/>
  <c r="M38" i="47" s="1"/>
  <c r="N38" i="47" s="1"/>
  <c r="K38" i="45"/>
  <c r="M38" i="45" s="1"/>
  <c r="N38" i="45" s="1"/>
  <c r="K38" i="43"/>
  <c r="M38" i="43" s="1"/>
  <c r="N38" i="43" s="1"/>
  <c r="K38" i="12"/>
  <c r="M38" i="12" s="1"/>
  <c r="N38" i="12" s="1"/>
  <c r="K38" i="13"/>
  <c r="M38" i="13" s="1"/>
  <c r="N38" i="13" s="1"/>
  <c r="K38" i="14"/>
  <c r="M38" i="14" s="1"/>
  <c r="N38" i="14" s="1"/>
  <c r="K38" i="15"/>
  <c r="M38" i="15" s="1"/>
  <c r="N38" i="15" s="1"/>
  <c r="K38" i="16"/>
  <c r="M38" i="16" s="1"/>
  <c r="N38" i="16" s="1"/>
  <c r="K38" i="17"/>
  <c r="M38" i="17" s="1"/>
  <c r="N38" i="17" s="1"/>
  <c r="AC38" i="54"/>
  <c r="AC38" i="55"/>
  <c r="AE38" i="55" s="1"/>
  <c r="AF38" i="55" s="1"/>
  <c r="AC38" i="53"/>
  <c r="AC38" i="13"/>
  <c r="AC38" i="52"/>
  <c r="AC38" i="15"/>
  <c r="AC38" i="60"/>
  <c r="AC37" i="47"/>
  <c r="AC37" i="43"/>
  <c r="AC37" i="42"/>
  <c r="AC37" i="44"/>
  <c r="AC37" i="11"/>
  <c r="AC37" i="46"/>
  <c r="AC37" i="45"/>
  <c r="AC37" i="49"/>
  <c r="AC37" i="50"/>
  <c r="AC37" i="12"/>
  <c r="AC37" i="51"/>
  <c r="AC37" i="48"/>
  <c r="AC37" i="53"/>
  <c r="AC37" i="54"/>
  <c r="AC37" i="13"/>
  <c r="AC37" i="52"/>
  <c r="AC37" i="55"/>
  <c r="AC37" i="57"/>
  <c r="AC37" i="59"/>
  <c r="AC37" i="56"/>
  <c r="AC37" i="14"/>
  <c r="AC37" i="37"/>
  <c r="AC37" i="58"/>
  <c r="AC37" i="15"/>
  <c r="AC37" i="60"/>
  <c r="AC37" i="61"/>
  <c r="AC37" i="16"/>
  <c r="AC37" i="17"/>
  <c r="AC37" i="62"/>
  <c r="AC38" i="43"/>
  <c r="AC38" i="46"/>
  <c r="AC38" i="44"/>
  <c r="AC38" i="45"/>
  <c r="AC38" i="42"/>
  <c r="AC38" i="47"/>
  <c r="AE38" i="47" s="1"/>
  <c r="AF38" i="47" s="1"/>
  <c r="AC38" i="11"/>
  <c r="AC38" i="16"/>
  <c r="AC38" i="61"/>
  <c r="W37" i="43"/>
  <c r="W37" i="46"/>
  <c r="W37" i="45"/>
  <c r="W37" i="44"/>
  <c r="W37" i="11"/>
  <c r="W37" i="42"/>
  <c r="W37" i="47"/>
  <c r="W37" i="12"/>
  <c r="W37" i="13"/>
  <c r="W37" i="14"/>
  <c r="W37" i="15"/>
  <c r="W37" i="16"/>
  <c r="W37" i="17"/>
  <c r="Y37" i="11" l="1"/>
  <c r="Z37" i="11" s="1"/>
  <c r="S37" i="12"/>
  <c r="T37" i="12" s="1"/>
  <c r="Y37" i="46"/>
  <c r="Z37" i="46" s="1"/>
  <c r="AE38" i="60"/>
  <c r="AF38" i="60" s="1"/>
  <c r="Y37" i="15"/>
  <c r="Z37" i="15" s="1"/>
  <c r="AE38" i="46"/>
  <c r="AF38" i="46" s="1"/>
  <c r="AE38" i="52"/>
  <c r="AF38" i="52" s="1"/>
  <c r="Y37" i="17"/>
  <c r="Z37" i="17" s="1"/>
  <c r="Y37" i="14"/>
  <c r="Z37" i="14" s="1"/>
  <c r="Y37" i="12"/>
  <c r="Z37" i="12" s="1"/>
  <c r="AE38" i="54"/>
  <c r="AF38" i="54" s="1"/>
  <c r="AE38" i="50"/>
  <c r="AF38" i="50" s="1"/>
  <c r="Y37" i="43"/>
  <c r="Z37" i="43" s="1"/>
  <c r="AE38" i="61"/>
  <c r="AF38" i="61" s="1"/>
  <c r="Y37" i="42"/>
  <c r="Z37" i="42" s="1"/>
  <c r="AE38" i="11"/>
  <c r="AF38" i="11" s="1"/>
  <c r="AE38" i="53"/>
  <c r="AF38" i="53" s="1"/>
  <c r="Y37" i="16"/>
  <c r="Z37" i="16" s="1"/>
  <c r="AE38" i="45"/>
  <c r="AF38" i="45" s="1"/>
  <c r="AE38" i="43"/>
  <c r="AF38" i="43" s="1"/>
  <c r="AE38" i="49"/>
  <c r="AF38" i="49" s="1"/>
  <c r="AE38" i="51"/>
  <c r="AF38" i="51" s="1"/>
  <c r="Y37" i="47"/>
  <c r="Z37" i="47" s="1"/>
  <c r="AE38" i="16"/>
  <c r="AF38" i="16" s="1"/>
  <c r="AE38" i="12"/>
  <c r="AF38" i="12" s="1"/>
  <c r="AE38" i="42"/>
  <c r="AF38" i="42" s="1"/>
  <c r="Y37" i="44"/>
  <c r="Z37" i="44" s="1"/>
  <c r="AE37" i="58"/>
  <c r="AF37" i="58" s="1"/>
  <c r="AE37" i="48"/>
  <c r="AF37" i="48" s="1"/>
  <c r="AE37" i="46"/>
  <c r="AF37" i="46" s="1"/>
  <c r="S38" i="14"/>
  <c r="T38" i="14" s="1"/>
  <c r="Y38" i="15"/>
  <c r="Z38" i="15" s="1"/>
  <c r="Y38" i="13"/>
  <c r="Z38" i="13" s="1"/>
  <c r="Y38" i="45"/>
  <c r="Z38" i="45" s="1"/>
  <c r="AE38" i="56"/>
  <c r="AF38" i="56" s="1"/>
  <c r="AE38" i="17"/>
  <c r="AF38" i="17" s="1"/>
  <c r="AE37" i="16"/>
  <c r="AF37" i="16" s="1"/>
  <c r="AE37" i="14"/>
  <c r="AF37" i="14" s="1"/>
  <c r="AE37" i="52"/>
  <c r="AF37" i="52" s="1"/>
  <c r="AE37" i="44"/>
  <c r="AF37" i="44" s="1"/>
  <c r="S38" i="16"/>
  <c r="T38" i="16" s="1"/>
  <c r="S38" i="46"/>
  <c r="T38" i="46" s="1"/>
  <c r="Y38" i="44"/>
  <c r="Z38" i="44" s="1"/>
  <c r="S37" i="13"/>
  <c r="T37" i="13" s="1"/>
  <c r="AE37" i="47"/>
  <c r="AF37" i="47" s="1"/>
  <c r="AE37" i="17"/>
  <c r="AF37" i="17" s="1"/>
  <c r="S38" i="44"/>
  <c r="T38" i="44" s="1"/>
  <c r="S37" i="45"/>
  <c r="T37" i="45" s="1"/>
  <c r="M37" i="44"/>
  <c r="N37" i="44" s="1"/>
  <c r="AE38" i="44"/>
  <c r="AF38" i="44" s="1"/>
  <c r="AE37" i="37"/>
  <c r="AF37" i="37" s="1"/>
  <c r="AE37" i="55"/>
  <c r="AF37" i="55" s="1"/>
  <c r="AE37" i="51"/>
  <c r="AF37" i="51" s="1"/>
  <c r="AE37" i="11"/>
  <c r="AF37" i="11" s="1"/>
  <c r="AE38" i="15"/>
  <c r="AF38" i="15" s="1"/>
  <c r="S38" i="11"/>
  <c r="T38" i="11" s="1"/>
  <c r="S37" i="44"/>
  <c r="T37" i="44" s="1"/>
  <c r="Y38" i="17"/>
  <c r="Z38" i="17" s="1"/>
  <c r="M37" i="42"/>
  <c r="N37" i="42" s="1"/>
  <c r="S37" i="42"/>
  <c r="T37" i="42" s="1"/>
  <c r="Y37" i="13"/>
  <c r="Z37" i="13" s="1"/>
  <c r="AE37" i="61"/>
  <c r="AF37" i="61" s="1"/>
  <c r="AE37" i="56"/>
  <c r="AF37" i="56" s="1"/>
  <c r="AE37" i="13"/>
  <c r="AF37" i="13" s="1"/>
  <c r="AE37" i="50"/>
  <c r="AF37" i="50" s="1"/>
  <c r="AE37" i="42"/>
  <c r="AF37" i="42" s="1"/>
  <c r="S38" i="42"/>
  <c r="T38" i="42" s="1"/>
  <c r="S37" i="11"/>
  <c r="T37" i="11" s="1"/>
  <c r="Y38" i="14"/>
  <c r="Z38" i="14" s="1"/>
  <c r="Y38" i="46"/>
  <c r="Z38" i="46" s="1"/>
  <c r="AE38" i="58"/>
  <c r="AF38" i="58" s="1"/>
  <c r="M37" i="43"/>
  <c r="N37" i="43" s="1"/>
  <c r="M37" i="14"/>
  <c r="N37" i="14" s="1"/>
  <c r="AE37" i="59"/>
  <c r="AF37" i="59" s="1"/>
  <c r="AE37" i="54"/>
  <c r="AF37" i="54" s="1"/>
  <c r="AE37" i="49"/>
  <c r="AF37" i="49" s="1"/>
  <c r="AE37" i="43"/>
  <c r="AF37" i="43" s="1"/>
  <c r="AE38" i="13"/>
  <c r="AF38" i="13" s="1"/>
  <c r="S38" i="12"/>
  <c r="T38" i="12" s="1"/>
  <c r="S38" i="47"/>
  <c r="T38" i="47" s="1"/>
  <c r="S37" i="47"/>
  <c r="T37" i="47" s="1"/>
  <c r="Y38" i="12"/>
  <c r="Z38" i="12" s="1"/>
  <c r="Y38" i="42"/>
  <c r="Z38" i="42" s="1"/>
  <c r="AE38" i="57"/>
  <c r="AF38" i="57" s="1"/>
  <c r="M37" i="15"/>
  <c r="N37" i="15" s="1"/>
  <c r="M37" i="47"/>
  <c r="N37" i="47" s="1"/>
  <c r="S37" i="16"/>
  <c r="T37" i="16" s="1"/>
  <c r="Y37" i="45"/>
  <c r="Z37" i="45" s="1"/>
  <c r="AE37" i="60"/>
  <c r="AF37" i="60" s="1"/>
  <c r="AE37" i="57"/>
  <c r="AF37" i="57" s="1"/>
  <c r="AE37" i="53"/>
  <c r="AF37" i="53" s="1"/>
  <c r="AE38" i="62"/>
  <c r="AF38" i="62" s="1"/>
  <c r="S38" i="13"/>
  <c r="T38" i="13" s="1"/>
  <c r="S38" i="43"/>
  <c r="T38" i="43" s="1"/>
  <c r="S37" i="43"/>
  <c r="T37" i="43" s="1"/>
  <c r="Y38" i="16"/>
  <c r="Z38" i="16" s="1"/>
  <c r="Y38" i="43"/>
  <c r="Z38" i="43" s="1"/>
  <c r="AE38" i="59"/>
  <c r="AF38" i="59" s="1"/>
  <c r="S37" i="14"/>
  <c r="T37" i="14" s="1"/>
  <c r="AE37" i="12"/>
  <c r="AF37" i="12" s="1"/>
  <c r="M37" i="16"/>
  <c r="N37" i="16" s="1"/>
  <c r="M37" i="46"/>
  <c r="N37" i="46" s="1"/>
  <c r="AE37" i="62"/>
  <c r="AF37" i="62" s="1"/>
  <c r="AE37" i="15"/>
  <c r="AF37" i="15" s="1"/>
  <c r="S38" i="15"/>
  <c r="T38" i="15" s="1"/>
  <c r="S37" i="46"/>
  <c r="T37" i="46" s="1"/>
  <c r="Y38" i="47"/>
  <c r="Z38" i="47" s="1"/>
  <c r="AE38" i="14"/>
  <c r="AF38" i="14" s="1"/>
  <c r="M37" i="11"/>
  <c r="N37" i="11" s="1"/>
  <c r="S37" i="15"/>
  <c r="T37" i="15" s="1"/>
  <c r="AE37" i="45"/>
  <c r="AF37" i="45" s="1"/>
  <c r="S38" i="17"/>
  <c r="T38" i="17" s="1"/>
  <c r="S38" i="45"/>
  <c r="T38" i="45" s="1"/>
  <c r="Y38" i="11"/>
  <c r="Z38" i="11" s="1"/>
  <c r="AE38" i="37"/>
  <c r="AF38" i="37" s="1"/>
  <c r="M37" i="45"/>
  <c r="N37" i="45" s="1"/>
  <c r="S37" i="17"/>
  <c r="T37" i="17" s="1"/>
  <c r="K30" i="16" l="1"/>
  <c r="K30" i="61"/>
  <c r="K30" i="62"/>
  <c r="K30" i="17"/>
  <c r="K30" i="60"/>
  <c r="K30" i="15"/>
  <c r="K29" i="59"/>
  <c r="K29" i="37"/>
  <c r="K30" i="58"/>
  <c r="K30" i="57"/>
  <c r="K30" i="56"/>
  <c r="K30" i="14"/>
  <c r="K29" i="12"/>
  <c r="K29" i="49"/>
  <c r="K29" i="48"/>
  <c r="K29" i="51"/>
  <c r="K29" i="50"/>
  <c r="K29" i="15"/>
  <c r="K29" i="60"/>
  <c r="K29" i="54"/>
  <c r="K29" i="53"/>
  <c r="K29" i="52"/>
  <c r="K29" i="13"/>
  <c r="K29" i="55"/>
  <c r="K30" i="59"/>
  <c r="K30" i="37"/>
  <c r="K29" i="57"/>
  <c r="K29" i="56"/>
  <c r="K29" i="14"/>
  <c r="K29" i="58"/>
  <c r="K29" i="17"/>
  <c r="K29" i="62"/>
  <c r="K29" i="44"/>
  <c r="K29" i="43"/>
  <c r="K29" i="47"/>
  <c r="K29" i="45"/>
  <c r="K29" i="11"/>
  <c r="M29" i="11" s="1"/>
  <c r="K29" i="46"/>
  <c r="K29" i="42"/>
  <c r="K29" i="16"/>
  <c r="K29" i="61"/>
  <c r="M29" i="16" l="1"/>
  <c r="N29" i="16" s="1"/>
  <c r="S29" i="16"/>
  <c r="T29" i="16" s="1"/>
  <c r="S29" i="51"/>
  <c r="T29" i="51" s="1"/>
  <c r="M29" i="51"/>
  <c r="N29" i="51" s="1"/>
  <c r="S29" i="13"/>
  <c r="T29" i="13" s="1"/>
  <c r="M29" i="13"/>
  <c r="N29" i="13" s="1"/>
  <c r="S29" i="59"/>
  <c r="T29" i="59" s="1"/>
  <c r="M29" i="59"/>
  <c r="N29" i="59" s="1"/>
  <c r="M29" i="46"/>
  <c r="N29" i="46" s="1"/>
  <c r="S29" i="46"/>
  <c r="T29" i="46" s="1"/>
  <c r="S29" i="58"/>
  <c r="T29" i="58" s="1"/>
  <c r="M29" i="58"/>
  <c r="N29" i="58" s="1"/>
  <c r="M29" i="52"/>
  <c r="N29" i="52" s="1"/>
  <c r="S29" i="52"/>
  <c r="T29" i="52" s="1"/>
  <c r="S29" i="49"/>
  <c r="T29" i="49" s="1"/>
  <c r="M29" i="49"/>
  <c r="N29" i="49" s="1"/>
  <c r="S30" i="15"/>
  <c r="T30" i="15" s="1"/>
  <c r="M30" i="15"/>
  <c r="N30" i="15" s="1"/>
  <c r="S29" i="62"/>
  <c r="T29" i="62" s="1"/>
  <c r="M29" i="62"/>
  <c r="N29" i="62" s="1"/>
  <c r="M29" i="42"/>
  <c r="N29" i="42" s="1"/>
  <c r="S29" i="42"/>
  <c r="T29" i="42" s="1"/>
  <c r="S29" i="11"/>
  <c r="T29" i="11" s="1"/>
  <c r="N29" i="11"/>
  <c r="S30" i="60"/>
  <c r="T30" i="60" s="1"/>
  <c r="M30" i="60"/>
  <c r="N30" i="60" s="1"/>
  <c r="M29" i="54"/>
  <c r="N29" i="54" s="1"/>
  <c r="S29" i="54"/>
  <c r="T29" i="54" s="1"/>
  <c r="M29" i="47"/>
  <c r="N29" i="47" s="1"/>
  <c r="S29" i="47"/>
  <c r="T29" i="47" s="1"/>
  <c r="M29" i="57"/>
  <c r="N29" i="57" s="1"/>
  <c r="S29" i="57"/>
  <c r="T29" i="57" s="1"/>
  <c r="M29" i="60"/>
  <c r="N29" i="60" s="1"/>
  <c r="S29" i="60"/>
  <c r="T29" i="60" s="1"/>
  <c r="M30" i="56"/>
  <c r="N30" i="56" s="1"/>
  <c r="S30" i="56"/>
  <c r="T30" i="56" s="1"/>
  <c r="M30" i="62"/>
  <c r="N30" i="62" s="1"/>
  <c r="S30" i="62"/>
  <c r="T30" i="62" s="1"/>
  <c r="M29" i="37"/>
  <c r="N29" i="37" s="1"/>
  <c r="S29" i="37"/>
  <c r="T29" i="37" s="1"/>
  <c r="S29" i="48"/>
  <c r="T29" i="48" s="1"/>
  <c r="M29" i="48"/>
  <c r="N29" i="48" s="1"/>
  <c r="S29" i="53"/>
  <c r="T29" i="53" s="1"/>
  <c r="M29" i="53"/>
  <c r="N29" i="53" s="1"/>
  <c r="S29" i="56"/>
  <c r="T29" i="56" s="1"/>
  <c r="M29" i="56"/>
  <c r="N29" i="56" s="1"/>
  <c r="M30" i="17"/>
  <c r="N30" i="17" s="1"/>
  <c r="S30" i="17"/>
  <c r="T30" i="17" s="1"/>
  <c r="S29" i="43"/>
  <c r="T29" i="43" s="1"/>
  <c r="M29" i="43"/>
  <c r="N29" i="43" s="1"/>
  <c r="M30" i="37"/>
  <c r="N30" i="37" s="1"/>
  <c r="S30" i="37"/>
  <c r="T30" i="37" s="1"/>
  <c r="S29" i="15"/>
  <c r="T29" i="15" s="1"/>
  <c r="M29" i="15"/>
  <c r="N29" i="15" s="1"/>
  <c r="M30" i="57"/>
  <c r="N30" i="57" s="1"/>
  <c r="S30" i="57"/>
  <c r="T30" i="57" s="1"/>
  <c r="S30" i="61"/>
  <c r="T30" i="61" s="1"/>
  <c r="M30" i="61"/>
  <c r="N30" i="61" s="1"/>
  <c r="M29" i="55"/>
  <c r="N29" i="55" s="1"/>
  <c r="S29" i="55"/>
  <c r="T29" i="55" s="1"/>
  <c r="S29" i="17"/>
  <c r="T29" i="17" s="1"/>
  <c r="M29" i="17"/>
  <c r="N29" i="17" s="1"/>
  <c r="M29" i="14"/>
  <c r="N29" i="14" s="1"/>
  <c r="S29" i="14"/>
  <c r="T29" i="14" s="1"/>
  <c r="M29" i="12"/>
  <c r="N29" i="12" s="1"/>
  <c r="S29" i="12"/>
  <c r="T29" i="12" s="1"/>
  <c r="S29" i="45"/>
  <c r="T29" i="45" s="1"/>
  <c r="M29" i="45"/>
  <c r="N29" i="45" s="1"/>
  <c r="S30" i="14"/>
  <c r="T30" i="14" s="1"/>
  <c r="M30" i="14"/>
  <c r="N30" i="14" s="1"/>
  <c r="S29" i="61"/>
  <c r="T29" i="61" s="1"/>
  <c r="M29" i="61"/>
  <c r="N29" i="61" s="1"/>
  <c r="M29" i="44"/>
  <c r="N29" i="44" s="1"/>
  <c r="S29" i="44"/>
  <c r="T29" i="44" s="1"/>
  <c r="M30" i="59"/>
  <c r="N30" i="59" s="1"/>
  <c r="S30" i="59"/>
  <c r="T30" i="59"/>
  <c r="M29" i="50"/>
  <c r="N29" i="50" s="1"/>
  <c r="S29" i="50"/>
  <c r="T29" i="50" s="1"/>
  <c r="M30" i="58"/>
  <c r="N30" i="58" s="1"/>
  <c r="S30" i="58"/>
  <c r="T30" i="58" s="1"/>
  <c r="S30" i="16"/>
  <c r="T30" i="16" s="1"/>
  <c r="M30" i="16"/>
  <c r="N30" i="16" s="1"/>
  <c r="K12" i="61" l="1"/>
  <c r="K12" i="16"/>
  <c r="K12" i="48"/>
  <c r="K12" i="51"/>
  <c r="K12" i="49"/>
  <c r="K12" i="12"/>
  <c r="K12" i="50"/>
  <c r="K12" i="59"/>
  <c r="K12" i="37"/>
  <c r="M12" i="16" l="1"/>
  <c r="N12" i="16" s="1"/>
  <c r="K19" i="61"/>
  <c r="M19" i="61" s="1"/>
  <c r="N19" i="61" s="1"/>
  <c r="K19" i="16"/>
  <c r="M19" i="16" s="1"/>
  <c r="N19" i="16" s="1"/>
  <c r="M12" i="61"/>
  <c r="K28" i="61"/>
  <c r="M12" i="12"/>
  <c r="K19" i="48"/>
  <c r="M19" i="48" s="1"/>
  <c r="N19" i="48" s="1"/>
  <c r="K19" i="51"/>
  <c r="M19" i="51" s="1"/>
  <c r="N19" i="51" s="1"/>
  <c r="K19" i="49"/>
  <c r="M19" i="49" s="1"/>
  <c r="N19" i="49" s="1"/>
  <c r="K19" i="12"/>
  <c r="M19" i="12" s="1"/>
  <c r="N19" i="12" s="1"/>
  <c r="K19" i="50"/>
  <c r="M19" i="50" s="1"/>
  <c r="N19" i="50" s="1"/>
  <c r="M12" i="51"/>
  <c r="M12" i="50"/>
  <c r="M12" i="48"/>
  <c r="M12" i="49"/>
  <c r="M12" i="37"/>
  <c r="M12" i="59"/>
  <c r="K19" i="37"/>
  <c r="M19" i="37" s="1"/>
  <c r="N19" i="37" s="1"/>
  <c r="K19" i="59"/>
  <c r="M19" i="59" s="1"/>
  <c r="N19" i="59" s="1"/>
  <c r="K28" i="59" l="1"/>
  <c r="M28" i="59" s="1"/>
  <c r="N28" i="59" s="1"/>
  <c r="E27" i="19"/>
  <c r="E56" i="19" s="1"/>
  <c r="N12" i="61"/>
  <c r="E27" i="64"/>
  <c r="E56" i="64" s="1"/>
  <c r="K28" i="16"/>
  <c r="K36" i="61"/>
  <c r="M28" i="61"/>
  <c r="N28" i="61" s="1"/>
  <c r="K28" i="50"/>
  <c r="M28" i="50" s="1"/>
  <c r="N28" i="50" s="1"/>
  <c r="K28" i="12"/>
  <c r="M28" i="12" s="1"/>
  <c r="N28" i="12" s="1"/>
  <c r="E12" i="64"/>
  <c r="E41" i="64" s="1"/>
  <c r="N12" i="50"/>
  <c r="E12" i="19"/>
  <c r="E41" i="19" s="1"/>
  <c r="K28" i="49"/>
  <c r="N12" i="49"/>
  <c r="E11" i="64"/>
  <c r="E40" i="64" s="1"/>
  <c r="E11" i="19"/>
  <c r="E40" i="19" s="1"/>
  <c r="K28" i="51"/>
  <c r="N12" i="51"/>
  <c r="E13" i="19"/>
  <c r="E42" i="19" s="1"/>
  <c r="E13" i="64"/>
  <c r="E42" i="64" s="1"/>
  <c r="K28" i="48"/>
  <c r="E10" i="64"/>
  <c r="E39" i="64" s="1"/>
  <c r="N12" i="48"/>
  <c r="E10" i="19"/>
  <c r="E39" i="19" s="1"/>
  <c r="E4" i="63" s="1"/>
  <c r="N12" i="12"/>
  <c r="E9" i="64"/>
  <c r="E38" i="64" s="1"/>
  <c r="E9" i="19"/>
  <c r="E38" i="19" s="1"/>
  <c r="K28" i="37"/>
  <c r="E24" i="19"/>
  <c r="E53" i="19" s="1"/>
  <c r="N12" i="59"/>
  <c r="E24" i="64"/>
  <c r="E53" i="64" s="1"/>
  <c r="E23" i="19"/>
  <c r="E52" i="19" s="1"/>
  <c r="N12" i="37"/>
  <c r="E23" i="64"/>
  <c r="E52" i="64" s="1"/>
  <c r="K36" i="59" l="1"/>
  <c r="M36" i="59" s="1"/>
  <c r="N36" i="59" s="1"/>
  <c r="K36" i="12"/>
  <c r="M36" i="12" s="1"/>
  <c r="N36" i="12" s="1"/>
  <c r="M36" i="61"/>
  <c r="N36" i="61" s="1"/>
  <c r="K39" i="61"/>
  <c r="K36" i="16"/>
  <c r="M28" i="16"/>
  <c r="N28" i="16" s="1"/>
  <c r="K36" i="50"/>
  <c r="K39" i="50" s="1"/>
  <c r="M28" i="49"/>
  <c r="N28" i="49" s="1"/>
  <c r="K36" i="49"/>
  <c r="K36" i="48"/>
  <c r="M28" i="48"/>
  <c r="N28" i="48" s="1"/>
  <c r="K36" i="51"/>
  <c r="M28" i="51"/>
  <c r="N28" i="51" s="1"/>
  <c r="M28" i="37"/>
  <c r="N28" i="37" s="1"/>
  <c r="K36" i="37"/>
  <c r="K39" i="12" l="1"/>
  <c r="M39" i="12" s="1"/>
  <c r="N39" i="12" s="1"/>
  <c r="K39" i="59"/>
  <c r="M39" i="59" s="1"/>
  <c r="N39" i="59" s="1"/>
  <c r="M36" i="50"/>
  <c r="N36" i="50" s="1"/>
  <c r="M36" i="16"/>
  <c r="N36" i="16" s="1"/>
  <c r="K39" i="16"/>
  <c r="M39" i="61"/>
  <c r="N39" i="61" s="1"/>
  <c r="K56" i="61"/>
  <c r="K50" i="61"/>
  <c r="M39" i="50"/>
  <c r="N39" i="50" s="1"/>
  <c r="K56" i="50"/>
  <c r="K50" i="50"/>
  <c r="M36" i="49"/>
  <c r="N36" i="49" s="1"/>
  <c r="K39" i="49"/>
  <c r="K39" i="48"/>
  <c r="M36" i="48"/>
  <c r="N36" i="48" s="1"/>
  <c r="M36" i="51"/>
  <c r="N36" i="51" s="1"/>
  <c r="K39" i="51"/>
  <c r="K56" i="12"/>
  <c r="K39" i="37"/>
  <c r="M36" i="37"/>
  <c r="N36" i="37" s="1"/>
  <c r="K56" i="59"/>
  <c r="K50" i="59"/>
  <c r="K50" i="12" l="1"/>
  <c r="K57" i="61"/>
  <c r="M57" i="61" s="1"/>
  <c r="N57" i="61" s="1"/>
  <c r="M56" i="61"/>
  <c r="K51" i="61"/>
  <c r="M51" i="61" s="1"/>
  <c r="N51" i="61" s="1"/>
  <c r="M50" i="61"/>
  <c r="N50" i="61" s="1"/>
  <c r="K50" i="16"/>
  <c r="M39" i="16"/>
  <c r="N39" i="16" s="1"/>
  <c r="K56" i="16"/>
  <c r="K51" i="12"/>
  <c r="M51" i="12" s="1"/>
  <c r="N51" i="12" s="1"/>
  <c r="M50" i="12"/>
  <c r="K56" i="48"/>
  <c r="K50" i="48"/>
  <c r="M39" i="48"/>
  <c r="N39" i="48" s="1"/>
  <c r="K57" i="12"/>
  <c r="M57" i="12" s="1"/>
  <c r="N57" i="12" s="1"/>
  <c r="M56" i="12"/>
  <c r="N56" i="12" s="1"/>
  <c r="K56" i="49"/>
  <c r="K50" i="49"/>
  <c r="M39" i="49"/>
  <c r="N39" i="49" s="1"/>
  <c r="K56" i="51"/>
  <c r="M39" i="51"/>
  <c r="N39" i="51" s="1"/>
  <c r="K50" i="51"/>
  <c r="K51" i="50"/>
  <c r="M51" i="50" s="1"/>
  <c r="N51" i="50" s="1"/>
  <c r="M50" i="50"/>
  <c r="K57" i="50"/>
  <c r="M57" i="50" s="1"/>
  <c r="N57" i="50" s="1"/>
  <c r="M56" i="50"/>
  <c r="N56" i="50" s="1"/>
  <c r="K51" i="59"/>
  <c r="M51" i="59" s="1"/>
  <c r="N51" i="59" s="1"/>
  <c r="M50" i="59"/>
  <c r="N50" i="59" s="1"/>
  <c r="M56" i="59"/>
  <c r="K57" i="59"/>
  <c r="M57" i="59" s="1"/>
  <c r="N57" i="59" s="1"/>
  <c r="M39" i="37"/>
  <c r="N39" i="37" s="1"/>
  <c r="K50" i="37"/>
  <c r="K56" i="37"/>
  <c r="K58" i="61" l="1"/>
  <c r="M59" i="61" s="1"/>
  <c r="N59" i="61" s="1"/>
  <c r="K58" i="59"/>
  <c r="K58" i="50"/>
  <c r="M58" i="50" s="1"/>
  <c r="N58" i="50" s="1"/>
  <c r="K52" i="50"/>
  <c r="M53" i="50" s="1"/>
  <c r="N53" i="50" s="1"/>
  <c r="K52" i="12"/>
  <c r="M53" i="12" s="1"/>
  <c r="N53" i="12" s="1"/>
  <c r="M50" i="16"/>
  <c r="N50" i="16" s="1"/>
  <c r="K51" i="16"/>
  <c r="M51" i="16" s="1"/>
  <c r="N51" i="16" s="1"/>
  <c r="K52" i="61"/>
  <c r="M58" i="61"/>
  <c r="N58" i="61" s="1"/>
  <c r="K57" i="16"/>
  <c r="M57" i="16" s="1"/>
  <c r="N57" i="16" s="1"/>
  <c r="M56" i="16"/>
  <c r="N56" i="16" s="1"/>
  <c r="M27" i="19"/>
  <c r="N56" i="61"/>
  <c r="M27" i="64"/>
  <c r="K57" i="51"/>
  <c r="M57" i="51" s="1"/>
  <c r="N57" i="51" s="1"/>
  <c r="M56" i="51"/>
  <c r="N56" i="51" s="1"/>
  <c r="K51" i="48"/>
  <c r="M51" i="48" s="1"/>
  <c r="N51" i="48" s="1"/>
  <c r="M50" i="48"/>
  <c r="N50" i="50"/>
  <c r="M12" i="19"/>
  <c r="M12" i="64"/>
  <c r="M56" i="48"/>
  <c r="N56" i="48" s="1"/>
  <c r="K57" i="48"/>
  <c r="M57" i="48" s="1"/>
  <c r="N57" i="48" s="1"/>
  <c r="K51" i="49"/>
  <c r="M51" i="49" s="1"/>
  <c r="N51" i="49" s="1"/>
  <c r="M50" i="49"/>
  <c r="K51" i="51"/>
  <c r="M51" i="51" s="1"/>
  <c r="N51" i="51" s="1"/>
  <c r="M50" i="51"/>
  <c r="M56" i="49"/>
  <c r="N56" i="49" s="1"/>
  <c r="K57" i="49"/>
  <c r="M57" i="49" s="1"/>
  <c r="N57" i="49" s="1"/>
  <c r="K58" i="12"/>
  <c r="M9" i="19"/>
  <c r="N50" i="12"/>
  <c r="M9" i="64"/>
  <c r="M58" i="59"/>
  <c r="N58" i="59" s="1"/>
  <c r="M59" i="59"/>
  <c r="N59" i="59" s="1"/>
  <c r="K52" i="59"/>
  <c r="M56" i="37"/>
  <c r="K57" i="37"/>
  <c r="M57" i="37" s="1"/>
  <c r="N57" i="37" s="1"/>
  <c r="M50" i="37"/>
  <c r="N50" i="37" s="1"/>
  <c r="K51" i="37"/>
  <c r="M51" i="37" s="1"/>
  <c r="N51" i="37" s="1"/>
  <c r="M24" i="19"/>
  <c r="N56" i="59"/>
  <c r="M24" i="64"/>
  <c r="K52" i="48" l="1"/>
  <c r="M52" i="48" s="1"/>
  <c r="N52" i="48" s="1"/>
  <c r="M59" i="50"/>
  <c r="N59" i="50" s="1"/>
  <c r="M52" i="50"/>
  <c r="N52" i="50" s="1"/>
  <c r="K52" i="16"/>
  <c r="M52" i="16" s="1"/>
  <c r="N52" i="16" s="1"/>
  <c r="K58" i="51"/>
  <c r="M59" i="51" s="1"/>
  <c r="N59" i="51" s="1"/>
  <c r="K52" i="51"/>
  <c r="M53" i="51" s="1"/>
  <c r="N53" i="51" s="1"/>
  <c r="M52" i="12"/>
  <c r="N52" i="12" s="1"/>
  <c r="K60" i="61"/>
  <c r="M60" i="61" s="1"/>
  <c r="N60" i="61" s="1"/>
  <c r="M52" i="61"/>
  <c r="N52" i="61" s="1"/>
  <c r="M53" i="61"/>
  <c r="N53" i="61" s="1"/>
  <c r="M56" i="19"/>
  <c r="M56" i="64"/>
  <c r="K58" i="16"/>
  <c r="K52" i="37"/>
  <c r="M52" i="37" s="1"/>
  <c r="N52" i="37" s="1"/>
  <c r="K58" i="37"/>
  <c r="M59" i="37" s="1"/>
  <c r="N59" i="37" s="1"/>
  <c r="K60" i="50"/>
  <c r="M60" i="50" s="1"/>
  <c r="N60" i="50" s="1"/>
  <c r="K58" i="48"/>
  <c r="M58" i="48" s="1"/>
  <c r="N58" i="48" s="1"/>
  <c r="M11" i="19"/>
  <c r="M11" i="64"/>
  <c r="N50" i="49"/>
  <c r="M38" i="19"/>
  <c r="M38" i="64"/>
  <c r="M13" i="64"/>
  <c r="N50" i="51"/>
  <c r="M13" i="19"/>
  <c r="M10" i="64"/>
  <c r="N50" i="48"/>
  <c r="M10" i="19"/>
  <c r="K54" i="50"/>
  <c r="M54" i="50" s="1"/>
  <c r="N54" i="50" s="1"/>
  <c r="M41" i="64"/>
  <c r="M41" i="19"/>
  <c r="M53" i="48"/>
  <c r="N53" i="48" s="1"/>
  <c r="M58" i="12"/>
  <c r="N58" i="12" s="1"/>
  <c r="M59" i="12"/>
  <c r="N59" i="12" s="1"/>
  <c r="K58" i="49"/>
  <c r="K54" i="12"/>
  <c r="M54" i="12" s="1"/>
  <c r="N54" i="12" s="1"/>
  <c r="K52" i="49"/>
  <c r="M53" i="59"/>
  <c r="N53" i="59" s="1"/>
  <c r="M52" i="59"/>
  <c r="N52" i="59" s="1"/>
  <c r="M23" i="64"/>
  <c r="N56" i="37"/>
  <c r="M23" i="19"/>
  <c r="K60" i="59"/>
  <c r="M60" i="59" s="1"/>
  <c r="N60" i="59" s="1"/>
  <c r="M53" i="19"/>
  <c r="M53" i="64"/>
  <c r="M53" i="16" l="1"/>
  <c r="N53" i="16" s="1"/>
  <c r="M58" i="51"/>
  <c r="N58" i="51" s="1"/>
  <c r="K54" i="59"/>
  <c r="M54" i="59" s="1"/>
  <c r="N54" i="59" s="1"/>
  <c r="K54" i="16"/>
  <c r="M54" i="16" s="1"/>
  <c r="N54" i="16" s="1"/>
  <c r="M52" i="51"/>
  <c r="N52" i="51" s="1"/>
  <c r="M58" i="37"/>
  <c r="N58" i="37" s="1"/>
  <c r="K54" i="51"/>
  <c r="M54" i="51" s="1"/>
  <c r="N54" i="51" s="1"/>
  <c r="M53" i="37"/>
  <c r="N53" i="37" s="1"/>
  <c r="M59" i="48"/>
  <c r="N59" i="48" s="1"/>
  <c r="M58" i="16"/>
  <c r="N58" i="16" s="1"/>
  <c r="M59" i="16"/>
  <c r="N59" i="16" s="1"/>
  <c r="K54" i="61"/>
  <c r="M54" i="61" s="1"/>
  <c r="N54" i="61" s="1"/>
  <c r="K60" i="37"/>
  <c r="M60" i="37" s="1"/>
  <c r="N60" i="37" s="1"/>
  <c r="K54" i="48"/>
  <c r="M54" i="48" s="1"/>
  <c r="N54" i="48" s="1"/>
  <c r="M39" i="19"/>
  <c r="E7" i="63" s="1"/>
  <c r="M39" i="64"/>
  <c r="M52" i="49"/>
  <c r="N52" i="49" s="1"/>
  <c r="M53" i="49"/>
  <c r="N53" i="49" s="1"/>
  <c r="M40" i="19"/>
  <c r="M40" i="64"/>
  <c r="M58" i="49"/>
  <c r="N58" i="49" s="1"/>
  <c r="M59" i="49"/>
  <c r="N59" i="49" s="1"/>
  <c r="K60" i="12"/>
  <c r="M60" i="12" s="1"/>
  <c r="N60" i="12" s="1"/>
  <c r="K60" i="51"/>
  <c r="M60" i="51" s="1"/>
  <c r="N60" i="51" s="1"/>
  <c r="M42" i="19"/>
  <c r="M42" i="64"/>
  <c r="M52" i="19"/>
  <c r="M52" i="64"/>
  <c r="K60" i="48" l="1"/>
  <c r="M60" i="48" s="1"/>
  <c r="N60" i="48" s="1"/>
  <c r="K54" i="37"/>
  <c r="M54" i="37" s="1"/>
  <c r="N54" i="37" s="1"/>
  <c r="K60" i="16"/>
  <c r="M60" i="16" s="1"/>
  <c r="N60" i="16" s="1"/>
  <c r="K54" i="49"/>
  <c r="M54" i="49" s="1"/>
  <c r="N54" i="49" s="1"/>
  <c r="K60" i="49"/>
  <c r="M60" i="49" s="1"/>
  <c r="N60" i="49" s="1"/>
  <c r="W12" i="47" l="1"/>
  <c r="W12" i="42"/>
  <c r="W12" i="45"/>
  <c r="W12" i="44"/>
  <c r="W12" i="11"/>
  <c r="W12" i="46"/>
  <c r="W12" i="43"/>
  <c r="W19" i="42" l="1"/>
  <c r="W28" i="42" s="1"/>
  <c r="W36" i="42" s="1"/>
  <c r="W39" i="42" s="1"/>
  <c r="W19" i="11"/>
  <c r="W28" i="11" s="1"/>
  <c r="W36" i="11" s="1"/>
  <c r="W39" i="11" s="1"/>
  <c r="W19" i="44"/>
  <c r="W28" i="44" s="1"/>
  <c r="W36" i="44" s="1"/>
  <c r="W39" i="44" s="1"/>
  <c r="W19" i="43"/>
  <c r="W28" i="43" s="1"/>
  <c r="W36" i="43" s="1"/>
  <c r="W39" i="43" s="1"/>
  <c r="W19" i="45"/>
  <c r="W28" i="45" s="1"/>
  <c r="W36" i="45" s="1"/>
  <c r="W39" i="45" s="1"/>
  <c r="W19" i="47"/>
  <c r="W28" i="47" s="1"/>
  <c r="W36" i="47" s="1"/>
  <c r="W39" i="47" s="1"/>
  <c r="W19" i="46"/>
  <c r="W28" i="46" s="1"/>
  <c r="W36" i="46" s="1"/>
  <c r="W39" i="46" s="1"/>
  <c r="W56" i="11" l="1"/>
  <c r="W50" i="11"/>
  <c r="W50" i="44"/>
  <c r="W56" i="44"/>
  <c r="W57" i="44" s="1"/>
  <c r="W58" i="44" s="1"/>
  <c r="W50" i="46"/>
  <c r="W56" i="46"/>
  <c r="W57" i="46" s="1"/>
  <c r="W58" i="46" s="1"/>
  <c r="W56" i="43"/>
  <c r="W50" i="43"/>
  <c r="W56" i="47"/>
  <c r="W50" i="47"/>
  <c r="AC12" i="44"/>
  <c r="AC12" i="11"/>
  <c r="AC12" i="46"/>
  <c r="AC12" i="42"/>
  <c r="AC12" i="45"/>
  <c r="AC12" i="43"/>
  <c r="AC12" i="47"/>
  <c r="W56" i="45"/>
  <c r="W57" i="45" s="1"/>
  <c r="W58" i="45" s="1"/>
  <c r="W50" i="45"/>
  <c r="W50" i="42"/>
  <c r="W56" i="42"/>
  <c r="W57" i="42" s="1"/>
  <c r="W58" i="42" s="1"/>
  <c r="W59" i="42" s="1"/>
  <c r="W60" i="42" s="1"/>
  <c r="W51" i="43" l="1"/>
  <c r="W52" i="43" s="1"/>
  <c r="AE12" i="44"/>
  <c r="W57" i="43"/>
  <c r="W58" i="43" s="1"/>
  <c r="W59" i="43" s="1"/>
  <c r="W60" i="43" s="1"/>
  <c r="W51" i="46"/>
  <c r="W52" i="46" s="1"/>
  <c r="W53" i="46" s="1"/>
  <c r="W54" i="46" s="1"/>
  <c r="AE12" i="43"/>
  <c r="W51" i="47"/>
  <c r="W52" i="47" s="1"/>
  <c r="W53" i="47" s="1"/>
  <c r="W54" i="47" s="1"/>
  <c r="W59" i="44"/>
  <c r="W60" i="44" s="1"/>
  <c r="W51" i="42"/>
  <c r="W52" i="42" s="1"/>
  <c r="W51" i="45"/>
  <c r="W52" i="45" s="1"/>
  <c r="W59" i="46"/>
  <c r="W60" i="46" s="1"/>
  <c r="AE12" i="45"/>
  <c r="W57" i="47"/>
  <c r="W58" i="47" s="1"/>
  <c r="W59" i="47" s="1"/>
  <c r="W60" i="47" s="1"/>
  <c r="W51" i="44"/>
  <c r="W52" i="44" s="1"/>
  <c r="W53" i="44" s="1"/>
  <c r="W54" i="44" s="1"/>
  <c r="AE12" i="46"/>
  <c r="AE12" i="11"/>
  <c r="W59" i="45"/>
  <c r="W60" i="45" s="1"/>
  <c r="AE12" i="47"/>
  <c r="AC19" i="47"/>
  <c r="AE19" i="47" s="1"/>
  <c r="AF19" i="47" s="1"/>
  <c r="AC19" i="46"/>
  <c r="AE19" i="46" s="1"/>
  <c r="AF19" i="46" s="1"/>
  <c r="AC19" i="43"/>
  <c r="AE19" i="43" s="1"/>
  <c r="AF19" i="43" s="1"/>
  <c r="AC19" i="42"/>
  <c r="AE19" i="42" s="1"/>
  <c r="AF19" i="42" s="1"/>
  <c r="AC19" i="11"/>
  <c r="AE19" i="11" s="1"/>
  <c r="AF19" i="11" s="1"/>
  <c r="AC19" i="45"/>
  <c r="AE19" i="45" s="1"/>
  <c r="AF19" i="45" s="1"/>
  <c r="AC19" i="44"/>
  <c r="AE19" i="44" s="1"/>
  <c r="AF19" i="44" s="1"/>
  <c r="AE12" i="42"/>
  <c r="W51" i="11"/>
  <c r="W52" i="11" s="1"/>
  <c r="W53" i="11" s="1"/>
  <c r="W54" i="11" s="1"/>
  <c r="W57" i="11"/>
  <c r="W58" i="11" s="1"/>
  <c r="W59" i="11" s="1"/>
  <c r="W60" i="11" s="1"/>
  <c r="AC28" i="43" l="1"/>
  <c r="AC28" i="42"/>
  <c r="AC28" i="11"/>
  <c r="AE28" i="11" s="1"/>
  <c r="AF28" i="11" s="1"/>
  <c r="AC28" i="45"/>
  <c r="AC36" i="45" s="1"/>
  <c r="K12" i="52"/>
  <c r="K12" i="13"/>
  <c r="K12" i="54"/>
  <c r="K12" i="55"/>
  <c r="K12" i="53"/>
  <c r="H3" i="64"/>
  <c r="H32" i="64" s="1"/>
  <c r="H3" i="19"/>
  <c r="H32" i="19" s="1"/>
  <c r="AF12" i="42"/>
  <c r="AC28" i="46"/>
  <c r="H6" i="19"/>
  <c r="H35" i="19" s="1"/>
  <c r="H6" i="64"/>
  <c r="H35" i="64" s="1"/>
  <c r="AF12" i="45"/>
  <c r="H7" i="19"/>
  <c r="H36" i="19" s="1"/>
  <c r="H7" i="64"/>
  <c r="H36" i="64" s="1"/>
  <c r="AF12" i="46"/>
  <c r="AC28" i="44"/>
  <c r="H2" i="19"/>
  <c r="H31" i="19" s="1"/>
  <c r="H2" i="64"/>
  <c r="H31" i="64" s="1"/>
  <c r="AF12" i="11"/>
  <c r="AC28" i="47"/>
  <c r="W53" i="45"/>
  <c r="W54" i="45" s="1"/>
  <c r="H4" i="19"/>
  <c r="H33" i="19" s="1"/>
  <c r="H4" i="64"/>
  <c r="H33" i="64" s="1"/>
  <c r="AF12" i="43"/>
  <c r="W53" i="43"/>
  <c r="W54" i="43" s="1"/>
  <c r="AE28" i="42"/>
  <c r="AF28" i="42" s="1"/>
  <c r="AC36" i="42"/>
  <c r="H5" i="64"/>
  <c r="H34" i="64" s="1"/>
  <c r="H5" i="19"/>
  <c r="H34" i="19" s="1"/>
  <c r="H3" i="63" s="1"/>
  <c r="AF12" i="44"/>
  <c r="H8" i="19"/>
  <c r="H37" i="19" s="1"/>
  <c r="H8" i="64"/>
  <c r="H37" i="64" s="1"/>
  <c r="AF12" i="47"/>
  <c r="AE28" i="43"/>
  <c r="AF28" i="43" s="1"/>
  <c r="AC36" i="43"/>
  <c r="AC36" i="11"/>
  <c r="W53" i="42"/>
  <c r="W54" i="42" s="1"/>
  <c r="AE28" i="45" l="1"/>
  <c r="AF28" i="45" s="1"/>
  <c r="M12" i="53"/>
  <c r="M12" i="55"/>
  <c r="M12" i="54"/>
  <c r="M12" i="13"/>
  <c r="M12" i="52"/>
  <c r="K19" i="54"/>
  <c r="M19" i="54" s="1"/>
  <c r="N19" i="54" s="1"/>
  <c r="K19" i="53"/>
  <c r="M19" i="53" s="1"/>
  <c r="N19" i="53" s="1"/>
  <c r="K19" i="13"/>
  <c r="M19" i="13" s="1"/>
  <c r="N19" i="13" s="1"/>
  <c r="K19" i="55"/>
  <c r="M19" i="55" s="1"/>
  <c r="N19" i="55" s="1"/>
  <c r="K19" i="52"/>
  <c r="M19" i="52" s="1"/>
  <c r="N19" i="52" s="1"/>
  <c r="AE36" i="43"/>
  <c r="AF36" i="43" s="1"/>
  <c r="AC39" i="43"/>
  <c r="AE36" i="11"/>
  <c r="AF36" i="11" s="1"/>
  <c r="AC39" i="11"/>
  <c r="AE28" i="44"/>
  <c r="AF28" i="44" s="1"/>
  <c r="AC36" i="44"/>
  <c r="AE36" i="42"/>
  <c r="AF36" i="42" s="1"/>
  <c r="AC39" i="42"/>
  <c r="AC36" i="47"/>
  <c r="AE28" i="47"/>
  <c r="AF28" i="47" s="1"/>
  <c r="AE28" i="46"/>
  <c r="AF28" i="46" s="1"/>
  <c r="AC36" i="46"/>
  <c r="AC39" i="45"/>
  <c r="AE36" i="45"/>
  <c r="AF36" i="45" s="1"/>
  <c r="K28" i="52" l="1"/>
  <c r="K36" i="52" s="1"/>
  <c r="K28" i="13"/>
  <c r="K36" i="13" s="1"/>
  <c r="K28" i="53"/>
  <c r="K36" i="53" s="1"/>
  <c r="E14" i="19"/>
  <c r="E43" i="19" s="1"/>
  <c r="E14" i="64"/>
  <c r="E43" i="64" s="1"/>
  <c r="N12" i="13"/>
  <c r="K28" i="54"/>
  <c r="K28" i="55"/>
  <c r="E18" i="19"/>
  <c r="E47" i="19" s="1"/>
  <c r="N12" i="55"/>
  <c r="E18" i="64"/>
  <c r="E47" i="64" s="1"/>
  <c r="N12" i="54"/>
  <c r="E17" i="19"/>
  <c r="E46" i="19" s="1"/>
  <c r="E17" i="64"/>
  <c r="E46" i="64" s="1"/>
  <c r="E15" i="19"/>
  <c r="E44" i="19" s="1"/>
  <c r="N12" i="52"/>
  <c r="E15" i="64"/>
  <c r="E44" i="64" s="1"/>
  <c r="E16" i="64"/>
  <c r="E45" i="64" s="1"/>
  <c r="E16" i="19"/>
  <c r="E45" i="19" s="1"/>
  <c r="N12" i="53"/>
  <c r="AC39" i="47"/>
  <c r="AE36" i="47"/>
  <c r="AF36" i="47" s="1"/>
  <c r="AC50" i="42"/>
  <c r="AC56" i="42"/>
  <c r="AE39" i="42"/>
  <c r="AF39" i="42" s="1"/>
  <c r="AE36" i="44"/>
  <c r="AF36" i="44" s="1"/>
  <c r="AC39" i="44"/>
  <c r="AC56" i="45"/>
  <c r="AE39" i="45"/>
  <c r="AF39" i="45" s="1"/>
  <c r="AC50" i="45"/>
  <c r="AE36" i="46"/>
  <c r="AF36" i="46" s="1"/>
  <c r="AC39" i="46"/>
  <c r="AC50" i="11"/>
  <c r="AC56" i="11"/>
  <c r="AE39" i="11"/>
  <c r="AF39" i="11" s="1"/>
  <c r="AC50" i="43"/>
  <c r="AC56" i="43"/>
  <c r="AE39" i="43"/>
  <c r="AF39" i="43" s="1"/>
  <c r="M28" i="53" l="1"/>
  <c r="N28" i="53" s="1"/>
  <c r="M28" i="52"/>
  <c r="N28" i="52" s="1"/>
  <c r="M28" i="13"/>
  <c r="N28" i="13" s="1"/>
  <c r="M36" i="52"/>
  <c r="N36" i="52" s="1"/>
  <c r="K39" i="52"/>
  <c r="M28" i="54"/>
  <c r="N28" i="54" s="1"/>
  <c r="K36" i="54"/>
  <c r="K39" i="13"/>
  <c r="M36" i="13"/>
  <c r="N36" i="13" s="1"/>
  <c r="M28" i="55"/>
  <c r="N28" i="55" s="1"/>
  <c r="K36" i="55"/>
  <c r="M36" i="53"/>
  <c r="N36" i="53" s="1"/>
  <c r="K39" i="53"/>
  <c r="AC50" i="47"/>
  <c r="AC56" i="47"/>
  <c r="AE39" i="47"/>
  <c r="AF39" i="47" s="1"/>
  <c r="AC57" i="43"/>
  <c r="AE57" i="43" s="1"/>
  <c r="AF57" i="43" s="1"/>
  <c r="AE56" i="43"/>
  <c r="AF56" i="43" s="1"/>
  <c r="AC56" i="44"/>
  <c r="AE39" i="44"/>
  <c r="AF39" i="44" s="1"/>
  <c r="AC50" i="44"/>
  <c r="AE50" i="43"/>
  <c r="AC51" i="43"/>
  <c r="AE51" i="43" s="1"/>
  <c r="AF51" i="43" s="1"/>
  <c r="AC57" i="45"/>
  <c r="AE57" i="45" s="1"/>
  <c r="AF57" i="45" s="1"/>
  <c r="AE56" i="45"/>
  <c r="AF56" i="45" s="1"/>
  <c r="AE39" i="46"/>
  <c r="AF39" i="46" s="1"/>
  <c r="AC56" i="46"/>
  <c r="AC50" i="46"/>
  <c r="Q12" i="13"/>
  <c r="Q12" i="54"/>
  <c r="Q12" i="52"/>
  <c r="Q12" i="55"/>
  <c r="Q12" i="53"/>
  <c r="AC51" i="45"/>
  <c r="AE51" i="45" s="1"/>
  <c r="AF51" i="45" s="1"/>
  <c r="AE50" i="45"/>
  <c r="AE50" i="42"/>
  <c r="AC51" i="42"/>
  <c r="AE51" i="42" s="1"/>
  <c r="AF51" i="42" s="1"/>
  <c r="AC52" i="42"/>
  <c r="AC57" i="11"/>
  <c r="AE57" i="11" s="1"/>
  <c r="AF57" i="11" s="1"/>
  <c r="AE56" i="11"/>
  <c r="AF56" i="11" s="1"/>
  <c r="AE50" i="11"/>
  <c r="AC51" i="11"/>
  <c r="AE51" i="11" s="1"/>
  <c r="AF51" i="11" s="1"/>
  <c r="AE56" i="42"/>
  <c r="AF56" i="42" s="1"/>
  <c r="AC57" i="42"/>
  <c r="AE57" i="42" s="1"/>
  <c r="AF57" i="42" s="1"/>
  <c r="Q12" i="59"/>
  <c r="Q12" i="37"/>
  <c r="Q12" i="48"/>
  <c r="Q12" i="51"/>
  <c r="Q12" i="49"/>
  <c r="Q12" i="50"/>
  <c r="Q12" i="12"/>
  <c r="AC58" i="42" l="1"/>
  <c r="AE58" i="42" s="1"/>
  <c r="AF58" i="42" s="1"/>
  <c r="AC58" i="45"/>
  <c r="AC59" i="45" s="1"/>
  <c r="AC52" i="45"/>
  <c r="AC53" i="45" s="1"/>
  <c r="AE53" i="45" s="1"/>
  <c r="AF53" i="45" s="1"/>
  <c r="M39" i="53"/>
  <c r="N39" i="53" s="1"/>
  <c r="K56" i="53"/>
  <c r="K50" i="53"/>
  <c r="M39" i="52"/>
  <c r="N39" i="52" s="1"/>
  <c r="K56" i="52"/>
  <c r="K50" i="52"/>
  <c r="M39" i="13"/>
  <c r="N39" i="13" s="1"/>
  <c r="K50" i="13"/>
  <c r="K56" i="13"/>
  <c r="M36" i="55"/>
  <c r="N36" i="55" s="1"/>
  <c r="K39" i="55"/>
  <c r="M36" i="54"/>
  <c r="N36" i="54" s="1"/>
  <c r="K39" i="54"/>
  <c r="AC57" i="44"/>
  <c r="AE57" i="44" s="1"/>
  <c r="AF57" i="44" s="1"/>
  <c r="AE56" i="44"/>
  <c r="AF56" i="44" s="1"/>
  <c r="P2" i="64"/>
  <c r="P2" i="19"/>
  <c r="AF50" i="11"/>
  <c r="S12" i="13"/>
  <c r="S12" i="59"/>
  <c r="S12" i="12"/>
  <c r="AC58" i="11"/>
  <c r="AE50" i="46"/>
  <c r="AC51" i="46"/>
  <c r="AE51" i="46" s="1"/>
  <c r="AF51" i="46" s="1"/>
  <c r="AC52" i="43"/>
  <c r="AC58" i="43"/>
  <c r="Q12" i="16"/>
  <c r="Q12" i="61"/>
  <c r="AC51" i="47"/>
  <c r="AE51" i="47" s="1"/>
  <c r="AF51" i="47" s="1"/>
  <c r="AE50" i="47"/>
  <c r="S12" i="50"/>
  <c r="S12" i="49"/>
  <c r="S12" i="53"/>
  <c r="P4" i="64"/>
  <c r="P4" i="19"/>
  <c r="AF50" i="43"/>
  <c r="Q19" i="59"/>
  <c r="S19" i="59" s="1"/>
  <c r="T19" i="59" s="1"/>
  <c r="Q19" i="37"/>
  <c r="S19" i="37" s="1"/>
  <c r="T19" i="37" s="1"/>
  <c r="S12" i="51"/>
  <c r="S12" i="55"/>
  <c r="AE50" i="44"/>
  <c r="AC51" i="44"/>
  <c r="AE51" i="44" s="1"/>
  <c r="AF51" i="44" s="1"/>
  <c r="S12" i="54"/>
  <c r="S12" i="37"/>
  <c r="P6" i="19"/>
  <c r="P6" i="64"/>
  <c r="AF50" i="45"/>
  <c r="AC57" i="46"/>
  <c r="AE57" i="46" s="1"/>
  <c r="AF57" i="46" s="1"/>
  <c r="AE56" i="46"/>
  <c r="AF56" i="46" s="1"/>
  <c r="Q19" i="13"/>
  <c r="S19" i="13" s="1"/>
  <c r="T19" i="13" s="1"/>
  <c r="Q19" i="54"/>
  <c r="S19" i="54" s="1"/>
  <c r="T19" i="54" s="1"/>
  <c r="Q19" i="53"/>
  <c r="S19" i="53" s="1"/>
  <c r="T19" i="53" s="1"/>
  <c r="Q19" i="55"/>
  <c r="S19" i="55" s="1"/>
  <c r="T19" i="55" s="1"/>
  <c r="Q19" i="52"/>
  <c r="S19" i="52" s="1"/>
  <c r="T19" i="52" s="1"/>
  <c r="AE52" i="42"/>
  <c r="AF52" i="42" s="1"/>
  <c r="AC53" i="42"/>
  <c r="AE53" i="42" s="1"/>
  <c r="AF53" i="42" s="1"/>
  <c r="Q19" i="49"/>
  <c r="S19" i="49" s="1"/>
  <c r="T19" i="49" s="1"/>
  <c r="Q19" i="12"/>
  <c r="S19" i="12" s="1"/>
  <c r="T19" i="12" s="1"/>
  <c r="Q19" i="50"/>
  <c r="S19" i="50" s="1"/>
  <c r="T19" i="50" s="1"/>
  <c r="Q19" i="51"/>
  <c r="S19" i="51" s="1"/>
  <c r="T19" i="51" s="1"/>
  <c r="Q19" i="48"/>
  <c r="S19" i="48" s="1"/>
  <c r="T19" i="48" s="1"/>
  <c r="S12" i="48"/>
  <c r="AC52" i="11"/>
  <c r="P3" i="19"/>
  <c r="P3" i="64"/>
  <c r="AF50" i="42"/>
  <c r="S12" i="52"/>
  <c r="AC57" i="47"/>
  <c r="AE57" i="47" s="1"/>
  <c r="AF57" i="47" s="1"/>
  <c r="AE56" i="47"/>
  <c r="AF56" i="47" s="1"/>
  <c r="AC59" i="42" l="1"/>
  <c r="AE59" i="42" s="1"/>
  <c r="AF59" i="42" s="1"/>
  <c r="AE59" i="45"/>
  <c r="AF59" i="45" s="1"/>
  <c r="AC60" i="45"/>
  <c r="AE60" i="45" s="1"/>
  <c r="AF60" i="45" s="1"/>
  <c r="AE58" i="45"/>
  <c r="AF58" i="45" s="1"/>
  <c r="AE52" i="45"/>
  <c r="AF52" i="45" s="1"/>
  <c r="Q28" i="37"/>
  <c r="Q36" i="37" s="1"/>
  <c r="AC54" i="42"/>
  <c r="AE54" i="42" s="1"/>
  <c r="AF54" i="42" s="1"/>
  <c r="Q28" i="52"/>
  <c r="Q36" i="52" s="1"/>
  <c r="AC58" i="47"/>
  <c r="AC59" i="47" s="1"/>
  <c r="AE59" i="47" s="1"/>
  <c r="AF59" i="47" s="1"/>
  <c r="AC58" i="46"/>
  <c r="AC59" i="46" s="1"/>
  <c r="Q28" i="48"/>
  <c r="Q36" i="48" s="1"/>
  <c r="Q28" i="51"/>
  <c r="Q36" i="51" s="1"/>
  <c r="Q28" i="49"/>
  <c r="S28" i="49" s="1"/>
  <c r="T28" i="49" s="1"/>
  <c r="Q28" i="12"/>
  <c r="Q36" i="12" s="1"/>
  <c r="K51" i="13"/>
  <c r="M51" i="13" s="1"/>
  <c r="N51" i="13" s="1"/>
  <c r="M50" i="13"/>
  <c r="N50" i="13" s="1"/>
  <c r="M50" i="52"/>
  <c r="N50" i="52" s="1"/>
  <c r="K51" i="52"/>
  <c r="M51" i="52" s="1"/>
  <c r="N51" i="52" s="1"/>
  <c r="M56" i="52"/>
  <c r="K57" i="52"/>
  <c r="M57" i="52" s="1"/>
  <c r="N57" i="52" s="1"/>
  <c r="K51" i="53"/>
  <c r="M51" i="53" s="1"/>
  <c r="N51" i="53" s="1"/>
  <c r="M50" i="53"/>
  <c r="N50" i="53" s="1"/>
  <c r="M56" i="53"/>
  <c r="K57" i="53"/>
  <c r="M57" i="53" s="1"/>
  <c r="N57" i="53" s="1"/>
  <c r="K56" i="55"/>
  <c r="M39" i="55"/>
  <c r="N39" i="55" s="1"/>
  <c r="K50" i="55"/>
  <c r="M39" i="54"/>
  <c r="N39" i="54" s="1"/>
  <c r="K56" i="54"/>
  <c r="K50" i="54"/>
  <c r="M56" i="13"/>
  <c r="K57" i="13"/>
  <c r="M57" i="13" s="1"/>
  <c r="N57" i="13" s="1"/>
  <c r="P5" i="19"/>
  <c r="P5" i="64"/>
  <c r="AF50" i="44"/>
  <c r="F10" i="19"/>
  <c r="F39" i="19" s="1"/>
  <c r="F4" i="63" s="1"/>
  <c r="F10" i="64"/>
  <c r="F39" i="64" s="1"/>
  <c r="T12" i="48"/>
  <c r="F11" i="19"/>
  <c r="F40" i="19" s="1"/>
  <c r="T12" i="49"/>
  <c r="F11" i="64"/>
  <c r="F40" i="64" s="1"/>
  <c r="P8" i="64"/>
  <c r="P8" i="19"/>
  <c r="AF50" i="47"/>
  <c r="AC59" i="43"/>
  <c r="AE59" i="43" s="1"/>
  <c r="AF59" i="43" s="1"/>
  <c r="AE58" i="43"/>
  <c r="AF58" i="43" s="1"/>
  <c r="F9" i="64"/>
  <c r="F38" i="64" s="1"/>
  <c r="T12" i="12"/>
  <c r="F9" i="19"/>
  <c r="F38" i="19" s="1"/>
  <c r="F15" i="19"/>
  <c r="F44" i="19" s="1"/>
  <c r="F15" i="64"/>
  <c r="F44" i="64" s="1"/>
  <c r="T12" i="52"/>
  <c r="Q28" i="55"/>
  <c r="P33" i="64"/>
  <c r="P33" i="19"/>
  <c r="AC53" i="43"/>
  <c r="AE53" i="43" s="1"/>
  <c r="AF53" i="43" s="1"/>
  <c r="AE52" i="43"/>
  <c r="AF52" i="43" s="1"/>
  <c r="Q19" i="61"/>
  <c r="S19" i="61" s="1"/>
  <c r="T19" i="61" s="1"/>
  <c r="Q19" i="16"/>
  <c r="S19" i="16" s="1"/>
  <c r="T19" i="16" s="1"/>
  <c r="P32" i="19"/>
  <c r="P32" i="64"/>
  <c r="Q28" i="54"/>
  <c r="F18" i="19"/>
  <c r="F47" i="19" s="1"/>
  <c r="F18" i="64"/>
  <c r="F47" i="64" s="1"/>
  <c r="T12" i="55"/>
  <c r="AC60" i="42"/>
  <c r="AE60" i="42" s="1"/>
  <c r="AF60" i="42" s="1"/>
  <c r="AC52" i="47"/>
  <c r="AC52" i="46"/>
  <c r="Q28" i="59"/>
  <c r="AC58" i="44"/>
  <c r="F23" i="64"/>
  <c r="F52" i="64" s="1"/>
  <c r="T12" i="37"/>
  <c r="F23" i="19"/>
  <c r="F52" i="19" s="1"/>
  <c r="T12" i="54"/>
  <c r="F17" i="64"/>
  <c r="F46" i="64" s="1"/>
  <c r="F17" i="19"/>
  <c r="F46" i="19" s="1"/>
  <c r="P7" i="64"/>
  <c r="P7" i="19"/>
  <c r="AF50" i="46"/>
  <c r="AC53" i="11"/>
  <c r="AE53" i="11" s="1"/>
  <c r="AF53" i="11" s="1"/>
  <c r="AE52" i="11"/>
  <c r="AF52" i="11" s="1"/>
  <c r="AC52" i="44"/>
  <c r="F13" i="64"/>
  <c r="F42" i="64" s="1"/>
  <c r="T12" i="51"/>
  <c r="F13" i="19"/>
  <c r="F42" i="19" s="1"/>
  <c r="Q28" i="53"/>
  <c r="AC59" i="11"/>
  <c r="AE59" i="11" s="1"/>
  <c r="AF59" i="11" s="1"/>
  <c r="AE58" i="11"/>
  <c r="AF58" i="11" s="1"/>
  <c r="Q28" i="13"/>
  <c r="AC54" i="45"/>
  <c r="AE54" i="45" s="1"/>
  <c r="AF54" i="45" s="1"/>
  <c r="F12" i="64"/>
  <c r="F41" i="64" s="1"/>
  <c r="F12" i="19"/>
  <c r="F41" i="19" s="1"/>
  <c r="T12" i="50"/>
  <c r="P35" i="19"/>
  <c r="P35" i="64"/>
  <c r="T12" i="59"/>
  <c r="F24" i="64"/>
  <c r="F53" i="64" s="1"/>
  <c r="F24" i="19"/>
  <c r="F53" i="19" s="1"/>
  <c r="F16" i="64"/>
  <c r="F45" i="64" s="1"/>
  <c r="T12" i="53"/>
  <c r="F16" i="19"/>
  <c r="F45" i="19" s="1"/>
  <c r="Q28" i="50"/>
  <c r="S12" i="61"/>
  <c r="F14" i="64"/>
  <c r="F43" i="64" s="1"/>
  <c r="F14" i="19"/>
  <c r="F43" i="19" s="1"/>
  <c r="T12" i="13"/>
  <c r="S12" i="16"/>
  <c r="T12" i="16" s="1"/>
  <c r="P31" i="19"/>
  <c r="P31" i="64"/>
  <c r="S28" i="52" l="1"/>
  <c r="T28" i="52" s="1"/>
  <c r="AE58" i="46"/>
  <c r="AF58" i="46" s="1"/>
  <c r="AE58" i="47"/>
  <c r="AF58" i="47" s="1"/>
  <c r="S28" i="12"/>
  <c r="T28" i="12" s="1"/>
  <c r="S28" i="37"/>
  <c r="T28" i="37" s="1"/>
  <c r="S28" i="48"/>
  <c r="T28" i="48" s="1"/>
  <c r="AE59" i="46"/>
  <c r="AF59" i="46" s="1"/>
  <c r="AC60" i="46"/>
  <c r="AE60" i="46" s="1"/>
  <c r="AF60" i="46" s="1"/>
  <c r="Q28" i="16"/>
  <c r="S28" i="16" s="1"/>
  <c r="T28" i="16" s="1"/>
  <c r="Q36" i="49"/>
  <c r="Q39" i="49" s="1"/>
  <c r="S28" i="51"/>
  <c r="T28" i="51" s="1"/>
  <c r="AC60" i="11"/>
  <c r="AE60" i="11" s="1"/>
  <c r="AF60" i="11" s="1"/>
  <c r="AC54" i="11"/>
  <c r="AE54" i="11" s="1"/>
  <c r="AF54" i="11" s="1"/>
  <c r="K52" i="53"/>
  <c r="M52" i="53" s="1"/>
  <c r="N52" i="53" s="1"/>
  <c r="K52" i="13"/>
  <c r="M52" i="13" s="1"/>
  <c r="N52" i="13" s="1"/>
  <c r="K58" i="13"/>
  <c r="M58" i="13" s="1"/>
  <c r="N58" i="13" s="1"/>
  <c r="M15" i="64"/>
  <c r="M15" i="19"/>
  <c r="N56" i="52"/>
  <c r="M50" i="55"/>
  <c r="N50" i="55" s="1"/>
  <c r="K51" i="55"/>
  <c r="M51" i="55" s="1"/>
  <c r="N51" i="55" s="1"/>
  <c r="K52" i="52"/>
  <c r="K57" i="55"/>
  <c r="M57" i="55" s="1"/>
  <c r="N57" i="55" s="1"/>
  <c r="M56" i="55"/>
  <c r="K58" i="53"/>
  <c r="M56" i="54"/>
  <c r="K57" i="54"/>
  <c r="M57" i="54" s="1"/>
  <c r="N57" i="54" s="1"/>
  <c r="M14" i="64"/>
  <c r="M14" i="19"/>
  <c r="N56" i="13"/>
  <c r="K51" i="54"/>
  <c r="M51" i="54" s="1"/>
  <c r="N51" i="54" s="1"/>
  <c r="M50" i="54"/>
  <c r="N50" i="54" s="1"/>
  <c r="M16" i="64"/>
  <c r="M16" i="19"/>
  <c r="N56" i="53"/>
  <c r="K58" i="52"/>
  <c r="W12" i="12"/>
  <c r="W12" i="51"/>
  <c r="W12" i="50"/>
  <c r="W12" i="48"/>
  <c r="W12" i="49"/>
  <c r="Q28" i="61"/>
  <c r="AC54" i="43"/>
  <c r="AE54" i="43" s="1"/>
  <c r="AF54" i="43" s="1"/>
  <c r="Q39" i="12"/>
  <c r="S36" i="12"/>
  <c r="T36" i="12" s="1"/>
  <c r="T12" i="61"/>
  <c r="F27" i="19"/>
  <c r="F56" i="19" s="1"/>
  <c r="F27" i="64"/>
  <c r="F56" i="64" s="1"/>
  <c r="P37" i="19"/>
  <c r="P37" i="64"/>
  <c r="S28" i="50"/>
  <c r="T28" i="50" s="1"/>
  <c r="Q36" i="50"/>
  <c r="P36" i="64"/>
  <c r="P36" i="19"/>
  <c r="P34" i="19"/>
  <c r="H6" i="63" s="1"/>
  <c r="P34" i="64"/>
  <c r="AC59" i="44"/>
  <c r="AE59" i="44" s="1"/>
  <c r="AF59" i="44" s="1"/>
  <c r="AE58" i="44"/>
  <c r="AF58" i="44" s="1"/>
  <c r="S36" i="48"/>
  <c r="T36" i="48" s="1"/>
  <c r="Q39" i="48"/>
  <c r="Q36" i="59"/>
  <c r="S28" i="59"/>
  <c r="T28" i="59" s="1"/>
  <c r="S28" i="55"/>
  <c r="T28" i="55" s="1"/>
  <c r="Q36" i="55"/>
  <c r="S36" i="51"/>
  <c r="T36" i="51" s="1"/>
  <c r="Q39" i="51"/>
  <c r="Q36" i="53"/>
  <c r="S28" i="53"/>
  <c r="T28" i="53" s="1"/>
  <c r="S28" i="54"/>
  <c r="T28" i="54" s="1"/>
  <c r="Q36" i="54"/>
  <c r="W12" i="53"/>
  <c r="W12" i="55"/>
  <c r="W12" i="54"/>
  <c r="W12" i="13"/>
  <c r="W12" i="52"/>
  <c r="AC60" i="47"/>
  <c r="AE60" i="47" s="1"/>
  <c r="AF60" i="47" s="1"/>
  <c r="AE52" i="46"/>
  <c r="AF52" i="46" s="1"/>
  <c r="AC53" i="46"/>
  <c r="AE53" i="46" s="1"/>
  <c r="AF53" i="46" s="1"/>
  <c r="S36" i="52"/>
  <c r="T36" i="52" s="1"/>
  <c r="Q39" i="52"/>
  <c r="W12" i="59"/>
  <c r="W12" i="37"/>
  <c r="S28" i="13"/>
  <c r="T28" i="13" s="1"/>
  <c r="Q36" i="13"/>
  <c r="AC53" i="44"/>
  <c r="AE53" i="44" s="1"/>
  <c r="AF53" i="44" s="1"/>
  <c r="AE52" i="44"/>
  <c r="AF52" i="44" s="1"/>
  <c r="AE52" i="47"/>
  <c r="AF52" i="47" s="1"/>
  <c r="AC53" i="47"/>
  <c r="AE53" i="47" s="1"/>
  <c r="AF53" i="47" s="1"/>
  <c r="AC60" i="43"/>
  <c r="AE60" i="43" s="1"/>
  <c r="AF60" i="43" s="1"/>
  <c r="Q39" i="37"/>
  <c r="S36" i="37"/>
  <c r="T36" i="37" s="1"/>
  <c r="Q36" i="16" l="1"/>
  <c r="M59" i="13"/>
  <c r="N59" i="13" s="1"/>
  <c r="AC60" i="44"/>
  <c r="AE60" i="44" s="1"/>
  <c r="AF60" i="44" s="1"/>
  <c r="S36" i="49"/>
  <c r="T36" i="49" s="1"/>
  <c r="M53" i="13"/>
  <c r="N53" i="13" s="1"/>
  <c r="M53" i="53"/>
  <c r="N53" i="53" s="1"/>
  <c r="K52" i="54"/>
  <c r="M52" i="54" s="1"/>
  <c r="N52" i="54" s="1"/>
  <c r="M45" i="64"/>
  <c r="M45" i="19"/>
  <c r="M17" i="64"/>
  <c r="M17" i="19"/>
  <c r="N56" i="54"/>
  <c r="M53" i="52"/>
  <c r="N53" i="52" s="1"/>
  <c r="M52" i="52"/>
  <c r="N52" i="52" s="1"/>
  <c r="K52" i="55"/>
  <c r="M43" i="19"/>
  <c r="M43" i="64"/>
  <c r="M58" i="53"/>
  <c r="N58" i="53" s="1"/>
  <c r="M59" i="53"/>
  <c r="N59" i="53" s="1"/>
  <c r="M44" i="64"/>
  <c r="M44" i="19"/>
  <c r="K60" i="13"/>
  <c r="M60" i="13" s="1"/>
  <c r="N60" i="13" s="1"/>
  <c r="K58" i="55"/>
  <c r="M59" i="52"/>
  <c r="N59" i="52" s="1"/>
  <c r="M58" i="52"/>
  <c r="N58" i="52" s="1"/>
  <c r="K58" i="54"/>
  <c r="M18" i="19"/>
  <c r="M18" i="64"/>
  <c r="N56" i="55"/>
  <c r="Y12" i="49"/>
  <c r="W12" i="61"/>
  <c r="W12" i="16"/>
  <c r="S39" i="51"/>
  <c r="T39" i="51" s="1"/>
  <c r="Q50" i="51"/>
  <c r="Q56" i="51"/>
  <c r="Q56" i="48"/>
  <c r="Q50" i="48"/>
  <c r="S39" i="48"/>
  <c r="T39" i="48" s="1"/>
  <c r="W19" i="12"/>
  <c r="Y19" i="12" s="1"/>
  <c r="Z19" i="12" s="1"/>
  <c r="W19" i="49"/>
  <c r="Y19" i="49" s="1"/>
  <c r="Z19" i="49" s="1"/>
  <c r="W19" i="50"/>
  <c r="Y19" i="50" s="1"/>
  <c r="Z19" i="50" s="1"/>
  <c r="W19" i="48"/>
  <c r="Y19" i="48" s="1"/>
  <c r="Z19" i="48" s="1"/>
  <c r="W19" i="51"/>
  <c r="Y19" i="51" s="1"/>
  <c r="Z19" i="51" s="1"/>
  <c r="AC54" i="44"/>
  <c r="AE54" i="44" s="1"/>
  <c r="AF54" i="44" s="1"/>
  <c r="Q39" i="54"/>
  <c r="S36" i="54"/>
  <c r="T36" i="54" s="1"/>
  <c r="Y12" i="37"/>
  <c r="S36" i="55"/>
  <c r="T36" i="55" s="1"/>
  <c r="Q39" i="55"/>
  <c r="Y12" i="52"/>
  <c r="Q39" i="50"/>
  <c r="S36" i="50"/>
  <c r="T36" i="50" s="1"/>
  <c r="Q56" i="37"/>
  <c r="Q50" i="37"/>
  <c r="S39" i="37"/>
  <c r="T39" i="37" s="1"/>
  <c r="Y12" i="50"/>
  <c r="S39" i="52"/>
  <c r="T39" i="52" s="1"/>
  <c r="Q56" i="52"/>
  <c r="Q50" i="52"/>
  <c r="Y12" i="54"/>
  <c r="Q36" i="61"/>
  <c r="S28" i="61"/>
  <c r="T28" i="61" s="1"/>
  <c r="Y12" i="51"/>
  <c r="W19" i="55"/>
  <c r="Y19" i="55" s="1"/>
  <c r="Z19" i="55" s="1"/>
  <c r="W19" i="52"/>
  <c r="Y19" i="52" s="1"/>
  <c r="Z19" i="52" s="1"/>
  <c r="W19" i="54"/>
  <c r="Y19" i="54" s="1"/>
  <c r="Z19" i="54" s="1"/>
  <c r="W19" i="53"/>
  <c r="Y19" i="53" s="1"/>
  <c r="Z19" i="53" s="1"/>
  <c r="W19" i="13"/>
  <c r="Y19" i="13" s="1"/>
  <c r="Z19" i="13" s="1"/>
  <c r="Q56" i="49"/>
  <c r="Q50" i="49"/>
  <c r="S39" i="49"/>
  <c r="T39" i="49" s="1"/>
  <c r="Y12" i="48"/>
  <c r="Q39" i="13"/>
  <c r="S36" i="13"/>
  <c r="T36" i="13" s="1"/>
  <c r="Y12" i="13"/>
  <c r="S39" i="12"/>
  <c r="T39" i="12" s="1"/>
  <c r="Q50" i="12"/>
  <c r="Q56" i="12"/>
  <c r="AC54" i="47"/>
  <c r="AE54" i="47" s="1"/>
  <c r="AF54" i="47" s="1"/>
  <c r="Y12" i="55"/>
  <c r="S36" i="16"/>
  <c r="T36" i="16" s="1"/>
  <c r="Q39" i="16"/>
  <c r="Y12" i="12"/>
  <c r="Y12" i="59"/>
  <c r="W19" i="59"/>
  <c r="Y19" i="59" s="1"/>
  <c r="Z19" i="59" s="1"/>
  <c r="W19" i="37"/>
  <c r="Y19" i="37" s="1"/>
  <c r="Z19" i="37" s="1"/>
  <c r="AC54" i="46"/>
  <c r="AE54" i="46" s="1"/>
  <c r="AF54" i="46" s="1"/>
  <c r="Y12" i="53"/>
  <c r="Q39" i="53"/>
  <c r="S36" i="53"/>
  <c r="T36" i="53" s="1"/>
  <c r="S36" i="59"/>
  <c r="T36" i="59" s="1"/>
  <c r="Q39" i="59"/>
  <c r="K54" i="13" l="1"/>
  <c r="M54" i="13" s="1"/>
  <c r="N54" i="13" s="1"/>
  <c r="W28" i="51"/>
  <c r="Y28" i="51" s="1"/>
  <c r="Z28" i="51" s="1"/>
  <c r="K54" i="53"/>
  <c r="M54" i="53" s="1"/>
  <c r="N54" i="53" s="1"/>
  <c r="W28" i="53"/>
  <c r="W36" i="53" s="1"/>
  <c r="K60" i="52"/>
  <c r="M60" i="52" s="1"/>
  <c r="N60" i="52" s="1"/>
  <c r="W28" i="54"/>
  <c r="Y28" i="54" s="1"/>
  <c r="Z28" i="54" s="1"/>
  <c r="M47" i="64"/>
  <c r="M47" i="19"/>
  <c r="M46" i="19"/>
  <c r="M46" i="64"/>
  <c r="K60" i="53"/>
  <c r="M60" i="53" s="1"/>
  <c r="N60" i="53" s="1"/>
  <c r="M59" i="55"/>
  <c r="N59" i="55" s="1"/>
  <c r="M58" i="55"/>
  <c r="N58" i="55" s="1"/>
  <c r="M58" i="54"/>
  <c r="N58" i="54" s="1"/>
  <c r="M59" i="54"/>
  <c r="N59" i="54" s="1"/>
  <c r="M52" i="55"/>
  <c r="N52" i="55" s="1"/>
  <c r="M53" i="55"/>
  <c r="N53" i="55" s="1"/>
  <c r="W28" i="52"/>
  <c r="Y28" i="52" s="1"/>
  <c r="Z28" i="52" s="1"/>
  <c r="K54" i="52"/>
  <c r="M54" i="52" s="1"/>
  <c r="N54" i="52" s="1"/>
  <c r="Q50" i="59"/>
  <c r="Q56" i="59"/>
  <c r="S39" i="59"/>
  <c r="T39" i="59" s="1"/>
  <c r="G10" i="19"/>
  <c r="G39" i="19" s="1"/>
  <c r="G4" i="63" s="1"/>
  <c r="G10" i="64"/>
  <c r="G39" i="64" s="1"/>
  <c r="Z12" i="48"/>
  <c r="S50" i="51"/>
  <c r="Q51" i="51"/>
  <c r="S51" i="51" s="1"/>
  <c r="T51" i="51" s="1"/>
  <c r="W28" i="12"/>
  <c r="W28" i="55"/>
  <c r="W28" i="13"/>
  <c r="S50" i="49"/>
  <c r="Q51" i="49"/>
  <c r="S51" i="49" s="1"/>
  <c r="T51" i="49" s="1"/>
  <c r="G17" i="64"/>
  <c r="G46" i="64" s="1"/>
  <c r="G17" i="19"/>
  <c r="G46" i="19" s="1"/>
  <c r="Z12" i="54"/>
  <c r="G15" i="19"/>
  <c r="G44" i="19" s="1"/>
  <c r="G15" i="64"/>
  <c r="G44" i="64" s="1"/>
  <c r="Z12" i="52"/>
  <c r="S39" i="53"/>
  <c r="T39" i="53" s="1"/>
  <c r="Q50" i="53"/>
  <c r="Q56" i="53"/>
  <c r="G9" i="19"/>
  <c r="G38" i="19" s="1"/>
  <c r="G9" i="64"/>
  <c r="G38" i="64" s="1"/>
  <c r="Z12" i="12"/>
  <c r="G14" i="64"/>
  <c r="G43" i="64" s="1"/>
  <c r="G14" i="19"/>
  <c r="G43" i="19" s="1"/>
  <c r="Z12" i="13"/>
  <c r="Q50" i="55"/>
  <c r="Q56" i="55"/>
  <c r="S39" i="55"/>
  <c r="T39" i="55" s="1"/>
  <c r="Y12" i="16"/>
  <c r="Z12" i="16" s="1"/>
  <c r="Q51" i="37"/>
  <c r="S51" i="37" s="1"/>
  <c r="T51" i="37" s="1"/>
  <c r="S50" i="37"/>
  <c r="T50" i="37" s="1"/>
  <c r="W28" i="59"/>
  <c r="Q57" i="12"/>
  <c r="S57" i="12" s="1"/>
  <c r="T57" i="12" s="1"/>
  <c r="S56" i="12"/>
  <c r="T56" i="12" s="1"/>
  <c r="S39" i="13"/>
  <c r="T39" i="13" s="1"/>
  <c r="Q56" i="13"/>
  <c r="Q50" i="13"/>
  <c r="Q57" i="37"/>
  <c r="S57" i="37" s="1"/>
  <c r="T57" i="37" s="1"/>
  <c r="S56" i="37"/>
  <c r="G12" i="19"/>
  <c r="G41" i="19" s="1"/>
  <c r="G12" i="64"/>
  <c r="G41" i="64" s="1"/>
  <c r="Z12" i="50"/>
  <c r="G18" i="64"/>
  <c r="G47" i="64" s="1"/>
  <c r="G18" i="19"/>
  <c r="G47" i="19" s="1"/>
  <c r="Z12" i="55"/>
  <c r="S50" i="52"/>
  <c r="T50" i="52" s="1"/>
  <c r="Q51" i="52"/>
  <c r="S51" i="52" s="1"/>
  <c r="T51" i="52" s="1"/>
  <c r="W19" i="61"/>
  <c r="Y19" i="61" s="1"/>
  <c r="Z19" i="61" s="1"/>
  <c r="W19" i="16"/>
  <c r="Y19" i="16" s="1"/>
  <c r="Z19" i="16" s="1"/>
  <c r="S56" i="52"/>
  <c r="Q57" i="52"/>
  <c r="S57" i="52" s="1"/>
  <c r="T57" i="52" s="1"/>
  <c r="Y12" i="61"/>
  <c r="G16" i="64"/>
  <c r="G45" i="64" s="1"/>
  <c r="G16" i="19"/>
  <c r="G45" i="19" s="1"/>
  <c r="Z12" i="53"/>
  <c r="G24" i="64"/>
  <c r="G53" i="64" s="1"/>
  <c r="G24" i="19"/>
  <c r="G53" i="19" s="1"/>
  <c r="Z12" i="59"/>
  <c r="Q51" i="12"/>
  <c r="S51" i="12" s="1"/>
  <c r="T51" i="12" s="1"/>
  <c r="S50" i="12"/>
  <c r="S36" i="61"/>
  <c r="T36" i="61" s="1"/>
  <c r="Q39" i="61"/>
  <c r="W28" i="37"/>
  <c r="Q51" i="48"/>
  <c r="S51" i="48" s="1"/>
  <c r="T51" i="48" s="1"/>
  <c r="S50" i="48"/>
  <c r="W28" i="49"/>
  <c r="S56" i="51"/>
  <c r="T56" i="51" s="1"/>
  <c r="Q57" i="51"/>
  <c r="S57" i="51" s="1"/>
  <c r="T57" i="51" s="1"/>
  <c r="S56" i="49"/>
  <c r="T56" i="49" s="1"/>
  <c r="Q57" i="49"/>
  <c r="S57" i="49" s="1"/>
  <c r="T57" i="49" s="1"/>
  <c r="G13" i="19"/>
  <c r="G42" i="19" s="1"/>
  <c r="G13" i="64"/>
  <c r="G42" i="64" s="1"/>
  <c r="Z12" i="51"/>
  <c r="Q50" i="54"/>
  <c r="S39" i="54"/>
  <c r="T39" i="54" s="1"/>
  <c r="Q56" i="54"/>
  <c r="Q56" i="16"/>
  <c r="S39" i="16"/>
  <c r="T39" i="16" s="1"/>
  <c r="Q50" i="16"/>
  <c r="W28" i="48"/>
  <c r="W28" i="50"/>
  <c r="Q56" i="50"/>
  <c r="S39" i="50"/>
  <c r="T39" i="50" s="1"/>
  <c r="Q50" i="50"/>
  <c r="G23" i="64"/>
  <c r="G52" i="64" s="1"/>
  <c r="G23" i="19"/>
  <c r="G52" i="19" s="1"/>
  <c r="Z12" i="37"/>
  <c r="S56" i="48"/>
  <c r="T56" i="48" s="1"/>
  <c r="Q57" i="48"/>
  <c r="S57" i="48" s="1"/>
  <c r="T57" i="48" s="1"/>
  <c r="G11" i="19"/>
  <c r="G40" i="19" s="1"/>
  <c r="G11" i="64"/>
  <c r="G40" i="64" s="1"/>
  <c r="Z12" i="49"/>
  <c r="Y28" i="53" l="1"/>
  <c r="Z28" i="53" s="1"/>
  <c r="Q58" i="48"/>
  <c r="Q59" i="48" s="1"/>
  <c r="S59" i="48" s="1"/>
  <c r="T59" i="48" s="1"/>
  <c r="W36" i="51"/>
  <c r="W39" i="51" s="1"/>
  <c r="Q58" i="51"/>
  <c r="S58" i="51" s="1"/>
  <c r="T58" i="51" s="1"/>
  <c r="M53" i="54"/>
  <c r="N53" i="54" s="1"/>
  <c r="K54" i="54"/>
  <c r="M54" i="54" s="1"/>
  <c r="N54" i="54" s="1"/>
  <c r="Q52" i="12"/>
  <c r="S52" i="12" s="1"/>
  <c r="T52" i="12" s="1"/>
  <c r="Q52" i="51"/>
  <c r="Q53" i="51" s="1"/>
  <c r="S53" i="51" s="1"/>
  <c r="T53" i="51" s="1"/>
  <c r="Q58" i="37"/>
  <c r="Q59" i="37" s="1"/>
  <c r="S59" i="37" s="1"/>
  <c r="T59" i="37" s="1"/>
  <c r="W28" i="61"/>
  <c r="Y28" i="61" s="1"/>
  <c r="Z28" i="61" s="1"/>
  <c r="W28" i="16"/>
  <c r="W36" i="16" s="1"/>
  <c r="Q52" i="49"/>
  <c r="S52" i="49" s="1"/>
  <c r="T52" i="49" s="1"/>
  <c r="W36" i="54"/>
  <c r="W39" i="54" s="1"/>
  <c r="W36" i="52"/>
  <c r="Y36" i="52" s="1"/>
  <c r="Z36" i="52" s="1"/>
  <c r="K60" i="54"/>
  <c r="M60" i="54" s="1"/>
  <c r="N60" i="54" s="1"/>
  <c r="K60" i="55"/>
  <c r="M60" i="55" s="1"/>
  <c r="N60" i="55" s="1"/>
  <c r="K54" i="55"/>
  <c r="M54" i="55" s="1"/>
  <c r="N54" i="55" s="1"/>
  <c r="S50" i="53"/>
  <c r="T50" i="53" s="1"/>
  <c r="Q51" i="53"/>
  <c r="S51" i="53" s="1"/>
  <c r="T51" i="53" s="1"/>
  <c r="Y28" i="50"/>
  <c r="Z28" i="50" s="1"/>
  <c r="W36" i="50"/>
  <c r="Q52" i="48"/>
  <c r="T50" i="12"/>
  <c r="N9" i="64"/>
  <c r="N9" i="19"/>
  <c r="N23" i="64"/>
  <c r="T56" i="37"/>
  <c r="N23" i="19"/>
  <c r="Y28" i="59"/>
  <c r="Z28" i="59" s="1"/>
  <c r="W36" i="59"/>
  <c r="Q51" i="54"/>
  <c r="S51" i="54" s="1"/>
  <c r="T51" i="54" s="1"/>
  <c r="S50" i="54"/>
  <c r="T50" i="54" s="1"/>
  <c r="N10" i="64"/>
  <c r="T50" i="48"/>
  <c r="N10" i="19"/>
  <c r="Q58" i="52"/>
  <c r="Y36" i="51"/>
  <c r="Z36" i="51" s="1"/>
  <c r="T50" i="51"/>
  <c r="N13" i="19"/>
  <c r="N13" i="64"/>
  <c r="S50" i="13"/>
  <c r="T50" i="13" s="1"/>
  <c r="Q51" i="13"/>
  <c r="S51" i="13" s="1"/>
  <c r="T51" i="13" s="1"/>
  <c r="W36" i="48"/>
  <c r="Y28" i="48"/>
  <c r="Z28" i="48" s="1"/>
  <c r="Q57" i="13"/>
  <c r="S57" i="13" s="1"/>
  <c r="T57" i="13" s="1"/>
  <c r="S56" i="13"/>
  <c r="W36" i="13"/>
  <c r="Y28" i="13"/>
  <c r="Z28" i="13" s="1"/>
  <c r="S50" i="16"/>
  <c r="T50" i="16" s="1"/>
  <c r="Q51" i="16"/>
  <c r="S51" i="16" s="1"/>
  <c r="T51" i="16" s="1"/>
  <c r="Q56" i="61"/>
  <c r="S39" i="61"/>
  <c r="T39" i="61" s="1"/>
  <c r="Q50" i="61"/>
  <c r="W36" i="55"/>
  <c r="Y28" i="55"/>
  <c r="Z28" i="55" s="1"/>
  <c r="S56" i="54"/>
  <c r="Q57" i="54"/>
  <c r="S57" i="54" s="1"/>
  <c r="T57" i="54" s="1"/>
  <c r="S50" i="55"/>
  <c r="T50" i="55" s="1"/>
  <c r="Q51" i="55"/>
  <c r="S51" i="55" s="1"/>
  <c r="T51" i="55" s="1"/>
  <c r="Y36" i="53"/>
  <c r="Z36" i="53" s="1"/>
  <c r="W39" i="53"/>
  <c r="N11" i="64"/>
  <c r="N11" i="19"/>
  <c r="T50" i="49"/>
  <c r="AC12" i="55"/>
  <c r="AC12" i="52"/>
  <c r="AC12" i="54"/>
  <c r="AC12" i="13"/>
  <c r="AC12" i="53"/>
  <c r="T56" i="52"/>
  <c r="N15" i="64"/>
  <c r="N15" i="19"/>
  <c r="Y28" i="16"/>
  <c r="Z28" i="16" s="1"/>
  <c r="S50" i="50"/>
  <c r="Q51" i="50"/>
  <c r="S51" i="50" s="1"/>
  <c r="T51" i="50" s="1"/>
  <c r="Q58" i="49"/>
  <c r="Y28" i="49"/>
  <c r="Z28" i="49" s="1"/>
  <c r="W36" i="49"/>
  <c r="Q58" i="12"/>
  <c r="Y28" i="12"/>
  <c r="Z28" i="12" s="1"/>
  <c r="W36" i="12"/>
  <c r="S56" i="59"/>
  <c r="Q57" i="59"/>
  <c r="S57" i="59" s="1"/>
  <c r="T57" i="59" s="1"/>
  <c r="S56" i="50"/>
  <c r="T56" i="50" s="1"/>
  <c r="Q57" i="50"/>
  <c r="S57" i="50" s="1"/>
  <c r="T57" i="50" s="1"/>
  <c r="W36" i="37"/>
  <c r="Y28" i="37"/>
  <c r="Z28" i="37" s="1"/>
  <c r="S56" i="16"/>
  <c r="T56" i="16" s="1"/>
  <c r="Q57" i="16"/>
  <c r="S57" i="16" s="1"/>
  <c r="T57" i="16" s="1"/>
  <c r="G27" i="19"/>
  <c r="G56" i="19" s="1"/>
  <c r="G27" i="64"/>
  <c r="G56" i="64" s="1"/>
  <c r="Z12" i="61"/>
  <c r="Q52" i="52"/>
  <c r="Q52" i="37"/>
  <c r="S56" i="55"/>
  <c r="Q57" i="55"/>
  <c r="S57" i="55" s="1"/>
  <c r="T57" i="55" s="1"/>
  <c r="S56" i="53"/>
  <c r="Q57" i="53"/>
  <c r="S57" i="53" s="1"/>
  <c r="T57" i="53" s="1"/>
  <c r="Q51" i="59"/>
  <c r="S51" i="59" s="1"/>
  <c r="T51" i="59" s="1"/>
  <c r="S50" i="59"/>
  <c r="T50" i="59" s="1"/>
  <c r="S58" i="48" l="1"/>
  <c r="T58" i="48" s="1"/>
  <c r="S58" i="37"/>
  <c r="T58" i="37" s="1"/>
  <c r="Q59" i="51"/>
  <c r="S59" i="51" s="1"/>
  <c r="T59" i="51" s="1"/>
  <c r="S52" i="51"/>
  <c r="T52" i="51" s="1"/>
  <c r="Q53" i="12"/>
  <c r="W36" i="61"/>
  <c r="W39" i="61" s="1"/>
  <c r="Q53" i="49"/>
  <c r="S53" i="49" s="1"/>
  <c r="T53" i="49" s="1"/>
  <c r="Y36" i="54"/>
  <c r="Z36" i="54" s="1"/>
  <c r="W39" i="52"/>
  <c r="Y39" i="52" s="1"/>
  <c r="Z39" i="52" s="1"/>
  <c r="Q58" i="59"/>
  <c r="S58" i="59" s="1"/>
  <c r="T58" i="59" s="1"/>
  <c r="Q52" i="55"/>
  <c r="Q53" i="55" s="1"/>
  <c r="S53" i="55" s="1"/>
  <c r="T53" i="55" s="1"/>
  <c r="Q58" i="55"/>
  <c r="S58" i="55" s="1"/>
  <c r="T58" i="55" s="1"/>
  <c r="Q52" i="13"/>
  <c r="Q53" i="13" s="1"/>
  <c r="S53" i="13" s="1"/>
  <c r="T53" i="13" s="1"/>
  <c r="N12" i="19"/>
  <c r="N12" i="64"/>
  <c r="T50" i="50"/>
  <c r="N38" i="19"/>
  <c r="N38" i="64"/>
  <c r="Q52" i="59"/>
  <c r="T56" i="53"/>
  <c r="N16" i="19"/>
  <c r="N16" i="64"/>
  <c r="AE12" i="13"/>
  <c r="Y39" i="53"/>
  <c r="Z39" i="53" s="1"/>
  <c r="W50" i="53"/>
  <c r="W56" i="53"/>
  <c r="T56" i="54"/>
  <c r="N17" i="19"/>
  <c r="N17" i="64"/>
  <c r="Y39" i="51"/>
  <c r="Z39" i="51" s="1"/>
  <c r="W50" i="51"/>
  <c r="W56" i="51"/>
  <c r="W39" i="59"/>
  <c r="Y36" i="59"/>
  <c r="Z36" i="59" s="1"/>
  <c r="S52" i="48"/>
  <c r="T52" i="48" s="1"/>
  <c r="Q53" i="48"/>
  <c r="S53" i="48" s="1"/>
  <c r="T53" i="48" s="1"/>
  <c r="Y36" i="49"/>
  <c r="Z36" i="49" s="1"/>
  <c r="W39" i="49"/>
  <c r="AE12" i="54"/>
  <c r="Y36" i="13"/>
  <c r="Z36" i="13" s="1"/>
  <c r="W39" i="13"/>
  <c r="Q60" i="48"/>
  <c r="S60" i="48" s="1"/>
  <c r="T60" i="48" s="1"/>
  <c r="Q59" i="52"/>
  <c r="S59" i="52" s="1"/>
  <c r="T59" i="52" s="1"/>
  <c r="S58" i="52"/>
  <c r="T58" i="52" s="1"/>
  <c r="Q52" i="53"/>
  <c r="AE12" i="53"/>
  <c r="W39" i="37"/>
  <c r="Y36" i="37"/>
  <c r="Z36" i="37" s="1"/>
  <c r="S58" i="49"/>
  <c r="T58" i="49" s="1"/>
  <c r="Q59" i="49"/>
  <c r="S59" i="49" s="1"/>
  <c r="T59" i="49" s="1"/>
  <c r="N39" i="64"/>
  <c r="N39" i="19"/>
  <c r="F7" i="63" s="1"/>
  <c r="N18" i="19"/>
  <c r="N18" i="64"/>
  <c r="T56" i="55"/>
  <c r="S58" i="12"/>
  <c r="T58" i="12" s="1"/>
  <c r="Q59" i="12"/>
  <c r="S59" i="12" s="1"/>
  <c r="T59" i="12" s="1"/>
  <c r="W39" i="55"/>
  <c r="Y36" i="55"/>
  <c r="Z36" i="55" s="1"/>
  <c r="S56" i="61"/>
  <c r="Q57" i="61"/>
  <c r="S57" i="61" s="1"/>
  <c r="T57" i="61" s="1"/>
  <c r="W39" i="50"/>
  <c r="Y36" i="50"/>
  <c r="Z36" i="50" s="1"/>
  <c r="N14" i="64"/>
  <c r="T56" i="13"/>
  <c r="N14" i="19"/>
  <c r="AE12" i="52"/>
  <c r="Y39" i="54"/>
  <c r="Z39" i="54" s="1"/>
  <c r="W50" i="54"/>
  <c r="W56" i="54"/>
  <c r="W39" i="48"/>
  <c r="Y36" i="48"/>
  <c r="Z36" i="48" s="1"/>
  <c r="Y36" i="16"/>
  <c r="Z36" i="16" s="1"/>
  <c r="W39" i="16"/>
  <c r="AE12" i="55"/>
  <c r="N52" i="64"/>
  <c r="N52" i="19"/>
  <c r="AC19" i="52"/>
  <c r="AE19" i="52" s="1"/>
  <c r="AF19" i="52" s="1"/>
  <c r="AC19" i="53"/>
  <c r="AE19" i="53" s="1"/>
  <c r="AF19" i="53" s="1"/>
  <c r="AC19" i="54"/>
  <c r="AE19" i="54" s="1"/>
  <c r="AF19" i="54" s="1"/>
  <c r="AC19" i="13"/>
  <c r="AE19" i="13" s="1"/>
  <c r="AF19" i="13" s="1"/>
  <c r="AC19" i="55"/>
  <c r="AE19" i="55" s="1"/>
  <c r="AF19" i="55" s="1"/>
  <c r="AC12" i="59"/>
  <c r="AC12" i="37"/>
  <c r="Q53" i="37"/>
  <c r="S53" i="37" s="1"/>
  <c r="T53" i="37" s="1"/>
  <c r="S52" i="37"/>
  <c r="T52" i="37" s="1"/>
  <c r="N24" i="64"/>
  <c r="N24" i="19"/>
  <c r="T56" i="59"/>
  <c r="Q52" i="50"/>
  <c r="N40" i="64"/>
  <c r="N40" i="19"/>
  <c r="Q52" i="16"/>
  <c r="Q52" i="54"/>
  <c r="Q60" i="37"/>
  <c r="S60" i="37" s="1"/>
  <c r="T60" i="37" s="1"/>
  <c r="AC12" i="16"/>
  <c r="AC12" i="61"/>
  <c r="S52" i="52"/>
  <c r="T52" i="52" s="1"/>
  <c r="Q53" i="52"/>
  <c r="S53" i="52" s="1"/>
  <c r="T53" i="52" s="1"/>
  <c r="Q51" i="61"/>
  <c r="S51" i="61" s="1"/>
  <c r="T51" i="61" s="1"/>
  <c r="S50" i="61"/>
  <c r="T50" i="61" s="1"/>
  <c r="AC12" i="51"/>
  <c r="AC12" i="50"/>
  <c r="AC12" i="49"/>
  <c r="AC12" i="48"/>
  <c r="AC12" i="12"/>
  <c r="Q58" i="53"/>
  <c r="Q58" i="16"/>
  <c r="Q58" i="50"/>
  <c r="W39" i="12"/>
  <c r="Y36" i="12"/>
  <c r="Z36" i="12" s="1"/>
  <c r="N44" i="19"/>
  <c r="N44" i="64"/>
  <c r="Q58" i="54"/>
  <c r="Q58" i="13"/>
  <c r="Q54" i="51"/>
  <c r="S54" i="51" s="1"/>
  <c r="T54" i="51" s="1"/>
  <c r="N42" i="64"/>
  <c r="N42" i="19"/>
  <c r="Q60" i="51" l="1"/>
  <c r="S60" i="51" s="1"/>
  <c r="T60" i="51" s="1"/>
  <c r="Y36" i="61"/>
  <c r="Z36" i="61" s="1"/>
  <c r="Q54" i="49"/>
  <c r="S54" i="49" s="1"/>
  <c r="T54" i="49" s="1"/>
  <c r="W56" i="52"/>
  <c r="W57" i="52" s="1"/>
  <c r="Y57" i="52" s="1"/>
  <c r="Z57" i="52" s="1"/>
  <c r="W50" i="52"/>
  <c r="W51" i="52" s="1"/>
  <c r="Y51" i="52" s="1"/>
  <c r="Z51" i="52" s="1"/>
  <c r="S53" i="12"/>
  <c r="T53" i="12" s="1"/>
  <c r="Q54" i="12"/>
  <c r="S54" i="12" s="1"/>
  <c r="T54" i="12" s="1"/>
  <c r="Q59" i="59"/>
  <c r="S59" i="59" s="1"/>
  <c r="T59" i="59" s="1"/>
  <c r="Q54" i="37"/>
  <c r="S54" i="37" s="1"/>
  <c r="T54" i="37" s="1"/>
  <c r="Q54" i="48"/>
  <c r="S54" i="48" s="1"/>
  <c r="T54" i="48" s="1"/>
  <c r="Q59" i="55"/>
  <c r="S59" i="55" s="1"/>
  <c r="T59" i="55" s="1"/>
  <c r="S52" i="55"/>
  <c r="T52" i="55" s="1"/>
  <c r="Q60" i="12"/>
  <c r="S60" i="12" s="1"/>
  <c r="T60" i="12" s="1"/>
  <c r="Q52" i="61"/>
  <c r="S52" i="61" s="1"/>
  <c r="T52" i="61" s="1"/>
  <c r="S52" i="13"/>
  <c r="T52" i="13" s="1"/>
  <c r="Q58" i="61"/>
  <c r="S58" i="61" s="1"/>
  <c r="T58" i="61" s="1"/>
  <c r="Q54" i="52"/>
  <c r="S54" i="52" s="1"/>
  <c r="T54" i="52" s="1"/>
  <c r="Q54" i="13"/>
  <c r="S54" i="13" s="1"/>
  <c r="T54" i="13" s="1"/>
  <c r="AC28" i="52"/>
  <c r="AE28" i="52" s="1"/>
  <c r="AF28" i="52" s="1"/>
  <c r="Q60" i="52"/>
  <c r="S60" i="52" s="1"/>
  <c r="T60" i="52" s="1"/>
  <c r="AE12" i="16"/>
  <c r="AF12" i="16" s="1"/>
  <c r="AE12" i="49"/>
  <c r="Q53" i="50"/>
  <c r="S53" i="50" s="1"/>
  <c r="T53" i="50" s="1"/>
  <c r="S52" i="50"/>
  <c r="T52" i="50" s="1"/>
  <c r="AE12" i="59"/>
  <c r="W57" i="54"/>
  <c r="Y57" i="54" s="1"/>
  <c r="Z57" i="54" s="1"/>
  <c r="Y56" i="54"/>
  <c r="N47" i="19"/>
  <c r="N47" i="64"/>
  <c r="H16" i="64"/>
  <c r="H45" i="64" s="1"/>
  <c r="H16" i="19"/>
  <c r="H45" i="19" s="1"/>
  <c r="AF12" i="53"/>
  <c r="W57" i="51"/>
  <c r="Y57" i="51" s="1"/>
  <c r="Z57" i="51" s="1"/>
  <c r="Y56" i="51"/>
  <c r="Z56" i="51" s="1"/>
  <c r="Y56" i="53"/>
  <c r="W57" i="53"/>
  <c r="Y57" i="53" s="1"/>
  <c r="Z57" i="53" s="1"/>
  <c r="S52" i="59"/>
  <c r="T52" i="59" s="1"/>
  <c r="Q53" i="59"/>
  <c r="S53" i="59" s="1"/>
  <c r="T53" i="59" s="1"/>
  <c r="AE12" i="50"/>
  <c r="AE12" i="61"/>
  <c r="N53" i="64"/>
  <c r="N53" i="19"/>
  <c r="Y50" i="54"/>
  <c r="Z50" i="54" s="1"/>
  <c r="W51" i="54"/>
  <c r="Y51" i="54" s="1"/>
  <c r="Z51" i="54" s="1"/>
  <c r="N43" i="19"/>
  <c r="N43" i="64"/>
  <c r="Q60" i="49"/>
  <c r="S60" i="49" s="1"/>
  <c r="T60" i="49" s="1"/>
  <c r="S52" i="53"/>
  <c r="T52" i="53" s="1"/>
  <c r="Q53" i="53"/>
  <c r="S53" i="53" s="1"/>
  <c r="T53" i="53" s="1"/>
  <c r="AC28" i="54"/>
  <c r="Y50" i="51"/>
  <c r="W51" i="51"/>
  <c r="Y51" i="51" s="1"/>
  <c r="Z51" i="51" s="1"/>
  <c r="Y50" i="53"/>
  <c r="Z50" i="53" s="1"/>
  <c r="W51" i="53"/>
  <c r="Y51" i="53" s="1"/>
  <c r="Z51" i="53" s="1"/>
  <c r="AE12" i="51"/>
  <c r="AC28" i="13"/>
  <c r="Q53" i="54"/>
  <c r="S53" i="54" s="1"/>
  <c r="T53" i="54" s="1"/>
  <c r="S52" i="54"/>
  <c r="T52" i="54" s="1"/>
  <c r="W50" i="16"/>
  <c r="W56" i="16"/>
  <c r="Y39" i="16"/>
  <c r="Z39" i="16" s="1"/>
  <c r="Y39" i="50"/>
  <c r="Z39" i="50" s="1"/>
  <c r="W50" i="50"/>
  <c r="W56" i="50"/>
  <c r="AC19" i="12"/>
  <c r="AE19" i="12" s="1"/>
  <c r="AF19" i="12" s="1"/>
  <c r="AC19" i="50"/>
  <c r="AE19" i="50" s="1"/>
  <c r="AF19" i="50" s="1"/>
  <c r="AC19" i="49"/>
  <c r="AE19" i="49" s="1"/>
  <c r="AF19" i="49" s="1"/>
  <c r="AC19" i="48"/>
  <c r="AE19" i="48" s="1"/>
  <c r="AF19" i="48" s="1"/>
  <c r="AC19" i="51"/>
  <c r="AE19" i="51" s="1"/>
  <c r="AF19" i="51" s="1"/>
  <c r="S58" i="54"/>
  <c r="T58" i="54" s="1"/>
  <c r="Q59" i="54"/>
  <c r="S59" i="54" s="1"/>
  <c r="T59" i="54" s="1"/>
  <c r="S58" i="53"/>
  <c r="T58" i="53" s="1"/>
  <c r="Q59" i="53"/>
  <c r="S59" i="53" s="1"/>
  <c r="T59" i="53" s="1"/>
  <c r="S52" i="16"/>
  <c r="T52" i="16" s="1"/>
  <c r="Q53" i="16"/>
  <c r="S53" i="16" s="1"/>
  <c r="T53" i="16" s="1"/>
  <c r="Y50" i="52"/>
  <c r="Z50" i="52" s="1"/>
  <c r="N41" i="19"/>
  <c r="N41" i="64"/>
  <c r="W50" i="12"/>
  <c r="Y39" i="12"/>
  <c r="Z39" i="12" s="1"/>
  <c r="W56" i="12"/>
  <c r="N27" i="64"/>
  <c r="N27" i="19"/>
  <c r="T56" i="61"/>
  <c r="S58" i="13"/>
  <c r="T58" i="13" s="1"/>
  <c r="Q59" i="13"/>
  <c r="S59" i="13" s="1"/>
  <c r="T59" i="13" s="1"/>
  <c r="H15" i="64"/>
  <c r="H44" i="64" s="1"/>
  <c r="H15" i="19"/>
  <c r="H44" i="19" s="1"/>
  <c r="AF12" i="52"/>
  <c r="H14" i="64"/>
  <c r="H43" i="64" s="1"/>
  <c r="H14" i="19"/>
  <c r="H43" i="19" s="1"/>
  <c r="AF12" i="13"/>
  <c r="AC19" i="37"/>
  <c r="AE19" i="37" s="1"/>
  <c r="AF19" i="37" s="1"/>
  <c r="AC19" i="59"/>
  <c r="AE19" i="59" s="1"/>
  <c r="AF19" i="59" s="1"/>
  <c r="AE12" i="12"/>
  <c r="W56" i="61"/>
  <c r="W50" i="61"/>
  <c r="Y39" i="61"/>
  <c r="Z39" i="61" s="1"/>
  <c r="W50" i="37"/>
  <c r="Y39" i="37"/>
  <c r="Z39" i="37" s="1"/>
  <c r="W56" i="37"/>
  <c r="Y39" i="49"/>
  <c r="Z39" i="49" s="1"/>
  <c r="W56" i="49"/>
  <c r="W50" i="49"/>
  <c r="AC28" i="55"/>
  <c r="H17" i="19"/>
  <c r="H46" i="19" s="1"/>
  <c r="H17" i="64"/>
  <c r="H46" i="64" s="1"/>
  <c r="AF12" i="54"/>
  <c r="S58" i="50"/>
  <c r="T58" i="50" s="1"/>
  <c r="Q59" i="50"/>
  <c r="S59" i="50" s="1"/>
  <c r="T59" i="50" s="1"/>
  <c r="H18" i="19"/>
  <c r="H47" i="19" s="1"/>
  <c r="H18" i="64"/>
  <c r="H47" i="64" s="1"/>
  <c r="AF12" i="55"/>
  <c r="Q54" i="55"/>
  <c r="S54" i="55" s="1"/>
  <c r="T54" i="55" s="1"/>
  <c r="Q59" i="16"/>
  <c r="S59" i="16" s="1"/>
  <c r="T59" i="16" s="1"/>
  <c r="S58" i="16"/>
  <c r="T58" i="16" s="1"/>
  <c r="W56" i="55"/>
  <c r="Y39" i="55"/>
  <c r="Z39" i="55" s="1"/>
  <c r="W50" i="55"/>
  <c r="AC19" i="16"/>
  <c r="AE19" i="16" s="1"/>
  <c r="AF19" i="16" s="1"/>
  <c r="AC19" i="61"/>
  <c r="AE19" i="61" s="1"/>
  <c r="AF19" i="61" s="1"/>
  <c r="AE12" i="48"/>
  <c r="AE12" i="37"/>
  <c r="Y39" i="48"/>
  <c r="Z39" i="48" s="1"/>
  <c r="W50" i="48"/>
  <c r="W56" i="48"/>
  <c r="AC28" i="53"/>
  <c r="W56" i="13"/>
  <c r="Y39" i="13"/>
  <c r="Z39" i="13" s="1"/>
  <c r="W50" i="13"/>
  <c r="W56" i="59"/>
  <c r="W50" i="59"/>
  <c r="Y39" i="59"/>
  <c r="Z39" i="59" s="1"/>
  <c r="N46" i="19"/>
  <c r="N46" i="64"/>
  <c r="N45" i="64"/>
  <c r="N45" i="19"/>
  <c r="Q60" i="59" l="1"/>
  <c r="S60" i="59" s="1"/>
  <c r="T60" i="59" s="1"/>
  <c r="Y56" i="52"/>
  <c r="Q59" i="61"/>
  <c r="S59" i="61" s="1"/>
  <c r="T59" i="61" s="1"/>
  <c r="AC36" i="52"/>
  <c r="AC39" i="52" s="1"/>
  <c r="Q53" i="61"/>
  <c r="S53" i="61" s="1"/>
  <c r="T53" i="61" s="1"/>
  <c r="Q60" i="55"/>
  <c r="S60" i="55" s="1"/>
  <c r="T60" i="55" s="1"/>
  <c r="AC28" i="48"/>
  <c r="AE28" i="48" s="1"/>
  <c r="AF28" i="48" s="1"/>
  <c r="Q54" i="59"/>
  <c r="S54" i="59" s="1"/>
  <c r="T54" i="59" s="1"/>
  <c r="AC28" i="51"/>
  <c r="AE28" i="51" s="1"/>
  <c r="AF28" i="51" s="1"/>
  <c r="AC28" i="12"/>
  <c r="AC36" i="12" s="1"/>
  <c r="AC28" i="37"/>
  <c r="AE28" i="37" s="1"/>
  <c r="AF28" i="37" s="1"/>
  <c r="Q60" i="16"/>
  <c r="S60" i="16" s="1"/>
  <c r="T60" i="16" s="1"/>
  <c r="AC28" i="59"/>
  <c r="AE28" i="59" s="1"/>
  <c r="AF28" i="59" s="1"/>
  <c r="Q54" i="53"/>
  <c r="S54" i="53" s="1"/>
  <c r="T54" i="53" s="1"/>
  <c r="W58" i="54"/>
  <c r="W59" i="54" s="1"/>
  <c r="Y59" i="54" s="1"/>
  <c r="Z59" i="54" s="1"/>
  <c r="Q60" i="53"/>
  <c r="S60" i="53" s="1"/>
  <c r="T60" i="53" s="1"/>
  <c r="Q54" i="54"/>
  <c r="S54" i="54" s="1"/>
  <c r="T54" i="54" s="1"/>
  <c r="Y50" i="55"/>
  <c r="Z50" i="55" s="1"/>
  <c r="W51" i="55"/>
  <c r="Y51" i="55" s="1"/>
  <c r="Z51" i="55" s="1"/>
  <c r="Y56" i="13"/>
  <c r="W57" i="13"/>
  <c r="Y57" i="13" s="1"/>
  <c r="Z57" i="13" s="1"/>
  <c r="W51" i="49"/>
  <c r="Y51" i="49" s="1"/>
  <c r="Z51" i="49" s="1"/>
  <c r="Y50" i="49"/>
  <c r="N56" i="19"/>
  <c r="N56" i="64"/>
  <c r="W52" i="52"/>
  <c r="H13" i="64"/>
  <c r="H42" i="64" s="1"/>
  <c r="H13" i="19"/>
  <c r="H42" i="19" s="1"/>
  <c r="AF12" i="51"/>
  <c r="AC28" i="50"/>
  <c r="O16" i="19"/>
  <c r="O16" i="64"/>
  <c r="Z56" i="53"/>
  <c r="O17" i="64"/>
  <c r="O17" i="19"/>
  <c r="Z56" i="54"/>
  <c r="AE28" i="53"/>
  <c r="AF28" i="53" s="1"/>
  <c r="AC36" i="53"/>
  <c r="H23" i="64"/>
  <c r="H52" i="64" s="1"/>
  <c r="H23" i="19"/>
  <c r="H52" i="19" s="1"/>
  <c r="AF12" i="37"/>
  <c r="Y56" i="55"/>
  <c r="W57" i="55"/>
  <c r="Y57" i="55" s="1"/>
  <c r="Z57" i="55" s="1"/>
  <c r="Q60" i="50"/>
  <c r="S60" i="50" s="1"/>
  <c r="T60" i="50" s="1"/>
  <c r="Y56" i="49"/>
  <c r="Z56" i="49" s="1"/>
  <c r="W57" i="49"/>
  <c r="Y57" i="49" s="1"/>
  <c r="Z57" i="49" s="1"/>
  <c r="W51" i="61"/>
  <c r="Y51" i="61" s="1"/>
  <c r="Z51" i="61" s="1"/>
  <c r="Y50" i="61"/>
  <c r="Z50" i="61" s="1"/>
  <c r="Y56" i="16"/>
  <c r="Z56" i="16" s="1"/>
  <c r="W57" i="16"/>
  <c r="Y57" i="16" s="1"/>
  <c r="Z57" i="16" s="1"/>
  <c r="W52" i="53"/>
  <c r="W52" i="54"/>
  <c r="H12" i="64"/>
  <c r="H41" i="64" s="1"/>
  <c r="H12" i="19"/>
  <c r="H41" i="19" s="1"/>
  <c r="AF12" i="50"/>
  <c r="W58" i="51"/>
  <c r="W51" i="16"/>
  <c r="Y51" i="16" s="1"/>
  <c r="Z51" i="16" s="1"/>
  <c r="Y50" i="16"/>
  <c r="Z50" i="16" s="1"/>
  <c r="H24" i="64"/>
  <c r="H53" i="64" s="1"/>
  <c r="H24" i="19"/>
  <c r="H53" i="19" s="1"/>
  <c r="AF12" i="59"/>
  <c r="AC28" i="49"/>
  <c r="Y50" i="59"/>
  <c r="Z50" i="59" s="1"/>
  <c r="W51" i="59"/>
  <c r="Y51" i="59" s="1"/>
  <c r="Z51" i="59" s="1"/>
  <c r="H10" i="64"/>
  <c r="H39" i="64" s="1"/>
  <c r="H10" i="19"/>
  <c r="H39" i="19" s="1"/>
  <c r="H4" i="63" s="1"/>
  <c r="AF12" i="48"/>
  <c r="H9" i="64"/>
  <c r="H38" i="64" s="1"/>
  <c r="H9" i="19"/>
  <c r="H38" i="19" s="1"/>
  <c r="AF12" i="12"/>
  <c r="Q54" i="16"/>
  <c r="S54" i="16" s="1"/>
  <c r="T54" i="16" s="1"/>
  <c r="H11" i="64"/>
  <c r="H40" i="64" s="1"/>
  <c r="H11" i="19"/>
  <c r="H40" i="19" s="1"/>
  <c r="AF12" i="49"/>
  <c r="O13" i="19"/>
  <c r="O13" i="64"/>
  <c r="Z50" i="51"/>
  <c r="W57" i="37"/>
  <c r="Y57" i="37" s="1"/>
  <c r="Z57" i="37" s="1"/>
  <c r="Y56" i="37"/>
  <c r="Y56" i="12"/>
  <c r="Z56" i="12" s="1"/>
  <c r="W57" i="12"/>
  <c r="Y57" i="12" s="1"/>
  <c r="Z57" i="12" s="1"/>
  <c r="Q60" i="54"/>
  <c r="S60" i="54" s="1"/>
  <c r="T60" i="54" s="1"/>
  <c r="Y56" i="59"/>
  <c r="W57" i="59"/>
  <c r="Y57" i="59" s="1"/>
  <c r="Z57" i="59" s="1"/>
  <c r="W51" i="37"/>
  <c r="Y51" i="37" s="1"/>
  <c r="Z51" i="37" s="1"/>
  <c r="Y50" i="37"/>
  <c r="Z50" i="37" s="1"/>
  <c r="W58" i="52"/>
  <c r="Q60" i="13"/>
  <c r="S60" i="13" s="1"/>
  <c r="T60" i="13" s="1"/>
  <c r="W51" i="12"/>
  <c r="Y51" i="12" s="1"/>
  <c r="Z51" i="12" s="1"/>
  <c r="Y50" i="12"/>
  <c r="W57" i="50"/>
  <c r="Y57" i="50" s="1"/>
  <c r="Z57" i="50" s="1"/>
  <c r="Y56" i="50"/>
  <c r="Z56" i="50" s="1"/>
  <c r="W52" i="51"/>
  <c r="Q54" i="50"/>
  <c r="S54" i="50" s="1"/>
  <c r="T54" i="50" s="1"/>
  <c r="AC28" i="16"/>
  <c r="AC36" i="55"/>
  <c r="AE28" i="55"/>
  <c r="AF28" i="55" s="1"/>
  <c r="H27" i="64"/>
  <c r="H56" i="64" s="1"/>
  <c r="H27" i="19"/>
  <c r="H56" i="19" s="1"/>
  <c r="AF12" i="61"/>
  <c r="W57" i="48"/>
  <c r="Y57" i="48" s="1"/>
  <c r="Z57" i="48" s="1"/>
  <c r="Y56" i="48"/>
  <c r="Z56" i="48" s="1"/>
  <c r="W57" i="61"/>
  <c r="Y57" i="61" s="1"/>
  <c r="Z57" i="61" s="1"/>
  <c r="Y56" i="61"/>
  <c r="AE28" i="54"/>
  <c r="AF28" i="54" s="1"/>
  <c r="AC36" i="54"/>
  <c r="Y50" i="48"/>
  <c r="W51" i="48"/>
  <c r="Y51" i="48" s="1"/>
  <c r="Z51" i="48" s="1"/>
  <c r="Y50" i="13"/>
  <c r="Z50" i="13" s="1"/>
  <c r="W51" i="13"/>
  <c r="Y51" i="13" s="1"/>
  <c r="Z51" i="13" s="1"/>
  <c r="O15" i="19"/>
  <c r="O15" i="64"/>
  <c r="Z56" i="52"/>
  <c r="Y50" i="50"/>
  <c r="W51" i="50"/>
  <c r="Y51" i="50" s="1"/>
  <c r="Z51" i="50" s="1"/>
  <c r="AC36" i="13"/>
  <c r="AE28" i="13"/>
  <c r="AF28" i="13" s="1"/>
  <c r="AC28" i="61"/>
  <c r="W58" i="53"/>
  <c r="AC36" i="48" l="1"/>
  <c r="AE36" i="52"/>
  <c r="AF36" i="52" s="1"/>
  <c r="Q54" i="61"/>
  <c r="S54" i="61" s="1"/>
  <c r="T54" i="61" s="1"/>
  <c r="Q60" i="61"/>
  <c r="S60" i="61" s="1"/>
  <c r="T60" i="61" s="1"/>
  <c r="AC36" i="51"/>
  <c r="AE36" i="51" s="1"/>
  <c r="AF36" i="51" s="1"/>
  <c r="AE28" i="12"/>
  <c r="AF28" i="12" s="1"/>
  <c r="W58" i="48"/>
  <c r="W59" i="48" s="1"/>
  <c r="Y59" i="48" s="1"/>
  <c r="Z59" i="48" s="1"/>
  <c r="W58" i="49"/>
  <c r="W59" i="49" s="1"/>
  <c r="Y59" i="49" s="1"/>
  <c r="Z59" i="49" s="1"/>
  <c r="W52" i="50"/>
  <c r="W53" i="50" s="1"/>
  <c r="Y53" i="50" s="1"/>
  <c r="Z53" i="50" s="1"/>
  <c r="W52" i="48"/>
  <c r="W53" i="48" s="1"/>
  <c r="Y53" i="48" s="1"/>
  <c r="Z53" i="48" s="1"/>
  <c r="AC36" i="37"/>
  <c r="AE36" i="37" s="1"/>
  <c r="AF36" i="37" s="1"/>
  <c r="W58" i="61"/>
  <c r="Y58" i="61" s="1"/>
  <c r="Z58" i="61" s="1"/>
  <c r="AC36" i="59"/>
  <c r="AC39" i="59" s="1"/>
  <c r="W58" i="37"/>
  <c r="Y58" i="37" s="1"/>
  <c r="Z58" i="37" s="1"/>
  <c r="Y58" i="54"/>
  <c r="Z58" i="54" s="1"/>
  <c r="W58" i="55"/>
  <c r="W59" i="55" s="1"/>
  <c r="Y59" i="55" s="1"/>
  <c r="Z59" i="55" s="1"/>
  <c r="W52" i="55"/>
  <c r="Y52" i="55" s="1"/>
  <c r="Z52" i="55" s="1"/>
  <c r="W52" i="13"/>
  <c r="W53" i="13" s="1"/>
  <c r="W58" i="13"/>
  <c r="W59" i="13" s="1"/>
  <c r="Y59" i="13" s="1"/>
  <c r="Z59" i="13" s="1"/>
  <c r="W60" i="54"/>
  <c r="Y60" i="54" s="1"/>
  <c r="Z60" i="54" s="1"/>
  <c r="AC39" i="13"/>
  <c r="AE36" i="13"/>
  <c r="AF36" i="13" s="1"/>
  <c r="O27" i="64"/>
  <c r="O27" i="19"/>
  <c r="Z56" i="61"/>
  <c r="O23" i="19"/>
  <c r="O23" i="64"/>
  <c r="Z56" i="37"/>
  <c r="AC39" i="12"/>
  <c r="AE36" i="12"/>
  <c r="AF36" i="12" s="1"/>
  <c r="W52" i="61"/>
  <c r="Y58" i="55"/>
  <c r="Z58" i="55" s="1"/>
  <c r="O46" i="19"/>
  <c r="O46" i="64"/>
  <c r="O10" i="64"/>
  <c r="O10" i="19"/>
  <c r="Z50" i="48"/>
  <c r="AC39" i="55"/>
  <c r="AE36" i="55"/>
  <c r="AF36" i="55" s="1"/>
  <c r="W52" i="12"/>
  <c r="W58" i="12"/>
  <c r="W52" i="59"/>
  <c r="AC39" i="37"/>
  <c r="O11" i="19"/>
  <c r="O11" i="64"/>
  <c r="Z50" i="49"/>
  <c r="O9" i="64"/>
  <c r="O9" i="19"/>
  <c r="Z50" i="12"/>
  <c r="O18" i="64"/>
  <c r="O18" i="19"/>
  <c r="Z56" i="55"/>
  <c r="AC39" i="51"/>
  <c r="AC39" i="54"/>
  <c r="AE36" i="54"/>
  <c r="AF36" i="54" s="1"/>
  <c r="W53" i="51"/>
  <c r="Y53" i="51" s="1"/>
  <c r="Z53" i="51" s="1"/>
  <c r="Y52" i="51"/>
  <c r="Z52" i="51" s="1"/>
  <c r="AE28" i="49"/>
  <c r="AF28" i="49" s="1"/>
  <c r="AC36" i="49"/>
  <c r="Y52" i="53"/>
  <c r="Z52" i="53" s="1"/>
  <c r="W53" i="53"/>
  <c r="Y53" i="53" s="1"/>
  <c r="Z53" i="53" s="1"/>
  <c r="Y58" i="51"/>
  <c r="Z58" i="51" s="1"/>
  <c r="W59" i="51"/>
  <c r="Y59" i="51" s="1"/>
  <c r="Z59" i="51" s="1"/>
  <c r="AC36" i="16"/>
  <c r="AE28" i="16"/>
  <c r="AF28" i="16" s="1"/>
  <c r="W53" i="54"/>
  <c r="Y53" i="54" s="1"/>
  <c r="Z53" i="54" s="1"/>
  <c r="Y52" i="54"/>
  <c r="Z52" i="54" s="1"/>
  <c r="O45" i="64"/>
  <c r="O45" i="19"/>
  <c r="O12" i="19"/>
  <c r="O12" i="64"/>
  <c r="Z50" i="50"/>
  <c r="Y58" i="53"/>
  <c r="Z58" i="53" s="1"/>
  <c r="W59" i="53"/>
  <c r="Y59" i="53" s="1"/>
  <c r="Z59" i="53" s="1"/>
  <c r="O44" i="64"/>
  <c r="O44" i="19"/>
  <c r="W58" i="50"/>
  <c r="W59" i="52"/>
  <c r="Y59" i="52" s="1"/>
  <c r="Z59" i="52" s="1"/>
  <c r="Y58" i="52"/>
  <c r="Z58" i="52" s="1"/>
  <c r="W58" i="59"/>
  <c r="AE39" i="52"/>
  <c r="AF39" i="52" s="1"/>
  <c r="AC50" i="52"/>
  <c r="AC56" i="52"/>
  <c r="O42" i="19"/>
  <c r="O42" i="64"/>
  <c r="W52" i="16"/>
  <c r="W58" i="16"/>
  <c r="O14" i="64"/>
  <c r="O14" i="19"/>
  <c r="Z56" i="13"/>
  <c r="O24" i="64"/>
  <c r="O24" i="19"/>
  <c r="Z56" i="59"/>
  <c r="AC39" i="48"/>
  <c r="AE36" i="48"/>
  <c r="AF36" i="48" s="1"/>
  <c r="Y52" i="52"/>
  <c r="Z52" i="52" s="1"/>
  <c r="W53" i="52"/>
  <c r="Y53" i="52" s="1"/>
  <c r="Z53" i="52" s="1"/>
  <c r="AE28" i="61"/>
  <c r="AF28" i="61" s="1"/>
  <c r="AC36" i="61"/>
  <c r="W52" i="37"/>
  <c r="AC39" i="53"/>
  <c r="AE36" i="53"/>
  <c r="AF36" i="53" s="1"/>
  <c r="AC36" i="50"/>
  <c r="AE28" i="50"/>
  <c r="AF28" i="50" s="1"/>
  <c r="W52" i="49"/>
  <c r="Y58" i="48" l="1"/>
  <c r="Z58" i="48" s="1"/>
  <c r="W59" i="37"/>
  <c r="Y59" i="37" s="1"/>
  <c r="Z59" i="37" s="1"/>
  <c r="Y58" i="49"/>
  <c r="Z58" i="49" s="1"/>
  <c r="Y52" i="13"/>
  <c r="Z52" i="13" s="1"/>
  <c r="W59" i="61"/>
  <c r="Y59" i="61" s="1"/>
  <c r="Z59" i="61" s="1"/>
  <c r="Y52" i="50"/>
  <c r="Z52" i="50" s="1"/>
  <c r="Y52" i="48"/>
  <c r="Z52" i="48" s="1"/>
  <c r="AE36" i="59"/>
  <c r="AF36" i="59" s="1"/>
  <c r="W54" i="48"/>
  <c r="Y54" i="48" s="1"/>
  <c r="Z54" i="48" s="1"/>
  <c r="W60" i="48"/>
  <c r="Y60" i="48" s="1"/>
  <c r="Z60" i="48" s="1"/>
  <c r="W60" i="51"/>
  <c r="Y60" i="51" s="1"/>
  <c r="Z60" i="51" s="1"/>
  <c r="W60" i="53"/>
  <c r="Y60" i="53" s="1"/>
  <c r="Z60" i="53" s="1"/>
  <c r="W60" i="49"/>
  <c r="Y60" i="49" s="1"/>
  <c r="Z60" i="49" s="1"/>
  <c r="W60" i="13"/>
  <c r="Y60" i="13" s="1"/>
  <c r="Z60" i="13" s="1"/>
  <c r="W53" i="55"/>
  <c r="Y53" i="55" s="1"/>
  <c r="Z53" i="55" s="1"/>
  <c r="Y58" i="13"/>
  <c r="Z58" i="13" s="1"/>
  <c r="Y53" i="13"/>
  <c r="Z53" i="13" s="1"/>
  <c r="W54" i="13"/>
  <c r="Y54" i="13" s="1"/>
  <c r="Z54" i="13" s="1"/>
  <c r="Y52" i="16"/>
  <c r="Z52" i="16" s="1"/>
  <c r="W53" i="16"/>
  <c r="Y53" i="16" s="1"/>
  <c r="Z53" i="16" s="1"/>
  <c r="O41" i="19"/>
  <c r="O41" i="64"/>
  <c r="AE39" i="53"/>
  <c r="AF39" i="53" s="1"/>
  <c r="AC56" i="53"/>
  <c r="AC50" i="53"/>
  <c r="O53" i="19"/>
  <c r="O53" i="64"/>
  <c r="W54" i="54"/>
  <c r="Y54" i="54" s="1"/>
  <c r="Z54" i="54" s="1"/>
  <c r="AE36" i="49"/>
  <c r="AF36" i="49" s="1"/>
  <c r="AC39" i="49"/>
  <c r="O38" i="64"/>
  <c r="O38" i="19"/>
  <c r="Y52" i="59"/>
  <c r="Z52" i="59" s="1"/>
  <c r="W53" i="59"/>
  <c r="Y53" i="59" s="1"/>
  <c r="Z53" i="59" s="1"/>
  <c r="AC50" i="55"/>
  <c r="AC56" i="55"/>
  <c r="AE39" i="55"/>
  <c r="AF39" i="55" s="1"/>
  <c r="Y52" i="61"/>
  <c r="Z52" i="61" s="1"/>
  <c r="W53" i="61"/>
  <c r="Y53" i="61" s="1"/>
  <c r="Z53" i="61" s="1"/>
  <c r="AE39" i="48"/>
  <c r="AF39" i="48" s="1"/>
  <c r="AC56" i="48"/>
  <c r="AC50" i="48"/>
  <c r="AC51" i="52"/>
  <c r="AE51" i="52" s="1"/>
  <c r="AF51" i="52" s="1"/>
  <c r="AE50" i="52"/>
  <c r="AF50" i="52" s="1"/>
  <c r="AE39" i="59"/>
  <c r="AF39" i="59" s="1"/>
  <c r="AC50" i="59"/>
  <c r="AC56" i="59"/>
  <c r="Y58" i="12"/>
  <c r="Z58" i="12" s="1"/>
  <c r="W59" i="12"/>
  <c r="Y59" i="12" s="1"/>
  <c r="Z59" i="12" s="1"/>
  <c r="AC39" i="61"/>
  <c r="AE36" i="61"/>
  <c r="AF36" i="61" s="1"/>
  <c r="W59" i="50"/>
  <c r="Y59" i="50" s="1"/>
  <c r="Z59" i="50" s="1"/>
  <c r="Y58" i="50"/>
  <c r="Z58" i="50" s="1"/>
  <c r="O39" i="64"/>
  <c r="O39" i="19"/>
  <c r="G7" i="63" s="1"/>
  <c r="AC57" i="52"/>
  <c r="AE57" i="52" s="1"/>
  <c r="AF57" i="52" s="1"/>
  <c r="AE56" i="52"/>
  <c r="Y52" i="37"/>
  <c r="Z52" i="37" s="1"/>
  <c r="W53" i="37"/>
  <c r="Y53" i="37" s="1"/>
  <c r="Z53" i="37" s="1"/>
  <c r="O43" i="19"/>
  <c r="O43" i="64"/>
  <c r="AE36" i="16"/>
  <c r="AF36" i="16" s="1"/>
  <c r="AC39" i="16"/>
  <c r="W54" i="50"/>
  <c r="Y54" i="50" s="1"/>
  <c r="Z54" i="50" s="1"/>
  <c r="W59" i="59"/>
  <c r="Y59" i="59" s="1"/>
  <c r="Z59" i="59" s="1"/>
  <c r="Y58" i="59"/>
  <c r="Z58" i="59" s="1"/>
  <c r="W54" i="53"/>
  <c r="Y54" i="53" s="1"/>
  <c r="Z54" i="53" s="1"/>
  <c r="O47" i="19"/>
  <c r="O47" i="64"/>
  <c r="O40" i="64"/>
  <c r="O40" i="19"/>
  <c r="O56" i="64"/>
  <c r="O56" i="19"/>
  <c r="AC56" i="54"/>
  <c r="AE39" i="54"/>
  <c r="AF39" i="54" s="1"/>
  <c r="AC50" i="54"/>
  <c r="AE39" i="51"/>
  <c r="AF39" i="51" s="1"/>
  <c r="AC50" i="51"/>
  <c r="AC56" i="51"/>
  <c r="AE39" i="12"/>
  <c r="AF39" i="12" s="1"/>
  <c r="AC56" i="12"/>
  <c r="AC50" i="12"/>
  <c r="W53" i="49"/>
  <c r="Y53" i="49" s="1"/>
  <c r="Z53" i="49" s="1"/>
  <c r="Y52" i="49"/>
  <c r="Z52" i="49" s="1"/>
  <c r="AC39" i="50"/>
  <c r="AE36" i="50"/>
  <c r="AF36" i="50" s="1"/>
  <c r="W54" i="52"/>
  <c r="Y54" i="52" s="1"/>
  <c r="Z54" i="52" s="1"/>
  <c r="W59" i="16"/>
  <c r="Y59" i="16" s="1"/>
  <c r="Z59" i="16" s="1"/>
  <c r="Y58" i="16"/>
  <c r="Z58" i="16" s="1"/>
  <c r="W60" i="52"/>
  <c r="Y60" i="52" s="1"/>
  <c r="Z60" i="52" s="1"/>
  <c r="W54" i="51"/>
  <c r="Y54" i="51" s="1"/>
  <c r="Z54" i="51" s="1"/>
  <c r="AC50" i="37"/>
  <c r="AE39" i="37"/>
  <c r="AF39" i="37" s="1"/>
  <c r="AC56" i="37"/>
  <c r="Y52" i="12"/>
  <c r="Z52" i="12" s="1"/>
  <c r="W53" i="12"/>
  <c r="Y53" i="12" s="1"/>
  <c r="Z53" i="12" s="1"/>
  <c r="W60" i="55"/>
  <c r="Y60" i="55" s="1"/>
  <c r="Z60" i="55" s="1"/>
  <c r="O52" i="19"/>
  <c r="O52" i="64"/>
  <c r="AE39" i="13"/>
  <c r="AF39" i="13" s="1"/>
  <c r="AC56" i="13"/>
  <c r="AC50" i="13"/>
  <c r="W60" i="37" l="1"/>
  <c r="Y60" i="37" s="1"/>
  <c r="Z60" i="37" s="1"/>
  <c r="W60" i="12"/>
  <c r="Y60" i="12" s="1"/>
  <c r="Z60" i="12" s="1"/>
  <c r="W60" i="61"/>
  <c r="Y60" i="61" s="1"/>
  <c r="Z60" i="61" s="1"/>
  <c r="W60" i="59"/>
  <c r="Y60" i="59" s="1"/>
  <c r="Z60" i="59" s="1"/>
  <c r="W54" i="49"/>
  <c r="Y54" i="49" s="1"/>
  <c r="Z54" i="49" s="1"/>
  <c r="W54" i="37"/>
  <c r="Y54" i="37" s="1"/>
  <c r="Z54" i="37" s="1"/>
  <c r="W54" i="16"/>
  <c r="Y54" i="16" s="1"/>
  <c r="Z54" i="16" s="1"/>
  <c r="W54" i="55"/>
  <c r="Y54" i="55" s="1"/>
  <c r="Z54" i="55" s="1"/>
  <c r="AC52" i="52"/>
  <c r="AE52" i="52" s="1"/>
  <c r="AF52" i="52" s="1"/>
  <c r="AE56" i="48"/>
  <c r="AF56" i="48" s="1"/>
  <c r="AC57" i="48"/>
  <c r="AE57" i="48" s="1"/>
  <c r="AF57" i="48" s="1"/>
  <c r="AC57" i="13"/>
  <c r="AE57" i="13" s="1"/>
  <c r="AF57" i="13" s="1"/>
  <c r="AE56" i="13"/>
  <c r="AE56" i="37"/>
  <c r="AC57" i="37"/>
  <c r="AE57" i="37" s="1"/>
  <c r="AF57" i="37" s="1"/>
  <c r="W60" i="50"/>
  <c r="Y60" i="50" s="1"/>
  <c r="Z60" i="50" s="1"/>
  <c r="W54" i="59"/>
  <c r="Y54" i="59" s="1"/>
  <c r="Z54" i="59" s="1"/>
  <c r="AC57" i="51"/>
  <c r="AE57" i="51" s="1"/>
  <c r="AF57" i="51" s="1"/>
  <c r="AE56" i="51"/>
  <c r="AF56" i="51" s="1"/>
  <c r="AC56" i="16"/>
  <c r="AC50" i="16"/>
  <c r="AE39" i="16"/>
  <c r="AF39" i="16" s="1"/>
  <c r="AC58" i="52"/>
  <c r="W54" i="61"/>
  <c r="Y54" i="61" s="1"/>
  <c r="Z54" i="61" s="1"/>
  <c r="AE50" i="13"/>
  <c r="AF50" i="13" s="1"/>
  <c r="AC51" i="13"/>
  <c r="AE51" i="13" s="1"/>
  <c r="AF51" i="13" s="1"/>
  <c r="AE50" i="59"/>
  <c r="AF50" i="59" s="1"/>
  <c r="AC51" i="59"/>
  <c r="AE51" i="59" s="1"/>
  <c r="AF51" i="59" s="1"/>
  <c r="AE39" i="50"/>
  <c r="AF39" i="50" s="1"/>
  <c r="AC56" i="50"/>
  <c r="AC50" i="50"/>
  <c r="AC51" i="54"/>
  <c r="AE51" i="54" s="1"/>
  <c r="AF51" i="54" s="1"/>
  <c r="AE50" i="54"/>
  <c r="AF50" i="54" s="1"/>
  <c r="AC51" i="53"/>
  <c r="AE51" i="53" s="1"/>
  <c r="AF51" i="53" s="1"/>
  <c r="AE50" i="53"/>
  <c r="AF50" i="53" s="1"/>
  <c r="AC51" i="51"/>
  <c r="AE51" i="51" s="1"/>
  <c r="AF51" i="51" s="1"/>
  <c r="AE50" i="51"/>
  <c r="P15" i="64"/>
  <c r="P15" i="19"/>
  <c r="AF56" i="52"/>
  <c r="W54" i="12"/>
  <c r="Y54" i="12" s="1"/>
  <c r="Z54" i="12" s="1"/>
  <c r="W60" i="16"/>
  <c r="Y60" i="16" s="1"/>
  <c r="Z60" i="16" s="1"/>
  <c r="AC57" i="55"/>
  <c r="AE57" i="55" s="1"/>
  <c r="AF57" i="55" s="1"/>
  <c r="AE56" i="55"/>
  <c r="AC50" i="49"/>
  <c r="AC56" i="49"/>
  <c r="AE39" i="49"/>
  <c r="AF39" i="49" s="1"/>
  <c r="AC57" i="53"/>
  <c r="AE57" i="53" s="1"/>
  <c r="AF57" i="53" s="1"/>
  <c r="AE56" i="53"/>
  <c r="AE56" i="12"/>
  <c r="AF56" i="12" s="1"/>
  <c r="AC57" i="12"/>
  <c r="AE57" i="12" s="1"/>
  <c r="AF57" i="12" s="1"/>
  <c r="AE50" i="37"/>
  <c r="AF50" i="37" s="1"/>
  <c r="AC51" i="37"/>
  <c r="AE51" i="37" s="1"/>
  <c r="AF51" i="37" s="1"/>
  <c r="AC50" i="61"/>
  <c r="AE39" i="61"/>
  <c r="AF39" i="61" s="1"/>
  <c r="AC56" i="61"/>
  <c r="AE50" i="12"/>
  <c r="AC51" i="12"/>
  <c r="AE51" i="12" s="1"/>
  <c r="AF51" i="12" s="1"/>
  <c r="AC57" i="54"/>
  <c r="AE57" i="54" s="1"/>
  <c r="AF57" i="54" s="1"/>
  <c r="AE56" i="54"/>
  <c r="AE56" i="59"/>
  <c r="AC57" i="59"/>
  <c r="AE57" i="59" s="1"/>
  <c r="AF57" i="59" s="1"/>
  <c r="AC51" i="48"/>
  <c r="AE51" i="48" s="1"/>
  <c r="AF51" i="48" s="1"/>
  <c r="AE50" i="48"/>
  <c r="AC51" i="55"/>
  <c r="AE51" i="55" s="1"/>
  <c r="AF51" i="55" s="1"/>
  <c r="AE50" i="55"/>
  <c r="AF50" i="55" s="1"/>
  <c r="AC58" i="37" l="1"/>
  <c r="AE58" i="37" s="1"/>
  <c r="AF58" i="37" s="1"/>
  <c r="AC52" i="48"/>
  <c r="AC52" i="37"/>
  <c r="AE52" i="37" s="1"/>
  <c r="AF52" i="37" s="1"/>
  <c r="AC58" i="12"/>
  <c r="AE58" i="12" s="1"/>
  <c r="AF58" i="12" s="1"/>
  <c r="AC58" i="48"/>
  <c r="AC59" i="48" s="1"/>
  <c r="AC53" i="52"/>
  <c r="AE53" i="52" s="1"/>
  <c r="AF53" i="52" s="1"/>
  <c r="AC58" i="51"/>
  <c r="AE58" i="51" s="1"/>
  <c r="AF58" i="51" s="1"/>
  <c r="AC53" i="37"/>
  <c r="AE53" i="37" s="1"/>
  <c r="AF53" i="37" s="1"/>
  <c r="AC58" i="53"/>
  <c r="AC52" i="51"/>
  <c r="AC52" i="54"/>
  <c r="AC51" i="16"/>
  <c r="AE51" i="16" s="1"/>
  <c r="AF51" i="16" s="1"/>
  <c r="AE50" i="16"/>
  <c r="AF50" i="16" s="1"/>
  <c r="AC52" i="55"/>
  <c r="AC58" i="59"/>
  <c r="AC52" i="12"/>
  <c r="AC51" i="61"/>
  <c r="AE51" i="61" s="1"/>
  <c r="AF51" i="61" s="1"/>
  <c r="AE50" i="61"/>
  <c r="AF50" i="61" s="1"/>
  <c r="P16" i="19"/>
  <c r="P16" i="64"/>
  <c r="AF56" i="53"/>
  <c r="P13" i="64"/>
  <c r="P13" i="19"/>
  <c r="AF50" i="51"/>
  <c r="AC52" i="13"/>
  <c r="AE56" i="16"/>
  <c r="AF56" i="16" s="1"/>
  <c r="AC57" i="16"/>
  <c r="AE57" i="16" s="1"/>
  <c r="AF57" i="16" s="1"/>
  <c r="P24" i="64"/>
  <c r="P24" i="19"/>
  <c r="AF56" i="59"/>
  <c r="P9" i="64"/>
  <c r="P9" i="19"/>
  <c r="AF50" i="12"/>
  <c r="AC57" i="49"/>
  <c r="AE57" i="49" s="1"/>
  <c r="AF57" i="49" s="1"/>
  <c r="AE56" i="49"/>
  <c r="AF56" i="49" s="1"/>
  <c r="AE52" i="48"/>
  <c r="AF52" i="48" s="1"/>
  <c r="AC53" i="48"/>
  <c r="AE53" i="48" s="1"/>
  <c r="AF53" i="48" s="1"/>
  <c r="AC51" i="49"/>
  <c r="AE51" i="49" s="1"/>
  <c r="AF51" i="49" s="1"/>
  <c r="AE50" i="49"/>
  <c r="P44" i="19"/>
  <c r="P44" i="64"/>
  <c r="AC52" i="53"/>
  <c r="P23" i="19"/>
  <c r="P23" i="64"/>
  <c r="AF56" i="37"/>
  <c r="P10" i="64"/>
  <c r="P10" i="19"/>
  <c r="AF50" i="48"/>
  <c r="AC58" i="54"/>
  <c r="AC58" i="55"/>
  <c r="AC52" i="59"/>
  <c r="AE58" i="52"/>
  <c r="AF58" i="52" s="1"/>
  <c r="AC59" i="52"/>
  <c r="AE59" i="52" s="1"/>
  <c r="AF59" i="52" s="1"/>
  <c r="AC58" i="13"/>
  <c r="AE50" i="50"/>
  <c r="AC51" i="50"/>
  <c r="AE51" i="50" s="1"/>
  <c r="AF51" i="50" s="1"/>
  <c r="AE56" i="50"/>
  <c r="AF56" i="50" s="1"/>
  <c r="AC57" i="50"/>
  <c r="AE57" i="50" s="1"/>
  <c r="AF57" i="50" s="1"/>
  <c r="P17" i="64"/>
  <c r="P17" i="19"/>
  <c r="AF56" i="54"/>
  <c r="AE56" i="61"/>
  <c r="AC57" i="61"/>
  <c r="AE57" i="61" s="1"/>
  <c r="AF57" i="61" s="1"/>
  <c r="P18" i="64"/>
  <c r="P18" i="19"/>
  <c r="AF56" i="55"/>
  <c r="P14" i="64"/>
  <c r="P14" i="19"/>
  <c r="AF56" i="13"/>
  <c r="AC60" i="52" l="1"/>
  <c r="AE60" i="52" s="1"/>
  <c r="AF60" i="52" s="1"/>
  <c r="AC59" i="37"/>
  <c r="AE59" i="37" s="1"/>
  <c r="AF59" i="37" s="1"/>
  <c r="AE59" i="48"/>
  <c r="AF59" i="48" s="1"/>
  <c r="AC60" i="48"/>
  <c r="AE60" i="48" s="1"/>
  <c r="AF60" i="48" s="1"/>
  <c r="AE58" i="48"/>
  <c r="AF58" i="48" s="1"/>
  <c r="AC59" i="12"/>
  <c r="AE59" i="12" s="1"/>
  <c r="AF59" i="12" s="1"/>
  <c r="AC54" i="52"/>
  <c r="AE54" i="52" s="1"/>
  <c r="AF54" i="52" s="1"/>
  <c r="AC52" i="50"/>
  <c r="AC53" i="50" s="1"/>
  <c r="AE53" i="50" s="1"/>
  <c r="AF53" i="50" s="1"/>
  <c r="AC59" i="51"/>
  <c r="AC54" i="37"/>
  <c r="AE54" i="37" s="1"/>
  <c r="AF54" i="37" s="1"/>
  <c r="AC58" i="16"/>
  <c r="P38" i="64"/>
  <c r="P38" i="19"/>
  <c r="P43" i="64"/>
  <c r="P43" i="19"/>
  <c r="P27" i="19"/>
  <c r="P27" i="64"/>
  <c r="AF56" i="61"/>
  <c r="AC59" i="54"/>
  <c r="AE59" i="54" s="1"/>
  <c r="AF59" i="54" s="1"/>
  <c r="AE58" i="54"/>
  <c r="AF58" i="54" s="1"/>
  <c r="AC52" i="49"/>
  <c r="AC52" i="61"/>
  <c r="P46" i="19"/>
  <c r="P46" i="64"/>
  <c r="P12" i="64"/>
  <c r="P12" i="19"/>
  <c r="AF50" i="50"/>
  <c r="P39" i="19"/>
  <c r="H7" i="63" s="1"/>
  <c r="P39" i="64"/>
  <c r="P11" i="64"/>
  <c r="P11" i="19"/>
  <c r="AF50" i="49"/>
  <c r="AC58" i="49"/>
  <c r="AE52" i="13"/>
  <c r="AF52" i="13" s="1"/>
  <c r="AC53" i="13"/>
  <c r="AE53" i="13" s="1"/>
  <c r="AF53" i="13" s="1"/>
  <c r="AC53" i="54"/>
  <c r="AE53" i="54" s="1"/>
  <c r="AF53" i="54" s="1"/>
  <c r="AE52" i="54"/>
  <c r="AF52" i="54" s="1"/>
  <c r="AC59" i="55"/>
  <c r="AE59" i="55" s="1"/>
  <c r="AF59" i="55" s="1"/>
  <c r="AE58" i="55"/>
  <c r="AF58" i="55" s="1"/>
  <c r="AE58" i="13"/>
  <c r="AF58" i="13" s="1"/>
  <c r="AC59" i="13"/>
  <c r="AE59" i="13" s="1"/>
  <c r="AF59" i="13" s="1"/>
  <c r="P52" i="19"/>
  <c r="P52" i="64"/>
  <c r="AC53" i="51"/>
  <c r="AE53" i="51" s="1"/>
  <c r="AF53" i="51" s="1"/>
  <c r="AE52" i="51"/>
  <c r="AF52" i="51" s="1"/>
  <c r="AC59" i="53"/>
  <c r="AE59" i="53" s="1"/>
  <c r="AF59" i="53" s="1"/>
  <c r="AE58" i="53"/>
  <c r="AF58" i="53" s="1"/>
  <c r="AC58" i="50"/>
  <c r="AC59" i="59"/>
  <c r="AE59" i="59" s="1"/>
  <c r="AF59" i="59" s="1"/>
  <c r="AE58" i="59"/>
  <c r="AF58" i="59" s="1"/>
  <c r="P42" i="19"/>
  <c r="P42" i="64"/>
  <c r="P47" i="19"/>
  <c r="P47" i="64"/>
  <c r="AC53" i="53"/>
  <c r="AE53" i="53" s="1"/>
  <c r="AF53" i="53" s="1"/>
  <c r="AE52" i="53"/>
  <c r="AF52" i="53" s="1"/>
  <c r="P45" i="19"/>
  <c r="P45" i="64"/>
  <c r="AE52" i="55"/>
  <c r="AF52" i="55" s="1"/>
  <c r="AC53" i="55"/>
  <c r="AE53" i="55" s="1"/>
  <c r="AF53" i="55" s="1"/>
  <c r="P53" i="64"/>
  <c r="P53" i="19"/>
  <c r="AC53" i="12"/>
  <c r="AE53" i="12" s="1"/>
  <c r="AF53" i="12" s="1"/>
  <c r="AE52" i="12"/>
  <c r="AF52" i="12" s="1"/>
  <c r="AC58" i="61"/>
  <c r="AC53" i="59"/>
  <c r="AE53" i="59" s="1"/>
  <c r="AF53" i="59" s="1"/>
  <c r="AE52" i="59"/>
  <c r="AF52" i="59" s="1"/>
  <c r="AC54" i="48"/>
  <c r="AE54" i="48" s="1"/>
  <c r="AF54" i="48" s="1"/>
  <c r="AC52" i="16"/>
  <c r="AC60" i="37" l="1"/>
  <c r="AE60" i="37" s="1"/>
  <c r="AF60" i="37" s="1"/>
  <c r="AC60" i="12"/>
  <c r="AE60" i="12" s="1"/>
  <c r="AF60" i="12" s="1"/>
  <c r="AE52" i="50"/>
  <c r="AF52" i="50" s="1"/>
  <c r="AC59" i="16"/>
  <c r="AE59" i="16" s="1"/>
  <c r="AF59" i="16" s="1"/>
  <c r="AC54" i="12"/>
  <c r="AE54" i="12" s="1"/>
  <c r="AF54" i="12" s="1"/>
  <c r="AE58" i="16"/>
  <c r="AF58" i="16" s="1"/>
  <c r="AC54" i="50"/>
  <c r="AE54" i="50" s="1"/>
  <c r="AF54" i="50" s="1"/>
  <c r="AC54" i="51"/>
  <c r="AE54" i="51" s="1"/>
  <c r="AF54" i="51" s="1"/>
  <c r="AE59" i="51"/>
  <c r="AF59" i="51" s="1"/>
  <c r="AC60" i="51"/>
  <c r="AE60" i="51" s="1"/>
  <c r="AF60" i="51" s="1"/>
  <c r="AC54" i="13"/>
  <c r="AE54" i="13" s="1"/>
  <c r="AF54" i="13" s="1"/>
  <c r="AC60" i="53"/>
  <c r="AE60" i="53" s="1"/>
  <c r="AF60" i="53" s="1"/>
  <c r="AC60" i="13"/>
  <c r="AE60" i="13" s="1"/>
  <c r="AF60" i="13" s="1"/>
  <c r="AC54" i="53"/>
  <c r="AE54" i="53" s="1"/>
  <c r="AF54" i="53" s="1"/>
  <c r="AC60" i="55"/>
  <c r="AE60" i="55" s="1"/>
  <c r="AF60" i="55" s="1"/>
  <c r="AC54" i="54"/>
  <c r="AE54" i="54" s="1"/>
  <c r="AF54" i="54" s="1"/>
  <c r="AE58" i="61"/>
  <c r="AF58" i="61" s="1"/>
  <c r="AC59" i="61"/>
  <c r="AE59" i="61" s="1"/>
  <c r="AF59" i="61" s="1"/>
  <c r="AE58" i="50"/>
  <c r="AF58" i="50" s="1"/>
  <c r="AC59" i="50"/>
  <c r="AE59" i="50" s="1"/>
  <c r="AF59" i="50" s="1"/>
  <c r="AC53" i="61"/>
  <c r="AE53" i="61" s="1"/>
  <c r="AF53" i="61" s="1"/>
  <c r="AE52" i="61"/>
  <c r="AF52" i="61" s="1"/>
  <c r="P56" i="64"/>
  <c r="P56" i="19"/>
  <c r="AE52" i="16"/>
  <c r="AF52" i="16" s="1"/>
  <c r="AC53" i="16"/>
  <c r="AE53" i="16" s="1"/>
  <c r="AF53" i="16" s="1"/>
  <c r="AE52" i="49"/>
  <c r="AF52" i="49" s="1"/>
  <c r="AC53" i="49"/>
  <c r="AE53" i="49" s="1"/>
  <c r="AF53" i="49" s="1"/>
  <c r="AC54" i="59"/>
  <c r="AE54" i="59" s="1"/>
  <c r="AF54" i="59" s="1"/>
  <c r="AC60" i="59"/>
  <c r="AE60" i="59" s="1"/>
  <c r="AF60" i="59" s="1"/>
  <c r="AE58" i="49"/>
  <c r="AF58" i="49" s="1"/>
  <c r="AC59" i="49"/>
  <c r="AE59" i="49" s="1"/>
  <c r="AF59" i="49" s="1"/>
  <c r="AC60" i="54"/>
  <c r="AE60" i="54" s="1"/>
  <c r="AF60" i="54" s="1"/>
  <c r="P41" i="64"/>
  <c r="P41" i="19"/>
  <c r="AC54" i="55"/>
  <c r="AE54" i="55" s="1"/>
  <c r="AF54" i="55" s="1"/>
  <c r="P40" i="19"/>
  <c r="P40" i="64"/>
  <c r="AC54" i="16" l="1"/>
  <c r="AE54" i="16" s="1"/>
  <c r="AF54" i="16" s="1"/>
  <c r="AC60" i="16"/>
  <c r="AE60" i="16" s="1"/>
  <c r="AF60" i="16" s="1"/>
  <c r="AC60" i="49"/>
  <c r="AE60" i="49" s="1"/>
  <c r="AF60" i="49" s="1"/>
  <c r="AC60" i="61"/>
  <c r="AE60" i="61" s="1"/>
  <c r="AF60" i="61" s="1"/>
  <c r="AC60" i="50"/>
  <c r="AE60" i="50" s="1"/>
  <c r="AF60" i="50" s="1"/>
  <c r="AC54" i="49"/>
  <c r="AE54" i="49" s="1"/>
  <c r="AF54" i="49" s="1"/>
  <c r="AC54" i="61"/>
  <c r="AE54" i="61" s="1"/>
  <c r="AF54" i="61" s="1"/>
  <c r="K12" i="17" l="1"/>
  <c r="K12" i="62"/>
  <c r="K12" i="56"/>
  <c r="K12" i="14"/>
  <c r="K12" i="58"/>
  <c r="K12" i="57"/>
  <c r="M12" i="14" l="1"/>
  <c r="M12" i="56"/>
  <c r="M12" i="62"/>
  <c r="M12" i="57"/>
  <c r="K19" i="17"/>
  <c r="M19" i="17" s="1"/>
  <c r="N19" i="17" s="1"/>
  <c r="K19" i="62"/>
  <c r="M19" i="62" s="1"/>
  <c r="N19" i="62" s="1"/>
  <c r="M12" i="17"/>
  <c r="N12" i="17" s="1"/>
  <c r="M12" i="58"/>
  <c r="K19" i="58"/>
  <c r="M19" i="58" s="1"/>
  <c r="N19" i="58" s="1"/>
  <c r="K19" i="56"/>
  <c r="M19" i="56" s="1"/>
  <c r="N19" i="56" s="1"/>
  <c r="K19" i="57"/>
  <c r="M19" i="57" s="1"/>
  <c r="N19" i="57" s="1"/>
  <c r="K19" i="14"/>
  <c r="M19" i="14" s="1"/>
  <c r="N19" i="14" s="1"/>
  <c r="K28" i="58" l="1"/>
  <c r="K28" i="57"/>
  <c r="K28" i="56"/>
  <c r="K12" i="15"/>
  <c r="K12" i="60"/>
  <c r="E20" i="64"/>
  <c r="E49" i="64" s="1"/>
  <c r="N12" i="56"/>
  <c r="E20" i="19"/>
  <c r="E49" i="19" s="1"/>
  <c r="K28" i="17"/>
  <c r="E22" i="64"/>
  <c r="E51" i="64" s="1"/>
  <c r="N12" i="58"/>
  <c r="E22" i="19"/>
  <c r="E51" i="19" s="1"/>
  <c r="K28" i="62"/>
  <c r="K28" i="14"/>
  <c r="E21" i="19"/>
  <c r="E50" i="19" s="1"/>
  <c r="N12" i="57"/>
  <c r="E21" i="64"/>
  <c r="E50" i="64" s="1"/>
  <c r="N12" i="62"/>
  <c r="E28" i="64"/>
  <c r="E57" i="64" s="1"/>
  <c r="E28" i="19"/>
  <c r="E57" i="19" s="1"/>
  <c r="E19" i="64"/>
  <c r="E48" i="64" s="1"/>
  <c r="E19" i="19"/>
  <c r="E48" i="19" s="1"/>
  <c r="N12" i="14"/>
  <c r="K36" i="62" l="1"/>
  <c r="M28" i="62"/>
  <c r="N28" i="62" s="1"/>
  <c r="K19" i="60"/>
  <c r="M19" i="60" s="1"/>
  <c r="N19" i="60" s="1"/>
  <c r="K19" i="15"/>
  <c r="M19" i="15" s="1"/>
  <c r="N19" i="15" s="1"/>
  <c r="M12" i="60"/>
  <c r="M28" i="14"/>
  <c r="N28" i="14" s="1"/>
  <c r="K36" i="14"/>
  <c r="M28" i="56"/>
  <c r="N28" i="56" s="1"/>
  <c r="K36" i="56"/>
  <c r="K36" i="57"/>
  <c r="M28" i="57"/>
  <c r="N28" i="57" s="1"/>
  <c r="Q12" i="62"/>
  <c r="Q12" i="17"/>
  <c r="M12" i="15"/>
  <c r="K36" i="17"/>
  <c r="M28" i="17"/>
  <c r="N28" i="17" s="1"/>
  <c r="K36" i="58"/>
  <c r="M28" i="58"/>
  <c r="N28" i="58" s="1"/>
  <c r="K28" i="15" l="1"/>
  <c r="K36" i="15" s="1"/>
  <c r="K28" i="60"/>
  <c r="M28" i="60" s="1"/>
  <c r="N28" i="60" s="1"/>
  <c r="M36" i="17"/>
  <c r="N36" i="17" s="1"/>
  <c r="K39" i="17"/>
  <c r="S12" i="62"/>
  <c r="E26" i="64"/>
  <c r="E55" i="64" s="1"/>
  <c r="N12" i="60"/>
  <c r="E26" i="19"/>
  <c r="E55" i="19" s="1"/>
  <c r="E25" i="19"/>
  <c r="E54" i="19" s="1"/>
  <c r="E25" i="64"/>
  <c r="E54" i="64" s="1"/>
  <c r="N12" i="15"/>
  <c r="K39" i="56"/>
  <c r="M36" i="56"/>
  <c r="N36" i="56" s="1"/>
  <c r="K39" i="58"/>
  <c r="M36" i="58"/>
  <c r="N36" i="58" s="1"/>
  <c r="Q12" i="58"/>
  <c r="Q12" i="56"/>
  <c r="Q12" i="14"/>
  <c r="Q12" i="57"/>
  <c r="M36" i="57"/>
  <c r="N36" i="57" s="1"/>
  <c r="K39" i="57"/>
  <c r="S12" i="17"/>
  <c r="T12" i="17" s="1"/>
  <c r="Q19" i="62"/>
  <c r="S19" i="62" s="1"/>
  <c r="T19" i="62" s="1"/>
  <c r="Q19" i="17"/>
  <c r="S19" i="17" s="1"/>
  <c r="T19" i="17" s="1"/>
  <c r="K39" i="14"/>
  <c r="M36" i="14"/>
  <c r="N36" i="14" s="1"/>
  <c r="M36" i="62"/>
  <c r="N36" i="62" s="1"/>
  <c r="K39" i="62"/>
  <c r="M28" i="15" l="1"/>
  <c r="N28" i="15" s="1"/>
  <c r="K36" i="60"/>
  <c r="K39" i="60" s="1"/>
  <c r="Q28" i="62"/>
  <c r="S28" i="62" s="1"/>
  <c r="T28" i="62" s="1"/>
  <c r="Q28" i="17"/>
  <c r="S28" i="17" s="1"/>
  <c r="T28" i="17" s="1"/>
  <c r="S12" i="57"/>
  <c r="K56" i="14"/>
  <c r="K50" i="14"/>
  <c r="M39" i="14"/>
  <c r="N39" i="14" s="1"/>
  <c r="S12" i="14"/>
  <c r="F28" i="19"/>
  <c r="F57" i="19" s="1"/>
  <c r="F28" i="64"/>
  <c r="F57" i="64" s="1"/>
  <c r="T12" i="62"/>
  <c r="K56" i="58"/>
  <c r="K50" i="58"/>
  <c r="M39" i="58"/>
  <c r="N39" i="58" s="1"/>
  <c r="M39" i="17"/>
  <c r="N39" i="17" s="1"/>
  <c r="K56" i="17"/>
  <c r="K50" i="17"/>
  <c r="S12" i="58"/>
  <c r="S12" i="56"/>
  <c r="K39" i="15"/>
  <c r="M36" i="15"/>
  <c r="N36" i="15" s="1"/>
  <c r="Q19" i="58"/>
  <c r="Q19" i="56"/>
  <c r="Q19" i="57"/>
  <c r="Q19" i="14"/>
  <c r="K50" i="62"/>
  <c r="M39" i="62"/>
  <c r="N39" i="62" s="1"/>
  <c r="K56" i="62"/>
  <c r="K50" i="57"/>
  <c r="K56" i="57"/>
  <c r="M39" i="57"/>
  <c r="N39" i="57" s="1"/>
  <c r="M39" i="56"/>
  <c r="N39" i="56" s="1"/>
  <c r="K50" i="56"/>
  <c r="K56" i="56"/>
  <c r="M36" i="60" l="1"/>
  <c r="N36" i="60" s="1"/>
  <c r="Q36" i="17"/>
  <c r="S36" i="17" s="1"/>
  <c r="T36" i="17" s="1"/>
  <c r="Q36" i="62"/>
  <c r="Q39" i="62" s="1"/>
  <c r="Q28" i="56"/>
  <c r="S19" i="56"/>
  <c r="T19" i="56" s="1"/>
  <c r="S19" i="58"/>
  <c r="T19" i="58" s="1"/>
  <c r="T12" i="57"/>
  <c r="T12" i="58"/>
  <c r="T12" i="14"/>
  <c r="T12" i="56"/>
  <c r="K51" i="56"/>
  <c r="M51" i="56" s="1"/>
  <c r="N51" i="56" s="1"/>
  <c r="M50" i="56"/>
  <c r="N50" i="56" s="1"/>
  <c r="K51" i="14"/>
  <c r="M51" i="14" s="1"/>
  <c r="N51" i="14" s="1"/>
  <c r="M50" i="14"/>
  <c r="N50" i="14" s="1"/>
  <c r="K51" i="57"/>
  <c r="M51" i="57" s="1"/>
  <c r="N51" i="57" s="1"/>
  <c r="M50" i="57"/>
  <c r="N50" i="57" s="1"/>
  <c r="K57" i="58"/>
  <c r="M57" i="58" s="1"/>
  <c r="N57" i="58" s="1"/>
  <c r="M56" i="58"/>
  <c r="K57" i="56"/>
  <c r="M57" i="56" s="1"/>
  <c r="N57" i="56" s="1"/>
  <c r="M56" i="56"/>
  <c r="M50" i="17"/>
  <c r="N50" i="17" s="1"/>
  <c r="K51" i="17"/>
  <c r="M51" i="17" s="1"/>
  <c r="N51" i="17" s="1"/>
  <c r="M50" i="62"/>
  <c r="N50" i="62" s="1"/>
  <c r="K51" i="62"/>
  <c r="M51" i="62" s="1"/>
  <c r="N51" i="62" s="1"/>
  <c r="M39" i="15"/>
  <c r="N39" i="15" s="1"/>
  <c r="K50" i="15"/>
  <c r="K56" i="15"/>
  <c r="K57" i="14"/>
  <c r="M57" i="14" s="1"/>
  <c r="N57" i="14" s="1"/>
  <c r="M56" i="14"/>
  <c r="Q28" i="57"/>
  <c r="S19" i="57"/>
  <c r="T19" i="57" s="1"/>
  <c r="K57" i="62"/>
  <c r="M57" i="62" s="1"/>
  <c r="N57" i="62" s="1"/>
  <c r="M56" i="62"/>
  <c r="K57" i="17"/>
  <c r="M57" i="17" s="1"/>
  <c r="N57" i="17" s="1"/>
  <c r="M56" i="17"/>
  <c r="N56" i="17" s="1"/>
  <c r="M56" i="57"/>
  <c r="K57" i="57"/>
  <c r="M57" i="57" s="1"/>
  <c r="N57" i="57" s="1"/>
  <c r="Q28" i="14"/>
  <c r="S19" i="14"/>
  <c r="T19" i="14" s="1"/>
  <c r="K50" i="60"/>
  <c r="M39" i="60"/>
  <c r="N39" i="60" s="1"/>
  <c r="K56" i="60"/>
  <c r="Q28" i="58"/>
  <c r="M50" i="58"/>
  <c r="N50" i="58" s="1"/>
  <c r="K51" i="58"/>
  <c r="M51" i="58" s="1"/>
  <c r="N51" i="58" s="1"/>
  <c r="Q39" i="17" l="1"/>
  <c r="Q50" i="17" s="1"/>
  <c r="S36" i="62"/>
  <c r="T36" i="62" s="1"/>
  <c r="F22" i="64"/>
  <c r="F51" i="64" s="1"/>
  <c r="K58" i="56"/>
  <c r="M59" i="56" s="1"/>
  <c r="N59" i="56" s="1"/>
  <c r="K52" i="57"/>
  <c r="M53" i="57" s="1"/>
  <c r="N53" i="57" s="1"/>
  <c r="F19" i="19"/>
  <c r="F48" i="19" s="1"/>
  <c r="F22" i="19"/>
  <c r="F51" i="19" s="1"/>
  <c r="F20" i="19"/>
  <c r="F49" i="19" s="1"/>
  <c r="F20" i="64"/>
  <c r="F49" i="64" s="1"/>
  <c r="K58" i="62"/>
  <c r="M59" i="62" s="1"/>
  <c r="N59" i="62" s="1"/>
  <c r="K58" i="58"/>
  <c r="M58" i="58" s="1"/>
  <c r="N58" i="58" s="1"/>
  <c r="K52" i="62"/>
  <c r="M53" i="62" s="1"/>
  <c r="N53" i="62" s="1"/>
  <c r="F21" i="64"/>
  <c r="F50" i="64" s="1"/>
  <c r="K52" i="17"/>
  <c r="M53" i="17" s="1"/>
  <c r="N53" i="17" s="1"/>
  <c r="K52" i="56"/>
  <c r="M53" i="56" s="1"/>
  <c r="N53" i="56" s="1"/>
  <c r="Q56" i="17"/>
  <c r="K57" i="60"/>
  <c r="M57" i="60" s="1"/>
  <c r="N57" i="60" s="1"/>
  <c r="M56" i="60"/>
  <c r="K58" i="57"/>
  <c r="K58" i="14"/>
  <c r="N56" i="58"/>
  <c r="M22" i="64"/>
  <c r="M22" i="19"/>
  <c r="F19" i="64"/>
  <c r="F48" i="64" s="1"/>
  <c r="Q36" i="57"/>
  <c r="S28" i="57"/>
  <c r="T28" i="57" s="1"/>
  <c r="S28" i="58"/>
  <c r="T28" i="58" s="1"/>
  <c r="Q36" i="58"/>
  <c r="M50" i="60"/>
  <c r="N50" i="60" s="1"/>
  <c r="K51" i="60"/>
  <c r="M51" i="60" s="1"/>
  <c r="N51" i="60" s="1"/>
  <c r="N56" i="62"/>
  <c r="M28" i="19"/>
  <c r="M28" i="64"/>
  <c r="M56" i="15"/>
  <c r="K57" i="15"/>
  <c r="M57" i="15" s="1"/>
  <c r="N57" i="15" s="1"/>
  <c r="S28" i="56"/>
  <c r="T28" i="56" s="1"/>
  <c r="Q36" i="56"/>
  <c r="M19" i="19"/>
  <c r="M19" i="64"/>
  <c r="N56" i="14"/>
  <c r="Q50" i="62"/>
  <c r="S39" i="62"/>
  <c r="T39" i="62" s="1"/>
  <c r="Q56" i="62"/>
  <c r="N56" i="57"/>
  <c r="M21" i="64"/>
  <c r="M21" i="19"/>
  <c r="K52" i="58"/>
  <c r="M50" i="15"/>
  <c r="N50" i="15" s="1"/>
  <c r="K51" i="15"/>
  <c r="M51" i="15" s="1"/>
  <c r="N51" i="15" s="1"/>
  <c r="M20" i="19"/>
  <c r="M20" i="64"/>
  <c r="N56" i="56"/>
  <c r="Q19" i="15"/>
  <c r="S19" i="15" s="1"/>
  <c r="T19" i="15" s="1"/>
  <c r="Q19" i="60"/>
  <c r="S19" i="60" s="1"/>
  <c r="T19" i="60" s="1"/>
  <c r="Q12" i="60"/>
  <c r="Q12" i="15"/>
  <c r="S28" i="14"/>
  <c r="T28" i="14" s="1"/>
  <c r="Q36" i="14"/>
  <c r="K58" i="17"/>
  <c r="K52" i="14"/>
  <c r="F21" i="19"/>
  <c r="F50" i="19" s="1"/>
  <c r="S39" i="17" l="1"/>
  <c r="T39" i="17" s="1"/>
  <c r="M58" i="56"/>
  <c r="N58" i="56" s="1"/>
  <c r="M52" i="57"/>
  <c r="N52" i="57" s="1"/>
  <c r="M52" i="56"/>
  <c r="N52" i="56" s="1"/>
  <c r="K54" i="62"/>
  <c r="M54" i="62" s="1"/>
  <c r="N54" i="62" s="1"/>
  <c r="K60" i="56"/>
  <c r="M60" i="56" s="1"/>
  <c r="N60" i="56" s="1"/>
  <c r="K58" i="15"/>
  <c r="M58" i="15" s="1"/>
  <c r="N58" i="15" s="1"/>
  <c r="M58" i="62"/>
  <c r="N58" i="62" s="1"/>
  <c r="M52" i="62"/>
  <c r="N52" i="62" s="1"/>
  <c r="K52" i="60"/>
  <c r="M52" i="60" s="1"/>
  <c r="N52" i="60" s="1"/>
  <c r="M59" i="58"/>
  <c r="N59" i="58" s="1"/>
  <c r="M52" i="17"/>
  <c r="N52" i="17" s="1"/>
  <c r="K52" i="15"/>
  <c r="M53" i="15" s="1"/>
  <c r="N53" i="15" s="1"/>
  <c r="K54" i="56"/>
  <c r="M54" i="56" s="1"/>
  <c r="N54" i="56" s="1"/>
  <c r="M49" i="64"/>
  <c r="M49" i="19"/>
  <c r="M52" i="58"/>
  <c r="N52" i="58" s="1"/>
  <c r="M53" i="58"/>
  <c r="N53" i="58" s="1"/>
  <c r="S36" i="56"/>
  <c r="T36" i="56" s="1"/>
  <c r="Q39" i="56"/>
  <c r="K58" i="60"/>
  <c r="M59" i="17"/>
  <c r="N59" i="17" s="1"/>
  <c r="M58" i="17"/>
  <c r="N58" i="17" s="1"/>
  <c r="K60" i="62"/>
  <c r="M60" i="62" s="1"/>
  <c r="N60" i="62" s="1"/>
  <c r="S50" i="62"/>
  <c r="T50" i="62" s="1"/>
  <c r="Q51" i="62"/>
  <c r="S51" i="62" s="1"/>
  <c r="T51" i="62" s="1"/>
  <c r="M51" i="64"/>
  <c r="M51" i="19"/>
  <c r="M26" i="19"/>
  <c r="M26" i="64"/>
  <c r="N56" i="60"/>
  <c r="S56" i="62"/>
  <c r="Q57" i="62"/>
  <c r="S57" i="62" s="1"/>
  <c r="T57" i="62" s="1"/>
  <c r="S36" i="58"/>
  <c r="T36" i="58" s="1"/>
  <c r="Q39" i="58"/>
  <c r="S12" i="15"/>
  <c r="Q28" i="15"/>
  <c r="M48" i="19"/>
  <c r="M48" i="64"/>
  <c r="M57" i="19"/>
  <c r="M57" i="64"/>
  <c r="M52" i="14"/>
  <c r="N52" i="14" s="1"/>
  <c r="M53" i="14"/>
  <c r="N53" i="14" s="1"/>
  <c r="S12" i="60"/>
  <c r="Q28" i="60"/>
  <c r="M25" i="64"/>
  <c r="M25" i="19"/>
  <c r="N56" i="15"/>
  <c r="S36" i="57"/>
  <c r="T36" i="57" s="1"/>
  <c r="Q39" i="57"/>
  <c r="M59" i="14"/>
  <c r="N59" i="14" s="1"/>
  <c r="M58" i="14"/>
  <c r="N58" i="14" s="1"/>
  <c r="Q51" i="17"/>
  <c r="S51" i="17" s="1"/>
  <c r="T51" i="17" s="1"/>
  <c r="S50" i="17"/>
  <c r="T50" i="17" s="1"/>
  <c r="S36" i="14"/>
  <c r="T36" i="14" s="1"/>
  <c r="Q39" i="14"/>
  <c r="W12" i="17"/>
  <c r="W12" i="62"/>
  <c r="K54" i="57"/>
  <c r="M54" i="57" s="1"/>
  <c r="N54" i="57" s="1"/>
  <c r="M50" i="19"/>
  <c r="M50" i="64"/>
  <c r="M58" i="57"/>
  <c r="N58" i="57" s="1"/>
  <c r="M59" i="57"/>
  <c r="N59" i="57" s="1"/>
  <c r="K54" i="17"/>
  <c r="M54" i="17" s="1"/>
  <c r="N54" i="17" s="1"/>
  <c r="S56" i="17"/>
  <c r="T56" i="17" s="1"/>
  <c r="Q57" i="17"/>
  <c r="S57" i="17" s="1"/>
  <c r="T57" i="17" s="1"/>
  <c r="M52" i="15" l="1"/>
  <c r="N52" i="15" s="1"/>
  <c r="M59" i="15"/>
  <c r="N59" i="15" s="1"/>
  <c r="M53" i="60"/>
  <c r="N53" i="60" s="1"/>
  <c r="K60" i="58"/>
  <c r="M60" i="58" s="1"/>
  <c r="N60" i="58" s="1"/>
  <c r="K54" i="58"/>
  <c r="M54" i="58" s="1"/>
  <c r="N54" i="58" s="1"/>
  <c r="Q58" i="17"/>
  <c r="S58" i="17" s="1"/>
  <c r="T58" i="17" s="1"/>
  <c r="Q52" i="17"/>
  <c r="Q53" i="17" s="1"/>
  <c r="S53" i="17" s="1"/>
  <c r="T53" i="17" s="1"/>
  <c r="K60" i="57"/>
  <c r="M60" i="57" s="1"/>
  <c r="N60" i="57" s="1"/>
  <c r="K54" i="15"/>
  <c r="M54" i="15" s="1"/>
  <c r="N54" i="15" s="1"/>
  <c r="K54" i="14"/>
  <c r="M54" i="14" s="1"/>
  <c r="N54" i="14" s="1"/>
  <c r="Q52" i="62"/>
  <c r="S52" i="62" s="1"/>
  <c r="T52" i="62" s="1"/>
  <c r="Q58" i="62"/>
  <c r="M58" i="60"/>
  <c r="N58" i="60" s="1"/>
  <c r="M59" i="60"/>
  <c r="N59" i="60" s="1"/>
  <c r="S39" i="57"/>
  <c r="T39" i="57" s="1"/>
  <c r="Q50" i="57"/>
  <c r="Q56" i="57"/>
  <c r="S28" i="15"/>
  <c r="T28" i="15" s="1"/>
  <c r="Q36" i="15"/>
  <c r="Y12" i="62"/>
  <c r="N28" i="64"/>
  <c r="N28" i="19"/>
  <c r="T56" i="62"/>
  <c r="Y12" i="17"/>
  <c r="Z12" i="17" s="1"/>
  <c r="F26" i="19"/>
  <c r="F55" i="19" s="1"/>
  <c r="F26" i="64"/>
  <c r="F55" i="64" s="1"/>
  <c r="T12" i="60"/>
  <c r="S39" i="58"/>
  <c r="T39" i="58" s="1"/>
  <c r="Q50" i="58"/>
  <c r="Q56" i="58"/>
  <c r="Q56" i="56"/>
  <c r="Q50" i="56"/>
  <c r="S39" i="56"/>
  <c r="T39" i="56" s="1"/>
  <c r="W19" i="62"/>
  <c r="Y19" i="62" s="1"/>
  <c r="Z19" i="62" s="1"/>
  <c r="W19" i="17"/>
  <c r="Y19" i="17" s="1"/>
  <c r="Z19" i="17" s="1"/>
  <c r="K60" i="14"/>
  <c r="M60" i="14" s="1"/>
  <c r="N60" i="14" s="1"/>
  <c r="M54" i="64"/>
  <c r="M54" i="19"/>
  <c r="F25" i="19"/>
  <c r="F54" i="19" s="1"/>
  <c r="F25" i="64"/>
  <c r="F54" i="64" s="1"/>
  <c r="T12" i="15"/>
  <c r="W12" i="57"/>
  <c r="W12" i="58"/>
  <c r="W12" i="56"/>
  <c r="W12" i="14"/>
  <c r="S39" i="14"/>
  <c r="T39" i="14" s="1"/>
  <c r="Q50" i="14"/>
  <c r="Q56" i="14"/>
  <c r="S28" i="60"/>
  <c r="T28" i="60" s="1"/>
  <c r="Q36" i="60"/>
  <c r="M55" i="64"/>
  <c r="M55" i="19"/>
  <c r="K60" i="17"/>
  <c r="M60" i="17" s="1"/>
  <c r="N60" i="17" s="1"/>
  <c r="K54" i="60" l="1"/>
  <c r="M54" i="60" s="1"/>
  <c r="N54" i="60" s="1"/>
  <c r="K60" i="15"/>
  <c r="M60" i="15" s="1"/>
  <c r="N60" i="15" s="1"/>
  <c r="S52" i="17"/>
  <c r="T52" i="17" s="1"/>
  <c r="Q59" i="17"/>
  <c r="S59" i="17" s="1"/>
  <c r="T59" i="17" s="1"/>
  <c r="K60" i="60"/>
  <c r="M60" i="60" s="1"/>
  <c r="N60" i="60" s="1"/>
  <c r="Q54" i="17"/>
  <c r="S54" i="17" s="1"/>
  <c r="T54" i="17" s="1"/>
  <c r="Q53" i="62"/>
  <c r="S53" i="62" s="1"/>
  <c r="T53" i="62" s="1"/>
  <c r="W28" i="17"/>
  <c r="Y28" i="17" s="1"/>
  <c r="Z28" i="17" s="1"/>
  <c r="N57" i="64"/>
  <c r="N57" i="19"/>
  <c r="Q51" i="56"/>
  <c r="S51" i="56" s="1"/>
  <c r="T51" i="56" s="1"/>
  <c r="S50" i="56"/>
  <c r="T50" i="56" s="1"/>
  <c r="Q51" i="57"/>
  <c r="S51" i="57" s="1"/>
  <c r="T51" i="57" s="1"/>
  <c r="S50" i="57"/>
  <c r="T50" i="57" s="1"/>
  <c r="Q59" i="62"/>
  <c r="S59" i="62" s="1"/>
  <c r="T59" i="62" s="1"/>
  <c r="S58" i="62"/>
  <c r="T58" i="62" s="1"/>
  <c r="Y12" i="14"/>
  <c r="S56" i="56"/>
  <c r="Q57" i="56"/>
  <c r="S57" i="56" s="1"/>
  <c r="T57" i="56" s="1"/>
  <c r="S56" i="57"/>
  <c r="Q57" i="57"/>
  <c r="S57" i="57" s="1"/>
  <c r="T57" i="57" s="1"/>
  <c r="Q57" i="58"/>
  <c r="S57" i="58" s="1"/>
  <c r="T57" i="58" s="1"/>
  <c r="S56" i="58"/>
  <c r="Y12" i="58"/>
  <c r="Q39" i="60"/>
  <c r="S36" i="60"/>
  <c r="T36" i="60" s="1"/>
  <c r="Y12" i="57"/>
  <c r="G28" i="19"/>
  <c r="G57" i="19" s="1"/>
  <c r="G28" i="64"/>
  <c r="G57" i="64" s="1"/>
  <c r="Z12" i="62"/>
  <c r="S50" i="58"/>
  <c r="T50" i="58" s="1"/>
  <c r="Q51" i="58"/>
  <c r="S51" i="58" s="1"/>
  <c r="T51" i="58" s="1"/>
  <c r="W28" i="62"/>
  <c r="Q39" i="15"/>
  <c r="S36" i="15"/>
  <c r="T36" i="15" s="1"/>
  <c r="S50" i="14"/>
  <c r="T50" i="14" s="1"/>
  <c r="Q51" i="14"/>
  <c r="S51" i="14" s="1"/>
  <c r="T51" i="14" s="1"/>
  <c r="Y12" i="56"/>
  <c r="W12" i="15"/>
  <c r="W12" i="60"/>
  <c r="Q57" i="14"/>
  <c r="S57" i="14" s="1"/>
  <c r="T57" i="14" s="1"/>
  <c r="S56" i="14"/>
  <c r="Q60" i="17" l="1"/>
  <c r="S60" i="17" s="1"/>
  <c r="T60" i="17" s="1"/>
  <c r="W36" i="17"/>
  <c r="W39" i="17" s="1"/>
  <c r="Q58" i="57"/>
  <c r="Q59" i="57" s="1"/>
  <c r="S59" i="57" s="1"/>
  <c r="T59" i="57" s="1"/>
  <c r="Q54" i="62"/>
  <c r="S54" i="62" s="1"/>
  <c r="T54" i="62" s="1"/>
  <c r="Q52" i="56"/>
  <c r="Q53" i="56" s="1"/>
  <c r="S53" i="56" s="1"/>
  <c r="T53" i="56" s="1"/>
  <c r="Q60" i="62"/>
  <c r="S60" i="62" s="1"/>
  <c r="T60" i="62" s="1"/>
  <c r="Q58" i="56"/>
  <c r="S58" i="56" s="1"/>
  <c r="T58" i="56" s="1"/>
  <c r="Q52" i="57"/>
  <c r="S52" i="57" s="1"/>
  <c r="T52" i="57" s="1"/>
  <c r="Q58" i="58"/>
  <c r="Q59" i="58" s="1"/>
  <c r="S59" i="58" s="1"/>
  <c r="T59" i="58" s="1"/>
  <c r="Q58" i="14"/>
  <c r="S58" i="14" s="1"/>
  <c r="T58" i="14" s="1"/>
  <c r="W36" i="62"/>
  <c r="Y28" i="62"/>
  <c r="Z28" i="62" s="1"/>
  <c r="Z12" i="58"/>
  <c r="Z12" i="14"/>
  <c r="Q52" i="14"/>
  <c r="Q52" i="58"/>
  <c r="Z12" i="57"/>
  <c r="W19" i="14"/>
  <c r="W19" i="57"/>
  <c r="W19" i="56"/>
  <c r="W19" i="58"/>
  <c r="N22" i="64"/>
  <c r="N22" i="19"/>
  <c r="T56" i="58"/>
  <c r="N20" i="64"/>
  <c r="N20" i="19"/>
  <c r="T56" i="56"/>
  <c r="S39" i="60"/>
  <c r="T39" i="60" s="1"/>
  <c r="Q50" i="60"/>
  <c r="Q56" i="60"/>
  <c r="N19" i="64"/>
  <c r="N19" i="19"/>
  <c r="T56" i="14"/>
  <c r="W19" i="15"/>
  <c r="Y19" i="15" s="1"/>
  <c r="Z19" i="15" s="1"/>
  <c r="W19" i="60"/>
  <c r="Y19" i="60" s="1"/>
  <c r="Z19" i="60" s="1"/>
  <c r="Z12" i="56"/>
  <c r="S39" i="15"/>
  <c r="T39" i="15" s="1"/>
  <c r="Q56" i="15"/>
  <c r="Q50" i="15"/>
  <c r="N21" i="64"/>
  <c r="N21" i="19"/>
  <c r="T56" i="57"/>
  <c r="Y12" i="15"/>
  <c r="Y12" i="60"/>
  <c r="Q59" i="14" l="1"/>
  <c r="S59" i="14" s="1"/>
  <c r="T59" i="14" s="1"/>
  <c r="Y36" i="17"/>
  <c r="Z36" i="17" s="1"/>
  <c r="S58" i="57"/>
  <c r="T58" i="57" s="1"/>
  <c r="Q59" i="56"/>
  <c r="S59" i="56" s="1"/>
  <c r="T59" i="56" s="1"/>
  <c r="Q60" i="57"/>
  <c r="S60" i="57" s="1"/>
  <c r="T60" i="57" s="1"/>
  <c r="S52" i="56"/>
  <c r="T52" i="56" s="1"/>
  <c r="Q53" i="57"/>
  <c r="S53" i="57" s="1"/>
  <c r="T53" i="57" s="1"/>
  <c r="S58" i="58"/>
  <c r="T58" i="58" s="1"/>
  <c r="Q60" i="58"/>
  <c r="S60" i="58" s="1"/>
  <c r="T60" i="58" s="1"/>
  <c r="Q54" i="56"/>
  <c r="S54" i="56" s="1"/>
  <c r="T54" i="56" s="1"/>
  <c r="W28" i="15"/>
  <c r="Y28" i="15" s="1"/>
  <c r="Z28" i="15" s="1"/>
  <c r="N51" i="19"/>
  <c r="N51" i="64"/>
  <c r="Y19" i="58"/>
  <c r="W28" i="58"/>
  <c r="Y19" i="56"/>
  <c r="W28" i="56"/>
  <c r="Q53" i="58"/>
  <c r="S53" i="58" s="1"/>
  <c r="T53" i="58" s="1"/>
  <c r="S52" i="58"/>
  <c r="T52" i="58" s="1"/>
  <c r="Q51" i="15"/>
  <c r="S51" i="15" s="1"/>
  <c r="T51" i="15" s="1"/>
  <c r="S50" i="15"/>
  <c r="T50" i="15" s="1"/>
  <c r="S52" i="14"/>
  <c r="T52" i="14" s="1"/>
  <c r="Q53" i="14"/>
  <c r="S53" i="14" s="1"/>
  <c r="T53" i="14" s="1"/>
  <c r="N50" i="19"/>
  <c r="N50" i="64"/>
  <c r="N48" i="64"/>
  <c r="N48" i="19"/>
  <c r="N49" i="19"/>
  <c r="N49" i="64"/>
  <c r="S56" i="15"/>
  <c r="Q57" i="15"/>
  <c r="S57" i="15" s="1"/>
  <c r="T57" i="15" s="1"/>
  <c r="Y36" i="62"/>
  <c r="Z36" i="62" s="1"/>
  <c r="W39" i="62"/>
  <c r="G25" i="19"/>
  <c r="G54" i="19" s="1"/>
  <c r="G25" i="64"/>
  <c r="G54" i="64" s="1"/>
  <c r="Z12" i="15"/>
  <c r="W28" i="60"/>
  <c r="G26" i="64"/>
  <c r="G55" i="64" s="1"/>
  <c r="G26" i="19"/>
  <c r="G55" i="19" s="1"/>
  <c r="Z12" i="60"/>
  <c r="Q60" i="14"/>
  <c r="S60" i="14" s="1"/>
  <c r="T60" i="14" s="1"/>
  <c r="Q57" i="60"/>
  <c r="S57" i="60" s="1"/>
  <c r="T57" i="60" s="1"/>
  <c r="S56" i="60"/>
  <c r="W56" i="17"/>
  <c r="Y39" i="17"/>
  <c r="Z39" i="17" s="1"/>
  <c r="W50" i="17"/>
  <c r="Y19" i="57"/>
  <c r="W28" i="57"/>
  <c r="Q51" i="60"/>
  <c r="S51" i="60" s="1"/>
  <c r="T51" i="60" s="1"/>
  <c r="S50" i="60"/>
  <c r="T50" i="60" s="1"/>
  <c r="Y19" i="14"/>
  <c r="W28" i="14"/>
  <c r="AC12" i="62"/>
  <c r="AC12" i="17"/>
  <c r="Q60" i="56" l="1"/>
  <c r="S60" i="56" s="1"/>
  <c r="T60" i="56" s="1"/>
  <c r="Q54" i="57"/>
  <c r="S54" i="57" s="1"/>
  <c r="T54" i="57" s="1"/>
  <c r="W36" i="15"/>
  <c r="W39" i="15" s="1"/>
  <c r="Q52" i="60"/>
  <c r="Q53" i="60" s="1"/>
  <c r="S53" i="60" s="1"/>
  <c r="T53" i="60" s="1"/>
  <c r="Q58" i="60"/>
  <c r="Q59" i="60" s="1"/>
  <c r="S59" i="60" s="1"/>
  <c r="T59" i="60" s="1"/>
  <c r="Q54" i="14"/>
  <c r="S54" i="14" s="1"/>
  <c r="T54" i="14" s="1"/>
  <c r="AC19" i="62"/>
  <c r="AE19" i="62" s="1"/>
  <c r="AF19" i="62" s="1"/>
  <c r="AC19" i="17"/>
  <c r="AE19" i="17" s="1"/>
  <c r="AF19" i="17" s="1"/>
  <c r="W36" i="14"/>
  <c r="Y28" i="14"/>
  <c r="Z28" i="14" s="1"/>
  <c r="N25" i="19"/>
  <c r="N25" i="64"/>
  <c r="T56" i="15"/>
  <c r="Z19" i="14"/>
  <c r="G19" i="19"/>
  <c r="G48" i="19" s="1"/>
  <c r="G19" i="64"/>
  <c r="G48" i="64" s="1"/>
  <c r="W57" i="17"/>
  <c r="Y57" i="17" s="1"/>
  <c r="Z57" i="17" s="1"/>
  <c r="Y56" i="17"/>
  <c r="Z56" i="17" s="1"/>
  <c r="Q54" i="58"/>
  <c r="S54" i="58" s="1"/>
  <c r="T54" i="58" s="1"/>
  <c r="Y28" i="60"/>
  <c r="Z28" i="60" s="1"/>
  <c r="W36" i="60"/>
  <c r="AE12" i="62"/>
  <c r="Y28" i="56"/>
  <c r="Z28" i="56" s="1"/>
  <c r="W36" i="56"/>
  <c r="N26" i="64"/>
  <c r="N26" i="19"/>
  <c r="T56" i="60"/>
  <c r="Z19" i="56"/>
  <c r="G20" i="19"/>
  <c r="G49" i="19" s="1"/>
  <c r="G20" i="64"/>
  <c r="G49" i="64" s="1"/>
  <c r="W51" i="17"/>
  <c r="Y51" i="17" s="1"/>
  <c r="Z51" i="17" s="1"/>
  <c r="Y50" i="17"/>
  <c r="Z50" i="17" s="1"/>
  <c r="W36" i="58"/>
  <c r="Y28" i="58"/>
  <c r="Z28" i="58" s="1"/>
  <c r="W36" i="57"/>
  <c r="Y28" i="57"/>
  <c r="Z28" i="57" s="1"/>
  <c r="Q52" i="15"/>
  <c r="AE12" i="17"/>
  <c r="AF12" i="17" s="1"/>
  <c r="W50" i="62"/>
  <c r="Y39" i="62"/>
  <c r="Z39" i="62" s="1"/>
  <c r="W56" i="62"/>
  <c r="Z19" i="58"/>
  <c r="G22" i="19"/>
  <c r="G51" i="19" s="1"/>
  <c r="G22" i="64"/>
  <c r="G51" i="64" s="1"/>
  <c r="Z19" i="57"/>
  <c r="G21" i="19"/>
  <c r="G50" i="19" s="1"/>
  <c r="G21" i="64"/>
  <c r="G50" i="64" s="1"/>
  <c r="Q58" i="15"/>
  <c r="S58" i="60" l="1"/>
  <c r="T58" i="60" s="1"/>
  <c r="Y36" i="15"/>
  <c r="Z36" i="15" s="1"/>
  <c r="S52" i="60"/>
  <c r="T52" i="60" s="1"/>
  <c r="AC28" i="62"/>
  <c r="AC36" i="62" s="1"/>
  <c r="Q60" i="60"/>
  <c r="S60" i="60" s="1"/>
  <c r="T60" i="60" s="1"/>
  <c r="Q54" i="60"/>
  <c r="S54" i="60" s="1"/>
  <c r="T54" i="60" s="1"/>
  <c r="AC28" i="17"/>
  <c r="AE28" i="17" s="1"/>
  <c r="AF28" i="17" s="1"/>
  <c r="Q53" i="15"/>
  <c r="S53" i="15" s="1"/>
  <c r="T53" i="15" s="1"/>
  <c r="S52" i="15"/>
  <c r="T52" i="15" s="1"/>
  <c r="N55" i="64"/>
  <c r="N55" i="19"/>
  <c r="Y39" i="15"/>
  <c r="Z39" i="15" s="1"/>
  <c r="W56" i="15"/>
  <c r="W50" i="15"/>
  <c r="W52" i="17"/>
  <c r="Y36" i="14"/>
  <c r="Z36" i="14" s="1"/>
  <c r="W39" i="14"/>
  <c r="W51" i="62"/>
  <c r="Y51" i="62" s="1"/>
  <c r="Z51" i="62" s="1"/>
  <c r="Y50" i="62"/>
  <c r="Z50" i="62" s="1"/>
  <c r="Y36" i="57"/>
  <c r="Z36" i="57" s="1"/>
  <c r="W39" i="57"/>
  <c r="H28" i="64"/>
  <c r="H57" i="64" s="1"/>
  <c r="H28" i="19"/>
  <c r="H57" i="19" s="1"/>
  <c r="AF12" i="62"/>
  <c r="Y56" i="62"/>
  <c r="W57" i="62"/>
  <c r="Y57" i="62" s="1"/>
  <c r="Z57" i="62" s="1"/>
  <c r="S58" i="15"/>
  <c r="T58" i="15" s="1"/>
  <c r="Q59" i="15"/>
  <c r="S59" i="15" s="1"/>
  <c r="T59" i="15" s="1"/>
  <c r="Y36" i="56"/>
  <c r="Z36" i="56" s="1"/>
  <c r="W39" i="56"/>
  <c r="Y36" i="60"/>
  <c r="Z36" i="60" s="1"/>
  <c r="W39" i="60"/>
  <c r="AC12" i="60"/>
  <c r="AC12" i="15"/>
  <c r="Y36" i="58"/>
  <c r="Z36" i="58" s="1"/>
  <c r="W39" i="58"/>
  <c r="W58" i="17"/>
  <c r="N54" i="19"/>
  <c r="N54" i="64"/>
  <c r="AE28" i="62" l="1"/>
  <c r="AF28" i="62" s="1"/>
  <c r="Q60" i="15"/>
  <c r="S60" i="15" s="1"/>
  <c r="T60" i="15" s="1"/>
  <c r="Q54" i="15"/>
  <c r="S54" i="15" s="1"/>
  <c r="T54" i="15" s="1"/>
  <c r="AC36" i="17"/>
  <c r="AC39" i="17" s="1"/>
  <c r="W58" i="62"/>
  <c r="Y58" i="62" s="1"/>
  <c r="Z58" i="62" s="1"/>
  <c r="W52" i="62"/>
  <c r="W53" i="62" s="1"/>
  <c r="Y53" i="62" s="1"/>
  <c r="Z53" i="62" s="1"/>
  <c r="AC39" i="62"/>
  <c r="AE36" i="62"/>
  <c r="AF36" i="62" s="1"/>
  <c r="W56" i="56"/>
  <c r="Y39" i="56"/>
  <c r="Z39" i="56" s="1"/>
  <c r="W50" i="56"/>
  <c r="O28" i="64"/>
  <c r="O28" i="19"/>
  <c r="Z56" i="62"/>
  <c r="W56" i="60"/>
  <c r="Y39" i="60"/>
  <c r="Z39" i="60" s="1"/>
  <c r="W50" i="60"/>
  <c r="W56" i="14"/>
  <c r="Y39" i="14"/>
  <c r="Z39" i="14" s="1"/>
  <c r="W50" i="14"/>
  <c r="Y50" i="15"/>
  <c r="Z50" i="15" s="1"/>
  <c r="W51" i="15"/>
  <c r="Y51" i="15" s="1"/>
  <c r="Z51" i="15" s="1"/>
  <c r="Y56" i="15"/>
  <c r="W57" i="15"/>
  <c r="Y57" i="15" s="1"/>
  <c r="Z57" i="15" s="1"/>
  <c r="AE12" i="15"/>
  <c r="Y39" i="57"/>
  <c r="Z39" i="57" s="1"/>
  <c r="W56" i="57"/>
  <c r="W50" i="57"/>
  <c r="W53" i="17"/>
  <c r="Y53" i="17" s="1"/>
  <c r="Z53" i="17" s="1"/>
  <c r="Y52" i="17"/>
  <c r="Z52" i="17" s="1"/>
  <c r="Y58" i="17"/>
  <c r="Z58" i="17" s="1"/>
  <c r="W59" i="17"/>
  <c r="Y59" i="17" s="1"/>
  <c r="Z59" i="17" s="1"/>
  <c r="Y39" i="58"/>
  <c r="Z39" i="58" s="1"/>
  <c r="W56" i="58"/>
  <c r="W50" i="58"/>
  <c r="AC19" i="60"/>
  <c r="AE19" i="60" s="1"/>
  <c r="AF19" i="60" s="1"/>
  <c r="AC19" i="15"/>
  <c r="AE19" i="15" s="1"/>
  <c r="AF19" i="15" s="1"/>
  <c r="AE12" i="60"/>
  <c r="Y52" i="62" l="1"/>
  <c r="Z52" i="62" s="1"/>
  <c r="AC28" i="60"/>
  <c r="AC36" i="60" s="1"/>
  <c r="W52" i="15"/>
  <c r="W53" i="15" s="1"/>
  <c r="Y53" i="15" s="1"/>
  <c r="Z53" i="15" s="1"/>
  <c r="AE36" i="17"/>
  <c r="AF36" i="17" s="1"/>
  <c r="W59" i="62"/>
  <c r="Y59" i="62" s="1"/>
  <c r="Z59" i="62" s="1"/>
  <c r="W60" i="17"/>
  <c r="Y60" i="17" s="1"/>
  <c r="Z60" i="17" s="1"/>
  <c r="AC28" i="15"/>
  <c r="AE28" i="15" s="1"/>
  <c r="AF28" i="15" s="1"/>
  <c r="Y56" i="60"/>
  <c r="W57" i="60"/>
  <c r="Y57" i="60" s="1"/>
  <c r="Z57" i="60" s="1"/>
  <c r="Y50" i="56"/>
  <c r="Z50" i="56" s="1"/>
  <c r="W51" i="56"/>
  <c r="Y51" i="56" s="1"/>
  <c r="Z51" i="56" s="1"/>
  <c r="Y50" i="58"/>
  <c r="Z50" i="58" s="1"/>
  <c r="W51" i="58"/>
  <c r="Y51" i="58" s="1"/>
  <c r="Z51" i="58" s="1"/>
  <c r="W51" i="57"/>
  <c r="Y51" i="57" s="1"/>
  <c r="Z51" i="57" s="1"/>
  <c r="Y50" i="57"/>
  <c r="Z50" i="57" s="1"/>
  <c r="O25" i="19"/>
  <c r="O25" i="64"/>
  <c r="Z56" i="15"/>
  <c r="W51" i="14"/>
  <c r="Y51" i="14" s="1"/>
  <c r="Z51" i="14" s="1"/>
  <c r="Y50" i="14"/>
  <c r="Z50" i="14" s="1"/>
  <c r="H25" i="19"/>
  <c r="H54" i="19" s="1"/>
  <c r="H25" i="64"/>
  <c r="H54" i="64" s="1"/>
  <c r="AF12" i="15"/>
  <c r="Y56" i="14"/>
  <c r="W57" i="14"/>
  <c r="Y57" i="14" s="1"/>
  <c r="Z57" i="14" s="1"/>
  <c r="AC50" i="17"/>
  <c r="AE39" i="17"/>
  <c r="AF39" i="17" s="1"/>
  <c r="AC56" i="17"/>
  <c r="Y56" i="56"/>
  <c r="W57" i="56"/>
  <c r="Y57" i="56" s="1"/>
  <c r="Z57" i="56" s="1"/>
  <c r="W51" i="60"/>
  <c r="Y51" i="60" s="1"/>
  <c r="Z51" i="60" s="1"/>
  <c r="Y50" i="60"/>
  <c r="Z50" i="60" s="1"/>
  <c r="O57" i="19"/>
  <c r="O57" i="64"/>
  <c r="Y56" i="58"/>
  <c r="W57" i="58"/>
  <c r="Y57" i="58" s="1"/>
  <c r="Z57" i="58" s="1"/>
  <c r="W57" i="57"/>
  <c r="Y57" i="57" s="1"/>
  <c r="Z57" i="57" s="1"/>
  <c r="Y56" i="57"/>
  <c r="H26" i="64"/>
  <c r="H55" i="64" s="1"/>
  <c r="H26" i="19"/>
  <c r="H55" i="19" s="1"/>
  <c r="AF12" i="60"/>
  <c r="AC56" i="62"/>
  <c r="AE39" i="62"/>
  <c r="AF39" i="62" s="1"/>
  <c r="AC50" i="62"/>
  <c r="AC12" i="58"/>
  <c r="AC12" i="57"/>
  <c r="AC12" i="14"/>
  <c r="AC12" i="56"/>
  <c r="W54" i="17"/>
  <c r="Y54" i="17" s="1"/>
  <c r="Z54" i="17" s="1"/>
  <c r="W58" i="15"/>
  <c r="W54" i="62"/>
  <c r="Y54" i="62" s="1"/>
  <c r="Z54" i="62" s="1"/>
  <c r="AE28" i="60" l="1"/>
  <c r="AF28" i="60" s="1"/>
  <c r="W52" i="60"/>
  <c r="Y52" i="60" s="1"/>
  <c r="Z52" i="60" s="1"/>
  <c r="W58" i="57"/>
  <c r="W59" i="57" s="1"/>
  <c r="Y59" i="57" s="1"/>
  <c r="Z59" i="57" s="1"/>
  <c r="Y52" i="15"/>
  <c r="Z52" i="15" s="1"/>
  <c r="AC36" i="15"/>
  <c r="AE36" i="15" s="1"/>
  <c r="AF36" i="15" s="1"/>
  <c r="W60" i="62"/>
  <c r="Y60" i="62" s="1"/>
  <c r="Z60" i="62" s="1"/>
  <c r="W58" i="58"/>
  <c r="W59" i="58" s="1"/>
  <c r="Y59" i="58" s="1"/>
  <c r="Z59" i="58" s="1"/>
  <c r="W52" i="57"/>
  <c r="W53" i="57" s="1"/>
  <c r="W58" i="60"/>
  <c r="Y58" i="60" s="1"/>
  <c r="Z58" i="60" s="1"/>
  <c r="W54" i="15"/>
  <c r="Y54" i="15" s="1"/>
  <c r="Z54" i="15" s="1"/>
  <c r="W52" i="58"/>
  <c r="Y52" i="58" s="1"/>
  <c r="Z52" i="58" s="1"/>
  <c r="W52" i="56"/>
  <c r="W53" i="56" s="1"/>
  <c r="AC57" i="17"/>
  <c r="AE57" i="17" s="1"/>
  <c r="AF57" i="17" s="1"/>
  <c r="AE56" i="17"/>
  <c r="AF56" i="17" s="1"/>
  <c r="AE12" i="56"/>
  <c r="O19" i="64"/>
  <c r="O19" i="19"/>
  <c r="Z56" i="14"/>
  <c r="W52" i="14"/>
  <c r="AE12" i="14"/>
  <c r="O22" i="19"/>
  <c r="O22" i="64"/>
  <c r="Z56" i="58"/>
  <c r="W58" i="56"/>
  <c r="AC51" i="17"/>
  <c r="AE51" i="17" s="1"/>
  <c r="AF51" i="17" s="1"/>
  <c r="AE50" i="17"/>
  <c r="AF50" i="17" s="1"/>
  <c r="AC51" i="62"/>
  <c r="AE51" i="62" s="1"/>
  <c r="AF51" i="62" s="1"/>
  <c r="AE50" i="62"/>
  <c r="AF50" i="62" s="1"/>
  <c r="AC39" i="60"/>
  <c r="AE36" i="60"/>
  <c r="AF36" i="60" s="1"/>
  <c r="AC57" i="62"/>
  <c r="AE57" i="62" s="1"/>
  <c r="AF57" i="62" s="1"/>
  <c r="AE56" i="62"/>
  <c r="O21" i="64"/>
  <c r="O21" i="19"/>
  <c r="Z56" i="57"/>
  <c r="O54" i="64"/>
  <c r="O54" i="19"/>
  <c r="AE12" i="57"/>
  <c r="AE12" i="58"/>
  <c r="O20" i="64"/>
  <c r="O20" i="19"/>
  <c r="Z56" i="56"/>
  <c r="AC19" i="56"/>
  <c r="AE19" i="56" s="1"/>
  <c r="AF19" i="56" s="1"/>
  <c r="AC19" i="57"/>
  <c r="AE19" i="57" s="1"/>
  <c r="AF19" i="57" s="1"/>
  <c r="AC19" i="14"/>
  <c r="AE19" i="14" s="1"/>
  <c r="AF19" i="14" s="1"/>
  <c r="AC19" i="58"/>
  <c r="AE19" i="58" s="1"/>
  <c r="AF19" i="58" s="1"/>
  <c r="W59" i="15"/>
  <c r="Y59" i="15" s="1"/>
  <c r="Z59" i="15" s="1"/>
  <c r="Y58" i="15"/>
  <c r="Z58" i="15" s="1"/>
  <c r="W58" i="14"/>
  <c r="O26" i="64"/>
  <c r="O26" i="19"/>
  <c r="Z56" i="60"/>
  <c r="Y58" i="57" l="1"/>
  <c r="Z58" i="57" s="1"/>
  <c r="W53" i="60"/>
  <c r="Y53" i="60" s="1"/>
  <c r="Z53" i="60" s="1"/>
  <c r="Y52" i="57"/>
  <c r="Z52" i="57" s="1"/>
  <c r="AC58" i="17"/>
  <c r="AE58" i="17" s="1"/>
  <c r="AF58" i="17" s="1"/>
  <c r="AC39" i="15"/>
  <c r="AC50" i="15" s="1"/>
  <c r="Y53" i="57"/>
  <c r="Z53" i="57" s="1"/>
  <c r="W54" i="57"/>
  <c r="Y54" i="57" s="1"/>
  <c r="Z54" i="57" s="1"/>
  <c r="W59" i="60"/>
  <c r="Y59" i="60" s="1"/>
  <c r="Z59" i="60" s="1"/>
  <c r="AC52" i="62"/>
  <c r="AC53" i="62" s="1"/>
  <c r="AE53" i="62" s="1"/>
  <c r="AF53" i="62" s="1"/>
  <c r="W60" i="58"/>
  <c r="Y60" i="58" s="1"/>
  <c r="Z60" i="58" s="1"/>
  <c r="Y58" i="58"/>
  <c r="Z58" i="58" s="1"/>
  <c r="W53" i="58"/>
  <c r="Y53" i="58" s="1"/>
  <c r="Z53" i="58" s="1"/>
  <c r="Y53" i="56"/>
  <c r="Z53" i="56" s="1"/>
  <c r="W54" i="56"/>
  <c r="Y54" i="56" s="1"/>
  <c r="Z54" i="56" s="1"/>
  <c r="Y52" i="56"/>
  <c r="Z52" i="56" s="1"/>
  <c r="W60" i="57"/>
  <c r="Y60" i="57" s="1"/>
  <c r="Z60" i="57" s="1"/>
  <c r="AC28" i="56"/>
  <c r="AC36" i="56" s="1"/>
  <c r="O48" i="64"/>
  <c r="O48" i="19"/>
  <c r="AC58" i="62"/>
  <c r="AC28" i="58"/>
  <c r="W54" i="60"/>
  <c r="Y54" i="60" s="1"/>
  <c r="Z54" i="60" s="1"/>
  <c r="P28" i="64"/>
  <c r="P28" i="19"/>
  <c r="AF56" i="62"/>
  <c r="W59" i="56"/>
  <c r="Y59" i="56" s="1"/>
  <c r="Z59" i="56" s="1"/>
  <c r="Y58" i="56"/>
  <c r="Z58" i="56" s="1"/>
  <c r="H21" i="64"/>
  <c r="H50" i="64" s="1"/>
  <c r="H21" i="19"/>
  <c r="H50" i="19" s="1"/>
  <c r="AF12" i="57"/>
  <c r="Y58" i="14"/>
  <c r="Z58" i="14" s="1"/>
  <c r="W59" i="14"/>
  <c r="Y59" i="14" s="1"/>
  <c r="Z59" i="14" s="1"/>
  <c r="H22" i="64"/>
  <c r="H51" i="64" s="1"/>
  <c r="H22" i="19"/>
  <c r="H51" i="19" s="1"/>
  <c r="AF12" i="58"/>
  <c r="O55" i="19"/>
  <c r="O55" i="64"/>
  <c r="W60" i="15"/>
  <c r="Y60" i="15" s="1"/>
  <c r="Z60" i="15" s="1"/>
  <c r="O50" i="19"/>
  <c r="O50" i="64"/>
  <c r="O51" i="19"/>
  <c r="O51" i="64"/>
  <c r="AC28" i="14"/>
  <c r="H20" i="19"/>
  <c r="H49" i="19" s="1"/>
  <c r="H20" i="64"/>
  <c r="H49" i="64" s="1"/>
  <c r="AF12" i="56"/>
  <c r="O49" i="19"/>
  <c r="O49" i="64"/>
  <c r="AC28" i="57"/>
  <c r="AE39" i="60"/>
  <c r="AF39" i="60" s="1"/>
  <c r="AC56" i="60"/>
  <c r="AC50" i="60"/>
  <c r="AC52" i="17"/>
  <c r="H19" i="64"/>
  <c r="H48" i="64" s="1"/>
  <c r="H19" i="19"/>
  <c r="H48" i="19" s="1"/>
  <c r="AF12" i="14"/>
  <c r="W53" i="14"/>
  <c r="Y53" i="14" s="1"/>
  <c r="Z53" i="14" s="1"/>
  <c r="Y52" i="14"/>
  <c r="Z52" i="14" s="1"/>
  <c r="AE39" i="15" l="1"/>
  <c r="AF39" i="15" s="1"/>
  <c r="AC56" i="15"/>
  <c r="AC57" i="15" s="1"/>
  <c r="AE57" i="15" s="1"/>
  <c r="AF57" i="15" s="1"/>
  <c r="AC59" i="17"/>
  <c r="AE59" i="17" s="1"/>
  <c r="AF59" i="17" s="1"/>
  <c r="W60" i="60"/>
  <c r="Y60" i="60" s="1"/>
  <c r="Z60" i="60" s="1"/>
  <c r="AE52" i="62"/>
  <c r="AF52" i="62" s="1"/>
  <c r="W54" i="58"/>
  <c r="Y54" i="58" s="1"/>
  <c r="Z54" i="58" s="1"/>
  <c r="W60" i="14"/>
  <c r="Y60" i="14" s="1"/>
  <c r="Z60" i="14" s="1"/>
  <c r="AE28" i="56"/>
  <c r="AF28" i="56" s="1"/>
  <c r="AE28" i="58"/>
  <c r="AF28" i="58" s="1"/>
  <c r="AC36" i="58"/>
  <c r="AC39" i="56"/>
  <c r="AE36" i="56"/>
  <c r="AF36" i="56" s="1"/>
  <c r="W54" i="14"/>
  <c r="Y54" i="14" s="1"/>
  <c r="Z54" i="14" s="1"/>
  <c r="AE56" i="60"/>
  <c r="AC57" i="60"/>
  <c r="AE57" i="60" s="1"/>
  <c r="AF57" i="60" s="1"/>
  <c r="AC54" i="62"/>
  <c r="AE54" i="62" s="1"/>
  <c r="AF54" i="62" s="1"/>
  <c r="AE28" i="14"/>
  <c r="AF28" i="14" s="1"/>
  <c r="AC36" i="14"/>
  <c r="W60" i="56"/>
  <c r="Y60" i="56" s="1"/>
  <c r="Z60" i="56" s="1"/>
  <c r="AC53" i="17"/>
  <c r="AE53" i="17" s="1"/>
  <c r="AF53" i="17" s="1"/>
  <c r="AE52" i="17"/>
  <c r="AF52" i="17" s="1"/>
  <c r="AC51" i="60"/>
  <c r="AE51" i="60" s="1"/>
  <c r="AF51" i="60" s="1"/>
  <c r="AE50" i="60"/>
  <c r="AF50" i="60" s="1"/>
  <c r="AC36" i="57"/>
  <c r="AE28" i="57"/>
  <c r="AF28" i="57" s="1"/>
  <c r="AE58" i="62"/>
  <c r="AF58" i="62" s="1"/>
  <c r="AC59" i="62"/>
  <c r="AE59" i="62" s="1"/>
  <c r="AF59" i="62" s="1"/>
  <c r="AC51" i="15"/>
  <c r="AE51" i="15" s="1"/>
  <c r="AF51" i="15" s="1"/>
  <c r="AE50" i="15"/>
  <c r="AF50" i="15" s="1"/>
  <c r="P57" i="64"/>
  <c r="P57" i="19"/>
  <c r="AE56" i="15" l="1"/>
  <c r="AF56" i="15" s="1"/>
  <c r="AC60" i="17"/>
  <c r="AE60" i="17" s="1"/>
  <c r="AF60" i="17" s="1"/>
  <c r="AC52" i="15"/>
  <c r="AE52" i="15" s="1"/>
  <c r="AF52" i="15" s="1"/>
  <c r="AC54" i="17"/>
  <c r="AE54" i="17" s="1"/>
  <c r="AF54" i="17" s="1"/>
  <c r="AC58" i="60"/>
  <c r="AC59" i="60" s="1"/>
  <c r="AE59" i="60" s="1"/>
  <c r="AF59" i="60" s="1"/>
  <c r="AC52" i="60"/>
  <c r="AC53" i="60" s="1"/>
  <c r="AE53" i="60" s="1"/>
  <c r="AF53" i="60" s="1"/>
  <c r="AC58" i="15"/>
  <c r="AC59" i="15" s="1"/>
  <c r="AC39" i="14"/>
  <c r="AE36" i="14"/>
  <c r="AF36" i="14" s="1"/>
  <c r="AC60" i="62"/>
  <c r="AE60" i="62" s="1"/>
  <c r="AF60" i="62" s="1"/>
  <c r="AC56" i="56"/>
  <c r="AE39" i="56"/>
  <c r="AF39" i="56" s="1"/>
  <c r="AC50" i="56"/>
  <c r="AC39" i="57"/>
  <c r="AE36" i="57"/>
  <c r="AF36" i="57" s="1"/>
  <c r="P26" i="19"/>
  <c r="P26" i="64"/>
  <c r="AF56" i="60"/>
  <c r="AE36" i="58"/>
  <c r="AF36" i="58" s="1"/>
  <c r="AC39" i="58"/>
  <c r="P25" i="19" l="1"/>
  <c r="P25" i="64"/>
  <c r="AE58" i="15"/>
  <c r="AF58" i="15" s="1"/>
  <c r="AC53" i="15"/>
  <c r="AE53" i="15" s="1"/>
  <c r="AF53" i="15" s="1"/>
  <c r="AE58" i="60"/>
  <c r="AF58" i="60" s="1"/>
  <c r="AE52" i="60"/>
  <c r="AF52" i="60" s="1"/>
  <c r="AE59" i="15"/>
  <c r="AF59" i="15" s="1"/>
  <c r="AC60" i="15"/>
  <c r="AE60" i="15" s="1"/>
  <c r="AF60" i="15" s="1"/>
  <c r="AC50" i="57"/>
  <c r="AC56" i="57"/>
  <c r="AE39" i="57"/>
  <c r="AF39" i="57" s="1"/>
  <c r="AE39" i="14"/>
  <c r="AF39" i="14" s="1"/>
  <c r="AC56" i="14"/>
  <c r="AC50" i="14"/>
  <c r="AC60" i="60"/>
  <c r="AE60" i="60" s="1"/>
  <c r="AF60" i="60" s="1"/>
  <c r="AC51" i="56"/>
  <c r="AE51" i="56" s="1"/>
  <c r="AF51" i="56" s="1"/>
  <c r="AE50" i="56"/>
  <c r="AF50" i="56" s="1"/>
  <c r="P54" i="19"/>
  <c r="P54" i="64"/>
  <c r="AE39" i="58"/>
  <c r="AF39" i="58" s="1"/>
  <c r="AC50" i="58"/>
  <c r="AC56" i="58"/>
  <c r="P55" i="64"/>
  <c r="P55" i="19"/>
  <c r="AC54" i="60"/>
  <c r="AE54" i="60" s="1"/>
  <c r="AF54" i="60" s="1"/>
  <c r="AC57" i="56"/>
  <c r="AE57" i="56" s="1"/>
  <c r="AF57" i="56" s="1"/>
  <c r="AE56" i="56"/>
  <c r="AC54" i="15" l="1"/>
  <c r="AE54" i="15" s="1"/>
  <c r="AF54" i="15" s="1"/>
  <c r="AC58" i="56"/>
  <c r="AE58" i="56" s="1"/>
  <c r="AF58" i="56" s="1"/>
  <c r="P20" i="64"/>
  <c r="P20" i="19"/>
  <c r="AF56" i="56"/>
  <c r="AE56" i="58"/>
  <c r="AC57" i="58"/>
  <c r="AE57" i="58" s="1"/>
  <c r="AF57" i="58" s="1"/>
  <c r="AE50" i="58"/>
  <c r="AF50" i="58" s="1"/>
  <c r="AC51" i="58"/>
  <c r="AE51" i="58" s="1"/>
  <c r="AF51" i="58" s="1"/>
  <c r="AE50" i="57"/>
  <c r="AF50" i="57" s="1"/>
  <c r="AC51" i="57"/>
  <c r="AE51" i="57" s="1"/>
  <c r="AF51" i="57" s="1"/>
  <c r="AE56" i="14"/>
  <c r="AC57" i="14"/>
  <c r="AE57" i="14" s="1"/>
  <c r="AF57" i="14" s="1"/>
  <c r="AE56" i="57"/>
  <c r="AC57" i="57"/>
  <c r="AE57" i="57" s="1"/>
  <c r="AF57" i="57" s="1"/>
  <c r="AC52" i="56"/>
  <c r="AE50" i="14"/>
  <c r="AF50" i="14" s="1"/>
  <c r="AC51" i="14"/>
  <c r="AE51" i="14" s="1"/>
  <c r="AF51" i="14" s="1"/>
  <c r="AC59" i="56" l="1"/>
  <c r="AE59" i="56" s="1"/>
  <c r="AF59" i="56" s="1"/>
  <c r="AC52" i="58"/>
  <c r="AE52" i="58" s="1"/>
  <c r="AF52" i="58" s="1"/>
  <c r="AC58" i="14"/>
  <c r="AC59" i="14" s="1"/>
  <c r="AE59" i="14" s="1"/>
  <c r="AF59" i="14" s="1"/>
  <c r="AC58" i="57"/>
  <c r="AC59" i="57" s="1"/>
  <c r="AE59" i="57" s="1"/>
  <c r="AF59" i="57" s="1"/>
  <c r="AC53" i="56"/>
  <c r="AE53" i="56" s="1"/>
  <c r="AF53" i="56" s="1"/>
  <c r="AE52" i="56"/>
  <c r="AF52" i="56" s="1"/>
  <c r="P22" i="64"/>
  <c r="P22" i="19"/>
  <c r="AF56" i="58"/>
  <c r="AC52" i="57"/>
  <c r="P49" i="19"/>
  <c r="P49" i="64"/>
  <c r="AC52" i="14"/>
  <c r="P21" i="64"/>
  <c r="P21" i="19"/>
  <c r="AF56" i="57"/>
  <c r="P19" i="64"/>
  <c r="P19" i="19"/>
  <c r="AF56" i="14"/>
  <c r="AC58" i="58"/>
  <c r="AC60" i="56" l="1"/>
  <c r="AE60" i="56" s="1"/>
  <c r="AF60" i="56" s="1"/>
  <c r="AC53" i="58"/>
  <c r="AE53" i="58" s="1"/>
  <c r="AF53" i="58" s="1"/>
  <c r="AE58" i="14"/>
  <c r="AF58" i="14" s="1"/>
  <c r="AE58" i="57"/>
  <c r="AF58" i="57" s="1"/>
  <c r="AC60" i="14"/>
  <c r="AE60" i="14" s="1"/>
  <c r="AF60" i="14" s="1"/>
  <c r="AC54" i="56"/>
  <c r="AE54" i="56" s="1"/>
  <c r="AF54" i="56" s="1"/>
  <c r="P50" i="19"/>
  <c r="P50" i="64"/>
  <c r="AE52" i="14"/>
  <c r="AF52" i="14" s="1"/>
  <c r="AC53" i="14"/>
  <c r="AE53" i="14" s="1"/>
  <c r="AF53" i="14" s="1"/>
  <c r="AC53" i="57"/>
  <c r="AE53" i="57" s="1"/>
  <c r="AF53" i="57" s="1"/>
  <c r="AE52" i="57"/>
  <c r="AF52" i="57" s="1"/>
  <c r="P51" i="64"/>
  <c r="P51" i="19"/>
  <c r="AC59" i="58"/>
  <c r="AE59" i="58" s="1"/>
  <c r="AF59" i="58" s="1"/>
  <c r="AE58" i="58"/>
  <c r="AF58" i="58" s="1"/>
  <c r="P48" i="19"/>
  <c r="P48" i="64"/>
  <c r="AC60" i="57"/>
  <c r="AE60" i="57" s="1"/>
  <c r="AF60" i="57" s="1"/>
  <c r="AC54" i="58" l="1"/>
  <c r="AE54" i="58" s="1"/>
  <c r="AF54" i="58" s="1"/>
  <c r="AC60" i="58"/>
  <c r="AE60" i="58" s="1"/>
  <c r="AF60" i="58" s="1"/>
  <c r="AC54" i="14"/>
  <c r="AE54" i="14" s="1"/>
  <c r="AF54" i="14" s="1"/>
  <c r="AC54" i="57"/>
  <c r="AE54" i="57" s="1"/>
  <c r="AF54" i="57" s="1"/>
  <c r="K12" i="47" l="1"/>
  <c r="K12" i="42"/>
  <c r="K12" i="45"/>
  <c r="K12" i="11"/>
  <c r="K12" i="46"/>
  <c r="K12" i="44"/>
  <c r="K12" i="43"/>
  <c r="M12" i="42" l="1"/>
  <c r="M12" i="43"/>
  <c r="M12" i="45"/>
  <c r="M12" i="46"/>
  <c r="M12" i="44"/>
  <c r="M12" i="11"/>
  <c r="M12" i="47"/>
  <c r="N12" i="11" l="1"/>
  <c r="N12" i="45"/>
  <c r="N12" i="47"/>
  <c r="K19" i="11"/>
  <c r="K19" i="45"/>
  <c r="K19" i="43"/>
  <c r="K19" i="42"/>
  <c r="K19" i="44"/>
  <c r="K19" i="47"/>
  <c r="K19" i="46"/>
  <c r="N12" i="44"/>
  <c r="N12" i="46"/>
  <c r="N12" i="43"/>
  <c r="N12" i="42"/>
  <c r="M19" i="46" l="1"/>
  <c r="K28" i="46"/>
  <c r="M19" i="47"/>
  <c r="K28" i="47"/>
  <c r="M19" i="44"/>
  <c r="K28" i="44"/>
  <c r="M19" i="42"/>
  <c r="K28" i="42"/>
  <c r="M19" i="45"/>
  <c r="K28" i="45"/>
  <c r="M19" i="11"/>
  <c r="K28" i="11"/>
  <c r="M19" i="43"/>
  <c r="K28" i="43"/>
  <c r="K36" i="46" l="1"/>
  <c r="M28" i="46"/>
  <c r="N28" i="46" s="1"/>
  <c r="N19" i="42"/>
  <c r="E3" i="19"/>
  <c r="E32" i="19" s="1"/>
  <c r="E3" i="64"/>
  <c r="E32" i="64" s="1"/>
  <c r="N19" i="11"/>
  <c r="E2" i="64"/>
  <c r="E31" i="64" s="1"/>
  <c r="E2" i="19"/>
  <c r="E31" i="19" s="1"/>
  <c r="K36" i="45"/>
  <c r="M28" i="45"/>
  <c r="N28" i="45" s="1"/>
  <c r="N19" i="44"/>
  <c r="E5" i="64"/>
  <c r="E34" i="64" s="1"/>
  <c r="E5" i="19"/>
  <c r="E34" i="19" s="1"/>
  <c r="E3" i="63" s="1"/>
  <c r="N19" i="43"/>
  <c r="E4" i="64"/>
  <c r="E33" i="64" s="1"/>
  <c r="E4" i="19"/>
  <c r="E33" i="19" s="1"/>
  <c r="M28" i="43"/>
  <c r="N28" i="43" s="1"/>
  <c r="K36" i="43"/>
  <c r="N19" i="45"/>
  <c r="E6" i="64"/>
  <c r="E35" i="64" s="1"/>
  <c r="E6" i="19"/>
  <c r="E35" i="19" s="1"/>
  <c r="K36" i="47"/>
  <c r="M28" i="47"/>
  <c r="N28" i="47" s="1"/>
  <c r="K36" i="42"/>
  <c r="M28" i="42"/>
  <c r="N28" i="42" s="1"/>
  <c r="N19" i="47"/>
  <c r="E8" i="19"/>
  <c r="E37" i="19" s="1"/>
  <c r="E8" i="64"/>
  <c r="E37" i="64" s="1"/>
  <c r="M28" i="11"/>
  <c r="N28" i="11" s="1"/>
  <c r="K36" i="11"/>
  <c r="M28" i="44"/>
  <c r="N28" i="44" s="1"/>
  <c r="K36" i="44"/>
  <c r="N19" i="46"/>
  <c r="E7" i="64"/>
  <c r="E36" i="64" s="1"/>
  <c r="E7" i="19"/>
  <c r="E36" i="19" s="1"/>
  <c r="K39" i="42" l="1"/>
  <c r="M36" i="42"/>
  <c r="N36" i="42" s="1"/>
  <c r="M36" i="44"/>
  <c r="N36" i="44" s="1"/>
  <c r="K39" i="44"/>
  <c r="K39" i="47"/>
  <c r="M36" i="47"/>
  <c r="N36" i="47" s="1"/>
  <c r="M36" i="11"/>
  <c r="N36" i="11" s="1"/>
  <c r="K39" i="11"/>
  <c r="K39" i="43"/>
  <c r="M36" i="43"/>
  <c r="N36" i="43" s="1"/>
  <c r="K39" i="45"/>
  <c r="M36" i="45"/>
  <c r="N36" i="45" s="1"/>
  <c r="M36" i="46"/>
  <c r="N36" i="46" s="1"/>
  <c r="K39" i="46"/>
  <c r="K56" i="11" l="1"/>
  <c r="K50" i="11"/>
  <c r="M39" i="11"/>
  <c r="N39" i="11" s="1"/>
  <c r="K50" i="46"/>
  <c r="M39" i="46"/>
  <c r="N39" i="46" s="1"/>
  <c r="K56" i="46"/>
  <c r="K56" i="47"/>
  <c r="K50" i="47"/>
  <c r="M39" i="47"/>
  <c r="N39" i="47" s="1"/>
  <c r="M39" i="45"/>
  <c r="N39" i="45" s="1"/>
  <c r="K50" i="45"/>
  <c r="K56" i="45"/>
  <c r="M39" i="44"/>
  <c r="N39" i="44" s="1"/>
  <c r="K56" i="44"/>
  <c r="K50" i="44"/>
  <c r="K50" i="43"/>
  <c r="M39" i="43"/>
  <c r="N39" i="43" s="1"/>
  <c r="K56" i="43"/>
  <c r="M39" i="42"/>
  <c r="N39" i="42" s="1"/>
  <c r="K56" i="42"/>
  <c r="K50" i="42"/>
  <c r="M56" i="43" l="1"/>
  <c r="N56" i="43" s="1"/>
  <c r="K57" i="43"/>
  <c r="M57" i="43" s="1"/>
  <c r="N57" i="43" s="1"/>
  <c r="M50" i="47"/>
  <c r="K51" i="47"/>
  <c r="M51" i="47" s="1"/>
  <c r="N51" i="47" s="1"/>
  <c r="Q12" i="44"/>
  <c r="Q12" i="46"/>
  <c r="Q12" i="45"/>
  <c r="Q12" i="43"/>
  <c r="Q12" i="11"/>
  <c r="Q12" i="47"/>
  <c r="Q12" i="42"/>
  <c r="M50" i="44"/>
  <c r="K51" i="44"/>
  <c r="M51" i="44" s="1"/>
  <c r="N51" i="44" s="1"/>
  <c r="K57" i="47"/>
  <c r="M57" i="47" s="1"/>
  <c r="N57" i="47" s="1"/>
  <c r="M56" i="47"/>
  <c r="N56" i="47" s="1"/>
  <c r="M50" i="45"/>
  <c r="K51" i="45"/>
  <c r="M51" i="45" s="1"/>
  <c r="N51" i="45" s="1"/>
  <c r="K51" i="43"/>
  <c r="M51" i="43" s="1"/>
  <c r="N51" i="43" s="1"/>
  <c r="M50" i="43"/>
  <c r="K57" i="46"/>
  <c r="M57" i="46" s="1"/>
  <c r="N57" i="46" s="1"/>
  <c r="M56" i="46"/>
  <c r="N56" i="46" s="1"/>
  <c r="M50" i="42"/>
  <c r="K51" i="42"/>
  <c r="M51" i="42" s="1"/>
  <c r="N51" i="42" s="1"/>
  <c r="K52" i="42"/>
  <c r="K57" i="44"/>
  <c r="M57" i="44" s="1"/>
  <c r="N57" i="44" s="1"/>
  <c r="M56" i="44"/>
  <c r="N56" i="44" s="1"/>
  <c r="K57" i="42"/>
  <c r="M57" i="42" s="1"/>
  <c r="N57" i="42" s="1"/>
  <c r="M56" i="42"/>
  <c r="N56" i="42" s="1"/>
  <c r="M56" i="45"/>
  <c r="N56" i="45" s="1"/>
  <c r="K57" i="45"/>
  <c r="M57" i="45" s="1"/>
  <c r="N57" i="45" s="1"/>
  <c r="K51" i="46"/>
  <c r="M51" i="46" s="1"/>
  <c r="N51" i="46" s="1"/>
  <c r="M50" i="46"/>
  <c r="K51" i="11"/>
  <c r="M51" i="11" s="1"/>
  <c r="N51" i="11" s="1"/>
  <c r="M50" i="11"/>
  <c r="K57" i="11"/>
  <c r="M57" i="11" s="1"/>
  <c r="N57" i="11" s="1"/>
  <c r="M56" i="11"/>
  <c r="N56" i="11" s="1"/>
  <c r="K58" i="44" l="1"/>
  <c r="K58" i="11"/>
  <c r="M58" i="11" s="1"/>
  <c r="N58" i="11" s="1"/>
  <c r="K58" i="42"/>
  <c r="M59" i="42" s="1"/>
  <c r="N59" i="42" s="1"/>
  <c r="K58" i="43"/>
  <c r="M59" i="43" s="1"/>
  <c r="N59" i="43" s="1"/>
  <c r="K52" i="45"/>
  <c r="M52" i="45" s="1"/>
  <c r="N52" i="45" s="1"/>
  <c r="K52" i="44"/>
  <c r="M52" i="44" s="1"/>
  <c r="N52" i="44" s="1"/>
  <c r="K58" i="45"/>
  <c r="M59" i="45" s="1"/>
  <c r="N59" i="45" s="1"/>
  <c r="K52" i="47"/>
  <c r="M53" i="47" s="1"/>
  <c r="N53" i="47" s="1"/>
  <c r="K58" i="46"/>
  <c r="M58" i="46" s="1"/>
  <c r="N58" i="46" s="1"/>
  <c r="K52" i="46"/>
  <c r="M52" i="46" s="1"/>
  <c r="N52" i="46" s="1"/>
  <c r="N50" i="43"/>
  <c r="M4" i="19"/>
  <c r="M4" i="64"/>
  <c r="M3" i="64"/>
  <c r="N50" i="42"/>
  <c r="M3" i="19"/>
  <c r="M59" i="11"/>
  <c r="N59" i="11" s="1"/>
  <c r="S12" i="44"/>
  <c r="Y12" i="44"/>
  <c r="Z12" i="44" s="1"/>
  <c r="M7" i="19"/>
  <c r="M7" i="64"/>
  <c r="N50" i="46"/>
  <c r="M58" i="44"/>
  <c r="N58" i="44" s="1"/>
  <c r="M59" i="44"/>
  <c r="N59" i="44" s="1"/>
  <c r="M5" i="64"/>
  <c r="N50" i="44"/>
  <c r="M5" i="19"/>
  <c r="Y12" i="42"/>
  <c r="S12" i="42"/>
  <c r="K58" i="47"/>
  <c r="Y12" i="47"/>
  <c r="Z12" i="47" s="1"/>
  <c r="S12" i="47"/>
  <c r="Y12" i="43"/>
  <c r="S12" i="43"/>
  <c r="M6" i="19"/>
  <c r="N50" i="45"/>
  <c r="M6" i="64"/>
  <c r="K52" i="11"/>
  <c r="K52" i="43"/>
  <c r="Y12" i="11"/>
  <c r="Z12" i="11" s="1"/>
  <c r="S12" i="11"/>
  <c r="M8" i="19"/>
  <c r="M8" i="64"/>
  <c r="N50" i="47"/>
  <c r="N50" i="11"/>
  <c r="M2" i="19"/>
  <c r="M2" i="64"/>
  <c r="M53" i="42"/>
  <c r="N53" i="42" s="1"/>
  <c r="M52" i="42"/>
  <c r="N52" i="42" s="1"/>
  <c r="M58" i="42"/>
  <c r="N58" i="42" s="1"/>
  <c r="S12" i="45"/>
  <c r="Y12" i="45"/>
  <c r="Z12" i="45" s="1"/>
  <c r="S12" i="46"/>
  <c r="Y12" i="46"/>
  <c r="M58" i="43" l="1"/>
  <c r="N58" i="43" s="1"/>
  <c r="M53" i="45"/>
  <c r="N53" i="45" s="1"/>
  <c r="M53" i="44"/>
  <c r="N53" i="44" s="1"/>
  <c r="M58" i="45"/>
  <c r="N58" i="45" s="1"/>
  <c r="M52" i="47"/>
  <c r="N52" i="47" s="1"/>
  <c r="K54" i="44"/>
  <c r="M54" i="44" s="1"/>
  <c r="N54" i="44" s="1"/>
  <c r="K60" i="45"/>
  <c r="M60" i="45" s="1"/>
  <c r="N60" i="45" s="1"/>
  <c r="K54" i="47"/>
  <c r="M54" i="47" s="1"/>
  <c r="N54" i="47" s="1"/>
  <c r="M59" i="46"/>
  <c r="N59" i="46" s="1"/>
  <c r="M53" i="46"/>
  <c r="N53" i="46" s="1"/>
  <c r="K60" i="43"/>
  <c r="M60" i="43" s="1"/>
  <c r="N60" i="43" s="1"/>
  <c r="K54" i="42"/>
  <c r="M54" i="42" s="1"/>
  <c r="N54" i="42" s="1"/>
  <c r="K60" i="42"/>
  <c r="M60" i="42" s="1"/>
  <c r="N60" i="42" s="1"/>
  <c r="Z12" i="46"/>
  <c r="M34" i="64"/>
  <c r="M34" i="19"/>
  <c r="E6" i="63" s="1"/>
  <c r="M32" i="19"/>
  <c r="M32" i="64"/>
  <c r="T12" i="43"/>
  <c r="K60" i="44"/>
  <c r="M60" i="44" s="1"/>
  <c r="N60" i="44" s="1"/>
  <c r="Q19" i="44"/>
  <c r="Q19" i="45"/>
  <c r="Q19" i="11"/>
  <c r="Q19" i="47"/>
  <c r="Q19" i="46"/>
  <c r="Q19" i="43"/>
  <c r="Q19" i="42"/>
  <c r="Z12" i="42"/>
  <c r="T12" i="46"/>
  <c r="Z12" i="43"/>
  <c r="T12" i="44"/>
  <c r="T12" i="11"/>
  <c r="M35" i="64"/>
  <c r="M35" i="19"/>
  <c r="M31" i="64"/>
  <c r="M31" i="19"/>
  <c r="M53" i="43"/>
  <c r="N53" i="43" s="1"/>
  <c r="M52" i="43"/>
  <c r="N52" i="43" s="1"/>
  <c r="T12" i="47"/>
  <c r="M58" i="47"/>
  <c r="N58" i="47" s="1"/>
  <c r="M59" i="47"/>
  <c r="N59" i="47" s="1"/>
  <c r="T12" i="45"/>
  <c r="T12" i="42"/>
  <c r="M36" i="64"/>
  <c r="M36" i="19"/>
  <c r="K54" i="45"/>
  <c r="M54" i="45" s="1"/>
  <c r="N54" i="45" s="1"/>
  <c r="K60" i="11"/>
  <c r="M60" i="11" s="1"/>
  <c r="N60" i="11" s="1"/>
  <c r="M37" i="19"/>
  <c r="M37" i="64"/>
  <c r="M52" i="11"/>
  <c r="N52" i="11" s="1"/>
  <c r="M53" i="11"/>
  <c r="N53" i="11" s="1"/>
  <c r="M33" i="19"/>
  <c r="M33" i="64"/>
  <c r="K60" i="46" l="1"/>
  <c r="M60" i="46" s="1"/>
  <c r="N60" i="46" s="1"/>
  <c r="K54" i="46"/>
  <c r="M54" i="46" s="1"/>
  <c r="N54" i="46" s="1"/>
  <c r="K54" i="43"/>
  <c r="M54" i="43" s="1"/>
  <c r="N54" i="43" s="1"/>
  <c r="S19" i="45"/>
  <c r="Y19" i="45"/>
  <c r="Z19" i="45" s="1"/>
  <c r="Q28" i="45"/>
  <c r="S19" i="44"/>
  <c r="Y19" i="44"/>
  <c r="Q28" i="44"/>
  <c r="S19" i="42"/>
  <c r="Y19" i="42"/>
  <c r="Q28" i="42"/>
  <c r="K54" i="11"/>
  <c r="M54" i="11" s="1"/>
  <c r="N54" i="11" s="1"/>
  <c r="S19" i="43"/>
  <c r="Y19" i="43"/>
  <c r="Q28" i="43"/>
  <c r="Y19" i="46"/>
  <c r="S19" i="46"/>
  <c r="Q28" i="46"/>
  <c r="Y19" i="47"/>
  <c r="Z19" i="47" s="1"/>
  <c r="S19" i="47"/>
  <c r="Q28" i="47"/>
  <c r="K60" i="47"/>
  <c r="M60" i="47" s="1"/>
  <c r="N60" i="47" s="1"/>
  <c r="Y19" i="11"/>
  <c r="S19" i="11"/>
  <c r="Q28" i="11"/>
  <c r="T19" i="46" l="1"/>
  <c r="F7" i="19"/>
  <c r="F36" i="19" s="1"/>
  <c r="F7" i="64"/>
  <c r="F36" i="64" s="1"/>
  <c r="T19" i="42"/>
  <c r="F3" i="64"/>
  <c r="F32" i="64" s="1"/>
  <c r="F3" i="19"/>
  <c r="F32" i="19" s="1"/>
  <c r="Z19" i="11"/>
  <c r="G2" i="19"/>
  <c r="G31" i="19" s="1"/>
  <c r="G2" i="64"/>
  <c r="G31" i="64" s="1"/>
  <c r="Z19" i="46"/>
  <c r="G7" i="64"/>
  <c r="G36" i="64" s="1"/>
  <c r="G7" i="19"/>
  <c r="G36" i="19" s="1"/>
  <c r="Q36" i="44"/>
  <c r="S28" i="44"/>
  <c r="T28" i="44" s="1"/>
  <c r="Y28" i="44"/>
  <c r="Z28" i="44" s="1"/>
  <c r="Q36" i="43"/>
  <c r="Y28" i="43"/>
  <c r="Z28" i="43" s="1"/>
  <c r="S28" i="43"/>
  <c r="T28" i="43" s="1"/>
  <c r="Z19" i="44"/>
  <c r="G5" i="19"/>
  <c r="G34" i="19" s="1"/>
  <c r="G3" i="63" s="1"/>
  <c r="G5" i="64"/>
  <c r="G34" i="64" s="1"/>
  <c r="Y28" i="47"/>
  <c r="Z28" i="47" s="1"/>
  <c r="Q36" i="47"/>
  <c r="S28" i="47"/>
  <c r="T28" i="47" s="1"/>
  <c r="Z19" i="43"/>
  <c r="G4" i="64"/>
  <c r="G33" i="64" s="1"/>
  <c r="G4" i="19"/>
  <c r="G33" i="19" s="1"/>
  <c r="T19" i="44"/>
  <c r="F5" i="19"/>
  <c r="F34" i="19" s="1"/>
  <c r="F3" i="63" s="1"/>
  <c r="F5" i="64"/>
  <c r="F34" i="64" s="1"/>
  <c r="T19" i="43"/>
  <c r="F4" i="19"/>
  <c r="F33" i="19" s="1"/>
  <c r="F4" i="64"/>
  <c r="F33" i="64" s="1"/>
  <c r="Q36" i="45"/>
  <c r="Y28" i="45"/>
  <c r="Z28" i="45" s="1"/>
  <c r="S28" i="45"/>
  <c r="T28" i="45" s="1"/>
  <c r="S28" i="42"/>
  <c r="T28" i="42" s="1"/>
  <c r="Q36" i="42"/>
  <c r="Y28" i="42"/>
  <c r="Z28" i="42" s="1"/>
  <c r="G6" i="64"/>
  <c r="G35" i="64" s="1"/>
  <c r="G6" i="19"/>
  <c r="G35" i="19" s="1"/>
  <c r="T19" i="11"/>
  <c r="F2" i="64"/>
  <c r="F31" i="64" s="1"/>
  <c r="F2" i="19"/>
  <c r="F31" i="19" s="1"/>
  <c r="T19" i="47"/>
  <c r="F8" i="19"/>
  <c r="F37" i="19" s="1"/>
  <c r="F8" i="64"/>
  <c r="F37" i="64" s="1"/>
  <c r="G8" i="64"/>
  <c r="G37" i="64" s="1"/>
  <c r="G8" i="19"/>
  <c r="G37" i="19" s="1"/>
  <c r="Q36" i="11"/>
  <c r="S28" i="11"/>
  <c r="T28" i="11" s="1"/>
  <c r="Y28" i="11"/>
  <c r="Z28" i="11" s="1"/>
  <c r="Y28" i="46"/>
  <c r="Z28" i="46" s="1"/>
  <c r="S28" i="46"/>
  <c r="T28" i="46" s="1"/>
  <c r="Q36" i="46"/>
  <c r="Z19" i="42"/>
  <c r="G3" i="19"/>
  <c r="G32" i="19" s="1"/>
  <c r="G3" i="64"/>
  <c r="G32" i="64" s="1"/>
  <c r="T19" i="45"/>
  <c r="F6" i="19"/>
  <c r="F35" i="19" s="1"/>
  <c r="F6" i="64"/>
  <c r="F35" i="64" s="1"/>
  <c r="S36" i="42" l="1"/>
  <c r="T36" i="42" s="1"/>
  <c r="Q39" i="42"/>
  <c r="Y36" i="42"/>
  <c r="Z36" i="42" s="1"/>
  <c r="Q39" i="43"/>
  <c r="Y36" i="43"/>
  <c r="Z36" i="43" s="1"/>
  <c r="S36" i="43"/>
  <c r="T36" i="43" s="1"/>
  <c r="Y36" i="46"/>
  <c r="Z36" i="46" s="1"/>
  <c r="Q39" i="46"/>
  <c r="S36" i="46"/>
  <c r="T36" i="46" s="1"/>
  <c r="Q39" i="47"/>
  <c r="S36" i="47"/>
  <c r="T36" i="47" s="1"/>
  <c r="Y36" i="47"/>
  <c r="Z36" i="47" s="1"/>
  <c r="Q39" i="44"/>
  <c r="Y36" i="44"/>
  <c r="Z36" i="44" s="1"/>
  <c r="S36" i="44"/>
  <c r="T36" i="44" s="1"/>
  <c r="S36" i="11"/>
  <c r="T36" i="11" s="1"/>
  <c r="Y36" i="11"/>
  <c r="Z36" i="11" s="1"/>
  <c r="Q39" i="11"/>
  <c r="S36" i="45"/>
  <c r="T36" i="45" s="1"/>
  <c r="Y36" i="45"/>
  <c r="Z36" i="45" s="1"/>
  <c r="Q39" i="45"/>
  <c r="Q56" i="46" l="1"/>
  <c r="Y39" i="46"/>
  <c r="Z39" i="46" s="1"/>
  <c r="Q50" i="46"/>
  <c r="S39" i="46"/>
  <c r="T39" i="46" s="1"/>
  <c r="Q56" i="45"/>
  <c r="S39" i="45"/>
  <c r="T39" i="45" s="1"/>
  <c r="Y39" i="45"/>
  <c r="Z39" i="45" s="1"/>
  <c r="Q50" i="45"/>
  <c r="Q56" i="43"/>
  <c r="Q50" i="43"/>
  <c r="Y39" i="43"/>
  <c r="Z39" i="43" s="1"/>
  <c r="S39" i="43"/>
  <c r="T39" i="43" s="1"/>
  <c r="Q56" i="47"/>
  <c r="Q50" i="47"/>
  <c r="Y39" i="47"/>
  <c r="Z39" i="47" s="1"/>
  <c r="S39" i="47"/>
  <c r="T39" i="47" s="1"/>
  <c r="Q50" i="42"/>
  <c r="Q56" i="42"/>
  <c r="S39" i="42"/>
  <c r="T39" i="42" s="1"/>
  <c r="Y39" i="42"/>
  <c r="Z39" i="42" s="1"/>
  <c r="Y39" i="44"/>
  <c r="Z39" i="44" s="1"/>
  <c r="S39" i="44"/>
  <c r="T39" i="44" s="1"/>
  <c r="Q50" i="44"/>
  <c r="Q56" i="44"/>
  <c r="Q50" i="11"/>
  <c r="Q56" i="11"/>
  <c r="Y39" i="11"/>
  <c r="Z39" i="11" s="1"/>
  <c r="S39" i="11"/>
  <c r="T39" i="11" s="1"/>
  <c r="S50" i="46" l="1"/>
  <c r="Y50" i="46"/>
  <c r="Z50" i="46" s="1"/>
  <c r="Q51" i="46"/>
  <c r="Q52" i="46" s="1"/>
  <c r="S50" i="42"/>
  <c r="Q51" i="42"/>
  <c r="Y50" i="42"/>
  <c r="Y56" i="44"/>
  <c r="Z56" i="44" s="1"/>
  <c r="Q57" i="44"/>
  <c r="S56" i="44"/>
  <c r="T56" i="44" s="1"/>
  <c r="Y50" i="45"/>
  <c r="S50" i="45"/>
  <c r="Q51" i="45"/>
  <c r="Q52" i="45" s="1"/>
  <c r="Q51" i="44"/>
  <c r="Q52" i="44" s="1"/>
  <c r="Y50" i="44"/>
  <c r="Z50" i="44" s="1"/>
  <c r="S50" i="44"/>
  <c r="S50" i="11"/>
  <c r="Q51" i="11"/>
  <c r="Y50" i="11"/>
  <c r="Z50" i="11" s="1"/>
  <c r="Q51" i="47"/>
  <c r="Q52" i="47" s="1"/>
  <c r="Y50" i="47"/>
  <c r="Z50" i="47" s="1"/>
  <c r="S50" i="47"/>
  <c r="S56" i="45"/>
  <c r="T56" i="45" s="1"/>
  <c r="Y56" i="45"/>
  <c r="Z56" i="45" s="1"/>
  <c r="Q57" i="45"/>
  <c r="Q57" i="42"/>
  <c r="Q58" i="42" s="1"/>
  <c r="Y56" i="42"/>
  <c r="Z56" i="42" s="1"/>
  <c r="S56" i="42"/>
  <c r="T56" i="42" s="1"/>
  <c r="Y56" i="43"/>
  <c r="Z56" i="43" s="1"/>
  <c r="S56" i="43"/>
  <c r="T56" i="43" s="1"/>
  <c r="Q57" i="43"/>
  <c r="Q58" i="43" s="1"/>
  <c r="Y56" i="47"/>
  <c r="Z56" i="47" s="1"/>
  <c r="S56" i="47"/>
  <c r="T56" i="47" s="1"/>
  <c r="Q57" i="47"/>
  <c r="S56" i="11"/>
  <c r="T56" i="11" s="1"/>
  <c r="Q57" i="11"/>
  <c r="Y56" i="11"/>
  <c r="Z56" i="11" s="1"/>
  <c r="S50" i="43"/>
  <c r="Q51" i="43"/>
  <c r="Y50" i="43"/>
  <c r="Y56" i="46"/>
  <c r="Z56" i="46" s="1"/>
  <c r="S56" i="46"/>
  <c r="T56" i="46" s="1"/>
  <c r="Q57" i="46"/>
  <c r="O37" i="19" l="1"/>
  <c r="O37" i="64"/>
  <c r="Q53" i="46"/>
  <c r="S52" i="46"/>
  <c r="T52" i="46" s="1"/>
  <c r="Y52" i="46"/>
  <c r="Z52" i="46" s="1"/>
  <c r="O36" i="19"/>
  <c r="O36" i="64"/>
  <c r="S52" i="47"/>
  <c r="T52" i="47" s="1"/>
  <c r="Y52" i="47"/>
  <c r="Z52" i="47" s="1"/>
  <c r="Q53" i="47"/>
  <c r="N3" i="64"/>
  <c r="N3" i="19"/>
  <c r="T50" i="42"/>
  <c r="Y57" i="42"/>
  <c r="Z57" i="42" s="1"/>
  <c r="S57" i="42"/>
  <c r="T57" i="42" s="1"/>
  <c r="Q52" i="11"/>
  <c r="S51" i="11"/>
  <c r="T51" i="11" s="1"/>
  <c r="Y51" i="11"/>
  <c r="Z51" i="11" s="1"/>
  <c r="Y52" i="45"/>
  <c r="Z52" i="45" s="1"/>
  <c r="Q53" i="45"/>
  <c r="Q54" i="45" s="1"/>
  <c r="S52" i="45"/>
  <c r="T52" i="45" s="1"/>
  <c r="O3" i="64"/>
  <c r="O3" i="19"/>
  <c r="Q58" i="46"/>
  <c r="S57" i="46"/>
  <c r="T57" i="46" s="1"/>
  <c r="Y57" i="46"/>
  <c r="Z57" i="46" s="1"/>
  <c r="Y57" i="11"/>
  <c r="Z57" i="11" s="1"/>
  <c r="S57" i="11"/>
  <c r="T57" i="11" s="1"/>
  <c r="N2" i="19"/>
  <c r="N2" i="64"/>
  <c r="T50" i="11"/>
  <c r="Y51" i="45"/>
  <c r="Z51" i="45" s="1"/>
  <c r="S51" i="45"/>
  <c r="T51" i="45" s="1"/>
  <c r="Q52" i="42"/>
  <c r="Y51" i="42"/>
  <c r="Z51" i="42" s="1"/>
  <c r="S51" i="42"/>
  <c r="T51" i="42" s="1"/>
  <c r="S58" i="42"/>
  <c r="T58" i="42" s="1"/>
  <c r="Q59" i="42"/>
  <c r="Y58" i="42"/>
  <c r="Z58" i="42" s="1"/>
  <c r="N6" i="19"/>
  <c r="N6" i="64"/>
  <c r="T50" i="45"/>
  <c r="Q58" i="47"/>
  <c r="Y57" i="47"/>
  <c r="Z57" i="47" s="1"/>
  <c r="S57" i="47"/>
  <c r="T57" i="47" s="1"/>
  <c r="N8" i="19"/>
  <c r="N8" i="64"/>
  <c r="T50" i="47"/>
  <c r="Y52" i="44"/>
  <c r="Z52" i="44" s="1"/>
  <c r="Q53" i="44"/>
  <c r="S52" i="44"/>
  <c r="T52" i="44" s="1"/>
  <c r="O6" i="19"/>
  <c r="O6" i="64"/>
  <c r="Z50" i="43"/>
  <c r="O4" i="19"/>
  <c r="O4" i="64"/>
  <c r="O8" i="64"/>
  <c r="O8" i="19"/>
  <c r="N5" i="64"/>
  <c r="N5" i="19"/>
  <c r="T50" i="44"/>
  <c r="Q58" i="44"/>
  <c r="S57" i="44"/>
  <c r="T57" i="44" s="1"/>
  <c r="Y57" i="44"/>
  <c r="Z57" i="44" s="1"/>
  <c r="O31" i="64"/>
  <c r="O31" i="19"/>
  <c r="O7" i="64"/>
  <c r="O7" i="19"/>
  <c r="O34" i="19"/>
  <c r="G6" i="63" s="1"/>
  <c r="O34" i="64"/>
  <c r="Q52" i="43"/>
  <c r="Y51" i="43"/>
  <c r="Z51" i="43" s="1"/>
  <c r="S51" i="43"/>
  <c r="T51" i="43" s="1"/>
  <c r="S51" i="47"/>
  <c r="T51" i="47" s="1"/>
  <c r="Y51" i="47"/>
  <c r="Z51" i="47" s="1"/>
  <c r="O5" i="64"/>
  <c r="O5" i="19"/>
  <c r="S51" i="46"/>
  <c r="T51" i="46" s="1"/>
  <c r="Y51" i="46"/>
  <c r="Z51" i="46" s="1"/>
  <c r="N4" i="64"/>
  <c r="N4" i="19"/>
  <c r="T50" i="43"/>
  <c r="Q59" i="43"/>
  <c r="Q60" i="43" s="1"/>
  <c r="Y58" i="43"/>
  <c r="Z58" i="43" s="1"/>
  <c r="S58" i="43"/>
  <c r="T58" i="43" s="1"/>
  <c r="Q58" i="45"/>
  <c r="Y57" i="45"/>
  <c r="Z57" i="45" s="1"/>
  <c r="S57" i="45"/>
  <c r="T57" i="45" s="1"/>
  <c r="Y51" i="44"/>
  <c r="Z51" i="44" s="1"/>
  <c r="S51" i="44"/>
  <c r="T51" i="44" s="1"/>
  <c r="Q58" i="11"/>
  <c r="S57" i="43"/>
  <c r="T57" i="43" s="1"/>
  <c r="Y57" i="43"/>
  <c r="Z57" i="43" s="1"/>
  <c r="O2" i="64"/>
  <c r="O2" i="19"/>
  <c r="Z50" i="45"/>
  <c r="Z50" i="42"/>
  <c r="N7" i="19"/>
  <c r="N7" i="64"/>
  <c r="T50" i="46"/>
  <c r="Y60" i="43" l="1"/>
  <c r="Z60" i="43" s="1"/>
  <c r="S60" i="43"/>
  <c r="T60" i="43" s="1"/>
  <c r="S58" i="44"/>
  <c r="T58" i="44" s="1"/>
  <c r="Y58" i="44"/>
  <c r="Z58" i="44" s="1"/>
  <c r="Q59" i="44"/>
  <c r="O33" i="64"/>
  <c r="O33" i="19"/>
  <c r="N31" i="64"/>
  <c r="N31" i="19"/>
  <c r="Y52" i="11"/>
  <c r="Z52" i="11" s="1"/>
  <c r="S52" i="11"/>
  <c r="T52" i="11" s="1"/>
  <c r="Q53" i="11"/>
  <c r="Q54" i="11" s="1"/>
  <c r="N36" i="64"/>
  <c r="N36" i="19"/>
  <c r="N34" i="19"/>
  <c r="F6" i="63" s="1"/>
  <c r="N34" i="64"/>
  <c r="Y59" i="42"/>
  <c r="Z59" i="42" s="1"/>
  <c r="S59" i="42"/>
  <c r="T59" i="42" s="1"/>
  <c r="Y58" i="11"/>
  <c r="Z58" i="11" s="1"/>
  <c r="Q59" i="11"/>
  <c r="Q60" i="11" s="1"/>
  <c r="S58" i="11"/>
  <c r="T58" i="11" s="1"/>
  <c r="S59" i="43"/>
  <c r="T59" i="43" s="1"/>
  <c r="Y59" i="43"/>
  <c r="Z59" i="43" s="1"/>
  <c r="S58" i="47"/>
  <c r="T58" i="47" s="1"/>
  <c r="Q59" i="47"/>
  <c r="Y58" i="47"/>
  <c r="Z58" i="47" s="1"/>
  <c r="N32" i="19"/>
  <c r="N32" i="64"/>
  <c r="O32" i="19"/>
  <c r="O32" i="64"/>
  <c r="N33" i="64"/>
  <c r="N33" i="19"/>
  <c r="Q54" i="44"/>
  <c r="Y53" i="44"/>
  <c r="Z53" i="44" s="1"/>
  <c r="S53" i="44"/>
  <c r="T53" i="44" s="1"/>
  <c r="N35" i="19"/>
  <c r="N35" i="64"/>
  <c r="S53" i="45"/>
  <c r="T53" i="45" s="1"/>
  <c r="Y53" i="45"/>
  <c r="Z53" i="45" s="1"/>
  <c r="S52" i="42"/>
  <c r="T52" i="42" s="1"/>
  <c r="Y52" i="42"/>
  <c r="Z52" i="42" s="1"/>
  <c r="Q53" i="42"/>
  <c r="Q54" i="42" s="1"/>
  <c r="Y54" i="45"/>
  <c r="Z54" i="45" s="1"/>
  <c r="S54" i="45"/>
  <c r="T54" i="45" s="1"/>
  <c r="O35" i="64"/>
  <c r="O35" i="19"/>
  <c r="Q54" i="46"/>
  <c r="S53" i="46"/>
  <c r="T53" i="46" s="1"/>
  <c r="Y53" i="46"/>
  <c r="Z53" i="46" s="1"/>
  <c r="N37" i="64"/>
  <c r="N37" i="19"/>
  <c r="Q54" i="47"/>
  <c r="S53" i="47"/>
  <c r="T53" i="47" s="1"/>
  <c r="Y53" i="47"/>
  <c r="Z53" i="47" s="1"/>
  <c r="Y58" i="45"/>
  <c r="Z58" i="45" s="1"/>
  <c r="Q59" i="45"/>
  <c r="Q60" i="45" s="1"/>
  <c r="S58" i="45"/>
  <c r="T58" i="45" s="1"/>
  <c r="S52" i="43"/>
  <c r="T52" i="43" s="1"/>
  <c r="Y52" i="43"/>
  <c r="Z52" i="43" s="1"/>
  <c r="Q53" i="43"/>
  <c r="Q60" i="42"/>
  <c r="Y58" i="46"/>
  <c r="Z58" i="46" s="1"/>
  <c r="Q59" i="46"/>
  <c r="S58" i="46"/>
  <c r="T58" i="46" s="1"/>
  <c r="S60" i="11" l="1"/>
  <c r="T60" i="11" s="1"/>
  <c r="Y60" i="11"/>
  <c r="Z60" i="11" s="1"/>
  <c r="S60" i="45"/>
  <c r="T60" i="45" s="1"/>
  <c r="Y60" i="45"/>
  <c r="Z60" i="45" s="1"/>
  <c r="Y59" i="45"/>
  <c r="Z59" i="45" s="1"/>
  <c r="S59" i="45"/>
  <c r="T59" i="45" s="1"/>
  <c r="Q54" i="43"/>
  <c r="Y53" i="43"/>
  <c r="Z53" i="43" s="1"/>
  <c r="S53" i="43"/>
  <c r="T53" i="43" s="1"/>
  <c r="Y54" i="47"/>
  <c r="Z54" i="47" s="1"/>
  <c r="S54" i="47"/>
  <c r="T54" i="47" s="1"/>
  <c r="Y59" i="11"/>
  <c r="Z59" i="11" s="1"/>
  <c r="S59" i="11"/>
  <c r="T59" i="11" s="1"/>
  <c r="S54" i="11"/>
  <c r="T54" i="11" s="1"/>
  <c r="Y54" i="11"/>
  <c r="Z54" i="11" s="1"/>
  <c r="Q60" i="44"/>
  <c r="S59" i="44"/>
  <c r="T59" i="44" s="1"/>
  <c r="Y59" i="44"/>
  <c r="Z59" i="44" s="1"/>
  <c r="Y53" i="42"/>
  <c r="Z53" i="42" s="1"/>
  <c r="S53" i="42"/>
  <c r="T53" i="42" s="1"/>
  <c r="Y53" i="11"/>
  <c r="Z53" i="11" s="1"/>
  <c r="S53" i="11"/>
  <c r="T53" i="11" s="1"/>
  <c r="S54" i="42"/>
  <c r="T54" i="42" s="1"/>
  <c r="Y54" i="42"/>
  <c r="Z54" i="42" s="1"/>
  <c r="Q60" i="46"/>
  <c r="Y59" i="46"/>
  <c r="Z59" i="46" s="1"/>
  <c r="S59" i="46"/>
  <c r="T59" i="46" s="1"/>
  <c r="S54" i="44"/>
  <c r="T54" i="44" s="1"/>
  <c r="Y54" i="44"/>
  <c r="Z54" i="44" s="1"/>
  <c r="Q60" i="47"/>
  <c r="S59" i="47"/>
  <c r="T59" i="47" s="1"/>
  <c r="Y59" i="47"/>
  <c r="Z59" i="47" s="1"/>
  <c r="S54" i="46"/>
  <c r="T54" i="46" s="1"/>
  <c r="Y54" i="46"/>
  <c r="Z54" i="46" s="1"/>
  <c r="S60" i="42"/>
  <c r="T60" i="42" s="1"/>
  <c r="Y60" i="42"/>
  <c r="Z60" i="42" s="1"/>
  <c r="S60" i="44" l="1"/>
  <c r="T60" i="44" s="1"/>
  <c r="Y60" i="44"/>
  <c r="Z60" i="44" s="1"/>
  <c r="S54" i="43"/>
  <c r="T54" i="43" s="1"/>
  <c r="Y54" i="43"/>
  <c r="Z54" i="43" s="1"/>
  <c r="Y60" i="47"/>
  <c r="Z60" i="47" s="1"/>
  <c r="S60" i="47"/>
  <c r="T60" i="47" s="1"/>
  <c r="S60" i="46"/>
  <c r="T60" i="46" s="1"/>
  <c r="Y60" i="46"/>
  <c r="Z60" i="46" s="1"/>
</calcChain>
</file>

<file path=xl/sharedStrings.xml><?xml version="1.0" encoding="utf-8"?>
<sst xmlns="http://schemas.openxmlformats.org/spreadsheetml/2006/main" count="3882" uniqueCount="114">
  <si>
    <t>Customer Class:</t>
  </si>
  <si>
    <t>TOU / non-TOU:</t>
  </si>
  <si>
    <t>TOU</t>
  </si>
  <si>
    <t>Consumption</t>
  </si>
  <si>
    <t xml:space="preserve"> kWh</t>
  </si>
  <si>
    <t>Charge Unit</t>
  </si>
  <si>
    <t>Rate</t>
  </si>
  <si>
    <t>Volume</t>
  </si>
  <si>
    <t>Charge</t>
  </si>
  <si>
    <t>$ Change</t>
  </si>
  <si>
    <t>% Change</t>
  </si>
  <si>
    <t>($)</t>
  </si>
  <si>
    <t>Monthly Service Charge</t>
  </si>
  <si>
    <t>Smart Meter Rate Adder</t>
  </si>
  <si>
    <t>Distribution Volumetric Rate</t>
  </si>
  <si>
    <t>Smart Meter Disposition Rider</t>
  </si>
  <si>
    <t>LRAM &amp; SSM Rate Rider</t>
  </si>
  <si>
    <t>Sub-Total A (excluding pass through)</t>
  </si>
  <si>
    <t>Deferral/Variance Account Disposition Rate Rider</t>
  </si>
  <si>
    <t>Low Voltage Service Charge</t>
  </si>
  <si>
    <t>Line Losses on Cost of Power</t>
  </si>
  <si>
    <t>Smart Meter Entity Charge</t>
  </si>
  <si>
    <t>Sub-Total B - Distribution (includes Sub-Total A)</t>
  </si>
  <si>
    <t>RTSR - Network</t>
  </si>
  <si>
    <t>RTSR - Line and Transformation Connection</t>
  </si>
  <si>
    <t>Sub-Total C - Delivery (including Sub-Total B)</t>
  </si>
  <si>
    <t>Wholesale Market Service Charge (WMSC)</t>
  </si>
  <si>
    <t>Rural and Remote Rate Protection (RRRP)</t>
  </si>
  <si>
    <t>Standard Supply Service Charge</t>
  </si>
  <si>
    <t>Debt Retirement Charge (DRC)</t>
  </si>
  <si>
    <t>TOU - Off Peak</t>
  </si>
  <si>
    <t>TOU - Mid Peak</t>
  </si>
  <si>
    <t>TOU - On Peak</t>
  </si>
  <si>
    <t>Energy - RPP - Tier 1</t>
  </si>
  <si>
    <t>Energy - RPP - Tier 2</t>
  </si>
  <si>
    <t>Total Bill on TOU (before Taxes)</t>
  </si>
  <si>
    <t>HST</t>
  </si>
  <si>
    <r>
      <t xml:space="preserve">Total Bill </t>
    </r>
    <r>
      <rPr>
        <sz val="10"/>
        <rFont val="Arial"/>
        <family val="2"/>
      </rPr>
      <t>(including HST)</t>
    </r>
  </si>
  <si>
    <r>
      <t xml:space="preserve">Ontario Clean Energy Benefit </t>
    </r>
    <r>
      <rPr>
        <b/>
        <i/>
        <vertAlign val="superscript"/>
        <sz val="10"/>
        <rFont val="Arial"/>
        <family val="2"/>
      </rPr>
      <t>1</t>
    </r>
  </si>
  <si>
    <t>Total Bill on TOU (including OCEB)</t>
  </si>
  <si>
    <t>Total Bill on RPP (before Taxes)</t>
  </si>
  <si>
    <t>Total Bill on RPP (including OCEB)</t>
  </si>
  <si>
    <t>Loss Factor (%)</t>
  </si>
  <si>
    <r>
      <t>1</t>
    </r>
    <r>
      <rPr>
        <sz val="10"/>
        <rFont val="Arial"/>
        <family val="2"/>
      </rPr>
      <t xml:space="preserve"> Applicable to eligible customers only.  Refer to the </t>
    </r>
    <r>
      <rPr>
        <i/>
        <sz val="10"/>
        <rFont val="Arial"/>
        <family val="2"/>
      </rPr>
      <t>Ontario Clean Energy Benefit Act, 2010.</t>
    </r>
  </si>
  <si>
    <t xml:space="preserve">Note that the "Charge $" columns provide breakdowns of the amounts that each bill component contributes to the total monthly bill at the referenced </t>
  </si>
  <si>
    <t>consumption level at existing and proposed rates.</t>
  </si>
  <si>
    <t>Applicants must provide bill impacts for residential at 800 kWh and GS&lt;50kW at 2000 kWh. In addition, their filing must cover the range that is relevant</t>
  </si>
  <si>
    <t>to their service territory, class by class. A general guideline of consumption levels follows:</t>
  </si>
  <si>
    <t>Residential (kWh) - 100, 250, 500, 800, 1000, 1500, 2000</t>
  </si>
  <si>
    <t>GS&lt;50kW (kWh) - 1000, 2000, 5000, 10000, 15000</t>
  </si>
  <si>
    <t>GS&gt;50kW (kW) - 60, 100, 500, 1000</t>
  </si>
  <si>
    <t>Large User - range appropriate for utility</t>
  </si>
  <si>
    <t>Lighting Classes and USL - 150 kWh and 1 kW, range appropriate for utility.</t>
  </si>
  <si>
    <t>Note that cells with the highlighted color shown to the left indicate quantities that are loss adjusted.</t>
  </si>
  <si>
    <t>Residential</t>
  </si>
  <si>
    <t>Monthly</t>
  </si>
  <si>
    <t>Global Adjustment Sub-Account</t>
  </si>
  <si>
    <t>Rate Rider for Tax Change</t>
  </si>
  <si>
    <t>per kWh</t>
  </si>
  <si>
    <t>2016 Proposed Rates</t>
  </si>
  <si>
    <t>2016 vs 2015</t>
  </si>
  <si>
    <t>% Chakge</t>
  </si>
  <si>
    <t>2017 Proposed Rates</t>
  </si>
  <si>
    <t>2017 vs 2016</t>
  </si>
  <si>
    <t>2018 Proposed Rates</t>
  </si>
  <si>
    <t>2018 vs 2017</t>
  </si>
  <si>
    <t>2019 Proposed Rates</t>
  </si>
  <si>
    <t>2019 vs 2018</t>
  </si>
  <si>
    <t>General Service Less Than 50 kW</t>
  </si>
  <si>
    <t xml:space="preserve"> kW</t>
  </si>
  <si>
    <t>per kW</t>
  </si>
  <si>
    <t>non-TOU</t>
  </si>
  <si>
    <t>Large Use</t>
  </si>
  <si>
    <t>Unmetered Scattered Load</t>
  </si>
  <si>
    <t>Sentinel Lighting</t>
  </si>
  <si>
    <t>Street Lighting</t>
  </si>
  <si>
    <t>General Service 50 to 4,999 kW</t>
  </si>
  <si>
    <t>Connections</t>
  </si>
  <si>
    <t>Rate Class</t>
  </si>
  <si>
    <t>kWh</t>
  </si>
  <si>
    <t>kW</t>
  </si>
  <si>
    <t>Residential (on TOU)</t>
  </si>
  <si>
    <t>GS &lt; 50 kW (On TOU)</t>
  </si>
  <si>
    <t>GS &gt; 50 kW (On RPP)</t>
  </si>
  <si>
    <t>Large Use (1) (On RPP)</t>
  </si>
  <si>
    <t>USL (On RPP)</t>
  </si>
  <si>
    <t>Sentinel (721 Connections)</t>
  </si>
  <si>
    <t>Large Use (2) (On RPP)</t>
  </si>
  <si>
    <t>Distribution $ (2016 vs 2015)</t>
  </si>
  <si>
    <t>Distribution $ (2017 vs 2016)</t>
  </si>
  <si>
    <t>Distribution $ (2018 vs 2017)</t>
  </si>
  <si>
    <t>Distribution $ (2019 vs 2018)</t>
  </si>
  <si>
    <t>Distribution % (2016 vs 2015)</t>
  </si>
  <si>
    <t>Distribution % (2017 vs 2016)</t>
  </si>
  <si>
    <t>Distribution % (2018 vs 2017)</t>
  </si>
  <si>
    <t>Distribution % (2019 vs 2018)</t>
  </si>
  <si>
    <t>Total Bill $ (2016 vs 2015)</t>
  </si>
  <si>
    <t>Total Bill $ (2017 vs 2016)</t>
  </si>
  <si>
    <t>Total Bill $ (2018 vs 2017)</t>
  </si>
  <si>
    <t>Total Bill $ (2019 vs 2018)</t>
  </si>
  <si>
    <t>Total Bill % (2016 vs 2015)</t>
  </si>
  <si>
    <t>Total Bill % (2017 vs 2016)</t>
  </si>
  <si>
    <t>Total Bill % (2018 vs 2017)</t>
  </si>
  <si>
    <t>Total Bill % (2019 vs 2018)</t>
  </si>
  <si>
    <t xml:space="preserve">Smart Meter Incremental Revenue </t>
  </si>
  <si>
    <t>Recovery of Green Energy Act</t>
  </si>
  <si>
    <t xml:space="preserve">Recovery of Green Energy Act </t>
  </si>
  <si>
    <t>Large Use 2</t>
  </si>
  <si>
    <t>Distribution</t>
  </si>
  <si>
    <t>Total Bill</t>
  </si>
  <si>
    <t>Devices</t>
  </si>
  <si>
    <t>Street Lighting (36,000 Devices)</t>
  </si>
  <si>
    <t>Stranded Meter Rate Adder</t>
  </si>
  <si>
    <t>2015 Approved Rates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</si>
</sst>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5" formatCode="&quot;$&quot;#,##0_);\(&quot;$&quot;#,##0\)"/>
    <numFmt numFmtId="7" formatCode="&quot;$&quot;#,##0.00_);\(&quot;$&quot;#,##0.00\)"/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_-* #,##0_-;\-* #,##0_-;_-* &quot;-&quot;??_-;_-@_-"/>
    <numFmt numFmtId="167" formatCode="_-&quot;$&quot;* #,##0.0000_-;\-&quot;$&quot;* #,##0.0000_-;_-&quot;$&quot;* &quot;-&quot;??_-;_-@_-"/>
    <numFmt numFmtId="168" formatCode="_(* #,##0.0_);_(* \(#,##0.0\);_(* &quot;-&quot;??_);_(@_)"/>
    <numFmt numFmtId="169" formatCode="#,##0.0"/>
    <numFmt numFmtId="170" formatCode="0\-0"/>
    <numFmt numFmtId="171" formatCode="##\-#"/>
    <numFmt numFmtId="172" formatCode="_(* #,##0_);_(* \(#,##0\);_(* &quot;-&quot;??_);_(@_)"/>
    <numFmt numFmtId="173" formatCode="&quot;£ &quot;#,##0.00;[Red]\-&quot;£ &quot;#,##0.00"/>
    <numFmt numFmtId="174" formatCode="_-&quot;$&quot;* #,##0.00000_-;\-&quot;$&quot;* #,##0.00000_-;_-&quot;$&quot;* &quot;-&quot;??_-;_-@_-"/>
    <numFmt numFmtId="175" formatCode="0.000%"/>
    <numFmt numFmtId="176" formatCode="0.00;\ \(0.00%\)"/>
    <numFmt numFmtId="177" formatCode="0.00%;\ \(0.00\)%"/>
  </numFmts>
  <fonts count="32" x14ac:knownFonts="1">
    <font>
      <sz val="10"/>
      <name val="Arial"/>
      <family val="2"/>
    </font>
    <font>
      <b/>
      <sz val="18"/>
      <color theme="3"/>
      <name val="Cambria"/>
      <family val="2"/>
      <scheme val="major"/>
    </font>
    <font>
      <sz val="8"/>
      <color rgb="FF000000"/>
      <name val="Tahoma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i/>
      <sz val="10"/>
      <name val="Arial"/>
      <family val="2"/>
    </font>
    <font>
      <b/>
      <i/>
      <vertAlign val="superscript"/>
      <sz val="10"/>
      <name val="Arial"/>
      <family val="2"/>
    </font>
    <font>
      <sz val="10"/>
      <color rgb="FFFF0000"/>
      <name val="Arial"/>
      <family val="2"/>
    </font>
    <font>
      <vertAlign val="superscript"/>
      <sz val="10"/>
      <name val="Arial"/>
      <family val="2"/>
    </font>
    <font>
      <i/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b/>
      <sz val="18"/>
      <color theme="0"/>
      <name val="Arial"/>
      <family val="2"/>
    </font>
  </fonts>
  <fills count="4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83">
    <xf numFmtId="0" fontId="0" fillId="0" borderId="0"/>
    <xf numFmtId="165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168" fontId="3" fillId="0" borderId="0"/>
    <xf numFmtId="169" fontId="3" fillId="0" borderId="0"/>
    <xf numFmtId="168" fontId="3" fillId="0" borderId="0"/>
    <xf numFmtId="168" fontId="3" fillId="0" borderId="0"/>
    <xf numFmtId="168" fontId="3" fillId="0" borderId="0"/>
    <xf numFmtId="168" fontId="3" fillId="0" borderId="0"/>
    <xf numFmtId="14" fontId="3" fillId="0" borderId="0"/>
    <xf numFmtId="170" fontId="3" fillId="0" borderId="0"/>
    <xf numFmtId="14" fontId="3" fillId="0" borderId="0"/>
    <xf numFmtId="0" fontId="13" fillId="10" borderId="0" applyNumberFormat="0" applyBorder="0" applyAlignment="0" applyProtection="0"/>
    <xf numFmtId="0" fontId="13" fillId="14" borderId="0" applyNumberFormat="0" applyBorder="0" applyAlignment="0" applyProtection="0"/>
    <xf numFmtId="0" fontId="13" fillId="18" borderId="0" applyNumberFormat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0" borderId="0" applyNumberFormat="0" applyBorder="0" applyAlignment="0" applyProtection="0"/>
    <xf numFmtId="0" fontId="13" fillId="11" borderId="0" applyNumberFormat="0" applyBorder="0" applyAlignment="0" applyProtection="0"/>
    <xf numFmtId="0" fontId="13" fillId="15" borderId="0" applyNumberFormat="0" applyBorder="0" applyAlignment="0" applyProtection="0"/>
    <xf numFmtId="0" fontId="13" fillId="19" borderId="0" applyNumberFormat="0" applyBorder="0" applyAlignment="0" applyProtection="0"/>
    <xf numFmtId="0" fontId="13" fillId="23" borderId="0" applyNumberFormat="0" applyBorder="0" applyAlignment="0" applyProtection="0"/>
    <xf numFmtId="0" fontId="13" fillId="27" borderId="0" applyNumberFormat="0" applyBorder="0" applyAlignment="0" applyProtection="0"/>
    <xf numFmtId="0" fontId="13" fillId="31" borderId="0" applyNumberFormat="0" applyBorder="0" applyAlignment="0" applyProtection="0"/>
    <xf numFmtId="0" fontId="14" fillId="12" borderId="0" applyNumberFormat="0" applyBorder="0" applyAlignment="0" applyProtection="0"/>
    <xf numFmtId="0" fontId="14" fillId="16" borderId="0" applyNumberFormat="0" applyBorder="0" applyAlignment="0" applyProtection="0"/>
    <xf numFmtId="0" fontId="14" fillId="20" borderId="0" applyNumberFormat="0" applyBorder="0" applyAlignment="0" applyProtection="0"/>
    <xf numFmtId="0" fontId="14" fillId="24" borderId="0" applyNumberFormat="0" applyBorder="0" applyAlignment="0" applyProtection="0"/>
    <xf numFmtId="0" fontId="14" fillId="28" borderId="0" applyNumberFormat="0" applyBorder="0" applyAlignment="0" applyProtection="0"/>
    <xf numFmtId="0" fontId="14" fillId="32" borderId="0" applyNumberFormat="0" applyBorder="0" applyAlignment="0" applyProtection="0"/>
    <xf numFmtId="0" fontId="14" fillId="9" borderId="0" applyNumberFormat="0" applyBorder="0" applyAlignment="0" applyProtection="0"/>
    <xf numFmtId="0" fontId="14" fillId="13" borderId="0" applyNumberFormat="0" applyBorder="0" applyAlignment="0" applyProtection="0"/>
    <xf numFmtId="0" fontId="14" fillId="17" borderId="0" applyNumberFormat="0" applyBorder="0" applyAlignment="0" applyProtection="0"/>
    <xf numFmtId="0" fontId="14" fillId="21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5" fillId="3" borderId="0" applyNumberFormat="0" applyBorder="0" applyAlignment="0" applyProtection="0"/>
    <xf numFmtId="0" fontId="16" fillId="6" borderId="4" applyNumberFormat="0" applyAlignment="0" applyProtection="0"/>
    <xf numFmtId="0" fontId="17" fillId="7" borderId="7" applyNumberFormat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3" fontId="3" fillId="0" borderId="0" applyFont="0" applyFill="0" applyBorder="0" applyAlignment="0" applyProtection="0"/>
    <xf numFmtId="164" fontId="13" fillId="0" borderId="0" applyFont="0" applyFill="0" applyBorder="0" applyAlignment="0" applyProtection="0"/>
    <xf numFmtId="5" fontId="3" fillId="0" borderId="0" applyFont="0" applyFill="0" applyBorder="0" applyAlignment="0" applyProtection="0"/>
    <xf numFmtId="14" fontId="3" fillId="0" borderId="0" applyFont="0" applyFill="0" applyBorder="0" applyAlignment="0" applyProtection="0"/>
    <xf numFmtId="0" fontId="18" fillId="0" borderId="0" applyNumberFormat="0" applyFill="0" applyBorder="0" applyAlignment="0" applyProtection="0"/>
    <xf numFmtId="2" fontId="3" fillId="0" borderId="0" applyFont="0" applyFill="0" applyBorder="0" applyAlignment="0" applyProtection="0"/>
    <xf numFmtId="0" fontId="19" fillId="2" borderId="0" applyNumberFormat="0" applyBorder="0" applyAlignment="0" applyProtection="0"/>
    <xf numFmtId="38" fontId="5" fillId="40" borderId="0" applyNumberFormat="0" applyBorder="0" applyAlignment="0" applyProtection="0"/>
    <xf numFmtId="0" fontId="20" fillId="0" borderId="1" applyNumberFormat="0" applyFill="0" applyAlignment="0" applyProtection="0"/>
    <xf numFmtId="0" fontId="21" fillId="0" borderId="2" applyNumberFormat="0" applyFill="0" applyAlignment="0" applyProtection="0"/>
    <xf numFmtId="0" fontId="22" fillId="0" borderId="3" applyNumberFormat="0" applyFill="0" applyAlignment="0" applyProtection="0"/>
    <xf numFmtId="0" fontId="22" fillId="0" borderId="0" applyNumberFormat="0" applyFill="0" applyBorder="0" applyAlignment="0" applyProtection="0"/>
    <xf numFmtId="10" fontId="5" fillId="41" borderId="10" applyNumberFormat="0" applyBorder="0" applyAlignment="0" applyProtection="0"/>
    <xf numFmtId="0" fontId="23" fillId="5" borderId="4" applyNumberFormat="0" applyAlignment="0" applyProtection="0"/>
    <xf numFmtId="0" fontId="24" fillId="0" borderId="6" applyNumberFormat="0" applyFill="0" applyAlignment="0" applyProtection="0"/>
    <xf numFmtId="171" fontId="3" fillId="0" borderId="0"/>
    <xf numFmtId="172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0" fontId="25" fillId="4" borderId="0" applyNumberFormat="0" applyBorder="0" applyAlignment="0" applyProtection="0"/>
    <xf numFmtId="173" fontId="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8" borderId="8" applyNumberFormat="0" applyFont="0" applyAlignment="0" applyProtection="0"/>
    <xf numFmtId="0" fontId="26" fillId="6" borderId="5" applyNumberFormat="0" applyAlignment="0" applyProtection="0"/>
    <xf numFmtId="10" fontId="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" fillId="0" borderId="0" applyNumberFormat="0" applyFill="0" applyBorder="0" applyAlignment="0" applyProtection="0"/>
    <xf numFmtId="0" fontId="27" fillId="0" borderId="9" applyNumberFormat="0" applyFill="0" applyAlignment="0" applyProtection="0"/>
    <xf numFmtId="0" fontId="28" fillId="0" borderId="0" applyNumberForma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</cellStyleXfs>
  <cellXfs count="225">
    <xf numFmtId="0" fontId="0" fillId="0" borderId="0" xfId="0"/>
    <xf numFmtId="0" fontId="0" fillId="0" borderId="0" xfId="0" applyProtection="1"/>
    <xf numFmtId="0" fontId="4" fillId="0" borderId="0" xfId="0" applyFont="1" applyAlignment="1" applyProtection="1">
      <alignment horizontal="right"/>
    </xf>
    <xf numFmtId="0" fontId="3" fillId="0" borderId="0" xfId="0" applyFont="1" applyAlignment="1" applyProtection="1">
      <alignment horizontal="right"/>
    </xf>
    <xf numFmtId="0" fontId="6" fillId="0" borderId="0" xfId="0" applyFont="1" applyAlignment="1" applyProtection="1">
      <alignment horizontal="center"/>
    </xf>
    <xf numFmtId="0" fontId="7" fillId="34" borderId="0" xfId="0" applyFont="1" applyFill="1" applyAlignment="1" applyProtection="1">
      <alignment horizontal="center"/>
    </xf>
    <xf numFmtId="0" fontId="3" fillId="0" borderId="0" xfId="0" applyFont="1" applyProtection="1"/>
    <xf numFmtId="0" fontId="4" fillId="0" borderId="0" xfId="0" applyFont="1" applyProtection="1"/>
    <xf numFmtId="166" fontId="4" fillId="33" borderId="10" xfId="1" applyNumberFormat="1" applyFont="1" applyFill="1" applyBorder="1" applyProtection="1">
      <protection locked="0"/>
    </xf>
    <xf numFmtId="0" fontId="4" fillId="0" borderId="0" xfId="0" applyFont="1" applyAlignment="1" applyProtection="1"/>
    <xf numFmtId="0" fontId="4" fillId="0" borderId="14" xfId="0" applyFont="1" applyBorder="1" applyAlignment="1" applyProtection="1">
      <alignment horizontal="center"/>
    </xf>
    <xf numFmtId="0" fontId="4" fillId="0" borderId="15" xfId="0" applyFont="1" applyBorder="1" applyAlignment="1" applyProtection="1">
      <alignment horizontal="center"/>
    </xf>
    <xf numFmtId="0" fontId="4" fillId="0" borderId="17" xfId="0" quotePrefix="1" applyFont="1" applyBorder="1" applyAlignment="1" applyProtection="1">
      <alignment horizontal="center"/>
    </xf>
    <xf numFmtId="0" fontId="4" fillId="0" borderId="18" xfId="0" quotePrefix="1" applyFont="1" applyBorder="1" applyAlignment="1" applyProtection="1">
      <alignment horizontal="center"/>
    </xf>
    <xf numFmtId="0" fontId="0" fillId="0" borderId="0" xfId="0" applyAlignment="1" applyProtection="1">
      <alignment vertical="top"/>
    </xf>
    <xf numFmtId="0" fontId="0" fillId="34" borderId="0" xfId="0" applyFill="1" applyAlignment="1" applyProtection="1">
      <alignment vertical="top"/>
      <protection locked="0"/>
    </xf>
    <xf numFmtId="167" fontId="0" fillId="33" borderId="16" xfId="2" applyNumberFormat="1" applyFont="1" applyFill="1" applyBorder="1" applyAlignment="1" applyProtection="1">
      <alignment vertical="top"/>
      <protection locked="0"/>
    </xf>
    <xf numFmtId="0" fontId="0" fillId="0" borderId="16" xfId="0" applyFill="1" applyBorder="1" applyAlignment="1" applyProtection="1">
      <alignment vertical="center"/>
    </xf>
    <xf numFmtId="164" fontId="0" fillId="0" borderId="15" xfId="2" applyFont="1" applyBorder="1" applyAlignment="1" applyProtection="1">
      <alignment vertical="center"/>
    </xf>
    <xf numFmtId="0" fontId="0" fillId="0" borderId="0" xfId="0" applyAlignment="1" applyProtection="1">
      <alignment vertical="center"/>
    </xf>
    <xf numFmtId="167" fontId="0" fillId="33" borderId="16" xfId="2" applyNumberFormat="1" applyFont="1" applyFill="1" applyBorder="1" applyAlignment="1" applyProtection="1">
      <alignment vertical="center"/>
      <protection locked="0"/>
    </xf>
    <xf numFmtId="164" fontId="0" fillId="0" borderId="16" xfId="0" applyNumberFormat="1" applyBorder="1" applyAlignment="1" applyProtection="1">
      <alignment vertical="center"/>
    </xf>
    <xf numFmtId="10" fontId="0" fillId="0" borderId="15" xfId="3" applyNumberFormat="1" applyFont="1" applyBorder="1" applyAlignment="1" applyProtection="1">
      <alignment vertical="center"/>
    </xf>
    <xf numFmtId="0" fontId="0" fillId="33" borderId="0" xfId="0" applyFill="1" applyAlignment="1" applyProtection="1">
      <alignment vertical="top"/>
    </xf>
    <xf numFmtId="0" fontId="0" fillId="33" borderId="0" xfId="0" applyFill="1" applyAlignment="1" applyProtection="1">
      <alignment vertical="top"/>
      <protection locked="0"/>
    </xf>
    <xf numFmtId="0" fontId="4" fillId="35" borderId="11" xfId="0" applyFont="1" applyFill="1" applyBorder="1" applyAlignment="1" applyProtection="1">
      <alignment vertical="top"/>
      <protection locked="0"/>
    </xf>
    <xf numFmtId="0" fontId="0" fillId="35" borderId="12" xfId="0" applyFill="1" applyBorder="1" applyAlignment="1" applyProtection="1">
      <alignment vertical="top"/>
    </xf>
    <xf numFmtId="0" fontId="0" fillId="35" borderId="12" xfId="0" applyFill="1" applyBorder="1" applyAlignment="1" applyProtection="1">
      <alignment vertical="top"/>
      <protection locked="0"/>
    </xf>
    <xf numFmtId="167" fontId="0" fillId="35" borderId="10" xfId="2" applyNumberFormat="1" applyFont="1" applyFill="1" applyBorder="1" applyAlignment="1" applyProtection="1">
      <alignment vertical="top"/>
      <protection locked="0"/>
    </xf>
    <xf numFmtId="0" fontId="0" fillId="35" borderId="10" xfId="0" applyFill="1" applyBorder="1" applyAlignment="1" applyProtection="1">
      <alignment vertical="center"/>
      <protection locked="0"/>
    </xf>
    <xf numFmtId="164" fontId="0" fillId="35" borderId="13" xfId="2" applyFont="1" applyFill="1" applyBorder="1" applyAlignment="1" applyProtection="1">
      <alignment vertical="center"/>
    </xf>
    <xf numFmtId="0" fontId="0" fillId="35" borderId="0" xfId="0" applyFill="1" applyAlignment="1" applyProtection="1">
      <alignment vertical="center"/>
    </xf>
    <xf numFmtId="164" fontId="4" fillId="35" borderId="10" xfId="0" applyNumberFormat="1" applyFont="1" applyFill="1" applyBorder="1" applyAlignment="1" applyProtection="1">
      <alignment vertical="center"/>
    </xf>
    <xf numFmtId="10" fontId="4" fillId="35" borderId="13" xfId="3" applyNumberFormat="1" applyFont="1" applyFill="1" applyBorder="1" applyAlignment="1" applyProtection="1">
      <alignment vertical="center"/>
    </xf>
    <xf numFmtId="0" fontId="0" fillId="0" borderId="0" xfId="0" applyFill="1" applyProtection="1"/>
    <xf numFmtId="0" fontId="3" fillId="33" borderId="0" xfId="0" applyFont="1" applyFill="1" applyAlignment="1" applyProtection="1">
      <alignment vertical="top" wrapText="1"/>
    </xf>
    <xf numFmtId="0" fontId="0" fillId="0" borderId="19" xfId="0" applyBorder="1" applyAlignment="1" applyProtection="1">
      <alignment vertical="center"/>
    </xf>
    <xf numFmtId="0" fontId="3" fillId="0" borderId="0" xfId="0" applyFont="1" applyAlignment="1" applyProtection="1">
      <alignment vertical="top"/>
    </xf>
    <xf numFmtId="167" fontId="0" fillId="36" borderId="16" xfId="2" applyNumberFormat="1" applyFont="1" applyFill="1" applyBorder="1" applyAlignment="1" applyProtection="1">
      <alignment vertical="top"/>
      <protection locked="0"/>
    </xf>
    <xf numFmtId="0" fontId="4" fillId="35" borderId="11" xfId="0" applyFont="1" applyFill="1" applyBorder="1" applyAlignment="1" applyProtection="1">
      <alignment vertical="top" wrapText="1"/>
    </xf>
    <xf numFmtId="0" fontId="0" fillId="35" borderId="12" xfId="0" applyFill="1" applyBorder="1" applyProtection="1"/>
    <xf numFmtId="0" fontId="0" fillId="35" borderId="10" xfId="0" applyFill="1" applyBorder="1" applyProtection="1"/>
    <xf numFmtId="0" fontId="0" fillId="35" borderId="10" xfId="0" applyFill="1" applyBorder="1" applyAlignment="1" applyProtection="1">
      <alignment vertical="center"/>
    </xf>
    <xf numFmtId="164" fontId="4" fillId="35" borderId="13" xfId="0" applyNumberFormat="1" applyFont="1" applyFill="1" applyBorder="1" applyAlignment="1" applyProtection="1">
      <alignment vertical="center"/>
    </xf>
    <xf numFmtId="0" fontId="0" fillId="34" borderId="0" xfId="0" applyFill="1" applyAlignment="1" applyProtection="1">
      <alignment vertical="center"/>
      <protection locked="0"/>
    </xf>
    <xf numFmtId="1" fontId="0" fillId="37" borderId="16" xfId="0" applyNumberFormat="1" applyFill="1" applyBorder="1" applyAlignment="1" applyProtection="1">
      <alignment vertical="center"/>
    </xf>
    <xf numFmtId="0" fontId="0" fillId="0" borderId="0" xfId="0" applyAlignment="1" applyProtection="1">
      <alignment vertical="center" wrapText="1"/>
    </xf>
    <xf numFmtId="0" fontId="0" fillId="35" borderId="10" xfId="0" applyFill="1" applyBorder="1" applyAlignment="1" applyProtection="1">
      <alignment vertical="top"/>
    </xf>
    <xf numFmtId="0" fontId="4" fillId="35" borderId="0" xfId="0" applyFont="1" applyFill="1" applyAlignment="1" applyProtection="1">
      <alignment vertical="center"/>
    </xf>
    <xf numFmtId="0" fontId="0" fillId="0" borderId="0" xfId="0" applyAlignment="1" applyProtection="1">
      <alignment vertical="top" wrapText="1"/>
    </xf>
    <xf numFmtId="167" fontId="3" fillId="33" borderId="16" xfId="2" applyNumberFormat="1" applyFill="1" applyBorder="1" applyAlignment="1" applyProtection="1">
      <alignment vertical="top"/>
      <protection locked="0"/>
    </xf>
    <xf numFmtId="164" fontId="3" fillId="0" borderId="15" xfId="2" applyBorder="1" applyAlignment="1" applyProtection="1">
      <alignment vertical="center"/>
    </xf>
    <xf numFmtId="10" fontId="3" fillId="0" borderId="15" xfId="3" applyNumberFormat="1" applyBorder="1" applyAlignment="1" applyProtection="1">
      <alignment vertical="center"/>
    </xf>
    <xf numFmtId="1" fontId="0" fillId="0" borderId="16" xfId="0" applyNumberFormat="1" applyFill="1" applyBorder="1" applyAlignment="1" applyProtection="1">
      <alignment vertical="center"/>
    </xf>
    <xf numFmtId="167" fontId="3" fillId="0" borderId="16" xfId="2" applyNumberFormat="1" applyFill="1" applyBorder="1" applyAlignment="1" applyProtection="1">
      <alignment vertical="top"/>
      <protection locked="0"/>
    </xf>
    <xf numFmtId="1" fontId="3" fillId="36" borderId="16" xfId="0" applyNumberFormat="1" applyFont="1" applyFill="1" applyBorder="1" applyAlignment="1" applyProtection="1">
      <alignment vertical="center"/>
    </xf>
    <xf numFmtId="0" fontId="3" fillId="0" borderId="0" xfId="4" applyAlignment="1" applyProtection="1">
      <alignment vertical="top"/>
    </xf>
    <xf numFmtId="0" fontId="3" fillId="34" borderId="0" xfId="4" applyFill="1" applyAlignment="1" applyProtection="1">
      <alignment vertical="top"/>
      <protection locked="0"/>
    </xf>
    <xf numFmtId="1" fontId="3" fillId="36" borderId="16" xfId="4" applyNumberFormat="1" applyFill="1" applyBorder="1" applyAlignment="1" applyProtection="1">
      <alignment vertical="center"/>
    </xf>
    <xf numFmtId="0" fontId="3" fillId="0" borderId="0" xfId="4" applyAlignment="1" applyProtection="1">
      <alignment vertical="center"/>
    </xf>
    <xf numFmtId="164" fontId="3" fillId="0" borderId="16" xfId="4" applyNumberFormat="1" applyBorder="1" applyAlignment="1" applyProtection="1">
      <alignment vertical="center"/>
    </xf>
    <xf numFmtId="0" fontId="3" fillId="0" borderId="0" xfId="4" applyProtection="1"/>
    <xf numFmtId="0" fontId="3" fillId="38" borderId="20" xfId="0" applyFont="1" applyFill="1" applyBorder="1" applyProtection="1"/>
    <xf numFmtId="0" fontId="0" fillId="38" borderId="21" xfId="0" applyFill="1" applyBorder="1" applyAlignment="1" applyProtection="1">
      <alignment vertical="top"/>
    </xf>
    <xf numFmtId="0" fontId="0" fillId="38" borderId="21" xfId="0" applyFill="1" applyBorder="1" applyAlignment="1" applyProtection="1">
      <alignment vertical="top"/>
      <protection locked="0"/>
    </xf>
    <xf numFmtId="167" fontId="3" fillId="38" borderId="22" xfId="2" applyNumberFormat="1" applyFill="1" applyBorder="1" applyAlignment="1" applyProtection="1">
      <alignment vertical="top"/>
      <protection locked="0"/>
    </xf>
    <xf numFmtId="0" fontId="0" fillId="38" borderId="23" xfId="0" applyFill="1" applyBorder="1" applyAlignment="1" applyProtection="1">
      <alignment vertical="center"/>
      <protection locked="0"/>
    </xf>
    <xf numFmtId="164" fontId="3" fillId="38" borderId="21" xfId="2" applyFill="1" applyBorder="1" applyAlignment="1" applyProtection="1">
      <alignment vertical="center"/>
    </xf>
    <xf numFmtId="0" fontId="0" fillId="38" borderId="21" xfId="0" applyFill="1" applyBorder="1" applyAlignment="1" applyProtection="1">
      <alignment vertical="center"/>
    </xf>
    <xf numFmtId="164" fontId="0" fillId="38" borderId="22" xfId="0" applyNumberFormat="1" applyFill="1" applyBorder="1" applyAlignment="1" applyProtection="1">
      <alignment vertical="center"/>
    </xf>
    <xf numFmtId="10" fontId="3" fillId="38" borderId="24" xfId="3" applyNumberFormat="1" applyFill="1" applyBorder="1" applyAlignment="1" applyProtection="1">
      <alignment vertical="center"/>
    </xf>
    <xf numFmtId="0" fontId="4" fillId="0" borderId="0" xfId="0" applyFont="1" applyFill="1" applyAlignment="1" applyProtection="1">
      <alignment vertical="top"/>
    </xf>
    <xf numFmtId="9" fontId="0" fillId="0" borderId="16" xfId="0" applyNumberFormat="1" applyFill="1" applyBorder="1" applyAlignment="1" applyProtection="1">
      <alignment vertical="top"/>
    </xf>
    <xf numFmtId="9" fontId="0" fillId="0" borderId="0" xfId="0" applyNumberFormat="1" applyFill="1" applyBorder="1" applyAlignment="1" applyProtection="1">
      <alignment vertical="center"/>
    </xf>
    <xf numFmtId="164" fontId="4" fillId="0" borderId="19" xfId="0" applyNumberFormat="1" applyFont="1" applyFill="1" applyBorder="1" applyAlignment="1" applyProtection="1">
      <alignment vertical="center"/>
    </xf>
    <xf numFmtId="0" fontId="4" fillId="0" borderId="16" xfId="0" applyFont="1" applyFill="1" applyBorder="1" applyAlignment="1" applyProtection="1">
      <alignment vertical="center"/>
    </xf>
    <xf numFmtId="164" fontId="4" fillId="0" borderId="16" xfId="0" applyNumberFormat="1" applyFont="1" applyFill="1" applyBorder="1" applyAlignment="1" applyProtection="1">
      <alignment vertical="center"/>
    </xf>
    <xf numFmtId="10" fontId="4" fillId="0" borderId="15" xfId="3" applyNumberFormat="1" applyFont="1" applyFill="1" applyBorder="1" applyAlignment="1" applyProtection="1">
      <alignment vertical="center"/>
    </xf>
    <xf numFmtId="0" fontId="3" fillId="0" borderId="0" xfId="0" applyFont="1" applyFill="1" applyAlignment="1" applyProtection="1">
      <alignment horizontal="left" vertical="top" indent="1"/>
    </xf>
    <xf numFmtId="9" fontId="0" fillId="0" borderId="16" xfId="0" applyNumberFormat="1" applyFill="1" applyBorder="1" applyAlignment="1" applyProtection="1">
      <alignment vertical="top"/>
      <protection locked="0"/>
    </xf>
    <xf numFmtId="0" fontId="0" fillId="0" borderId="0" xfId="0" applyFill="1" applyBorder="1" applyAlignment="1" applyProtection="1">
      <alignment vertical="center"/>
    </xf>
    <xf numFmtId="0" fontId="3" fillId="0" borderId="16" xfId="0" applyFont="1" applyFill="1" applyBorder="1" applyAlignment="1" applyProtection="1">
      <alignment vertical="center"/>
    </xf>
    <xf numFmtId="164" fontId="3" fillId="0" borderId="15" xfId="0" applyNumberFormat="1" applyFont="1" applyFill="1" applyBorder="1" applyAlignment="1" applyProtection="1">
      <alignment vertical="center"/>
    </xf>
    <xf numFmtId="164" fontId="3" fillId="0" borderId="16" xfId="0" applyNumberFormat="1" applyFont="1" applyFill="1" applyBorder="1" applyAlignment="1" applyProtection="1">
      <alignment vertical="center"/>
    </xf>
    <xf numFmtId="10" fontId="3" fillId="0" borderId="15" xfId="3" applyNumberFormat="1" applyFont="1" applyFill="1" applyBorder="1" applyAlignment="1" applyProtection="1">
      <alignment vertical="center"/>
    </xf>
    <xf numFmtId="0" fontId="4" fillId="0" borderId="0" xfId="0" applyFont="1" applyAlignment="1" applyProtection="1">
      <alignment horizontal="left" vertical="top" wrapText="1" indent="1"/>
    </xf>
    <xf numFmtId="0" fontId="0" fillId="0" borderId="16" xfId="0" applyFill="1" applyBorder="1" applyAlignment="1" applyProtection="1">
      <alignment vertical="top"/>
    </xf>
    <xf numFmtId="164" fontId="10" fillId="0" borderId="15" xfId="0" applyNumberFormat="1" applyFont="1" applyFill="1" applyBorder="1" applyAlignment="1" applyProtection="1">
      <alignment vertical="center"/>
    </xf>
    <xf numFmtId="164" fontId="10" fillId="0" borderId="16" xfId="0" applyNumberFormat="1" applyFont="1" applyFill="1" applyBorder="1" applyAlignment="1" applyProtection="1">
      <alignment vertical="center"/>
    </xf>
    <xf numFmtId="10" fontId="10" fillId="0" borderId="15" xfId="3" applyNumberFormat="1" applyFont="1" applyFill="1" applyBorder="1" applyAlignment="1" applyProtection="1">
      <alignment vertical="center"/>
    </xf>
    <xf numFmtId="0" fontId="0" fillId="39" borderId="17" xfId="0" applyFill="1" applyBorder="1" applyAlignment="1" applyProtection="1">
      <alignment vertical="top"/>
    </xf>
    <xf numFmtId="0" fontId="0" fillId="39" borderId="25" xfId="0" applyFill="1" applyBorder="1" applyAlignment="1" applyProtection="1">
      <alignment vertical="center"/>
    </xf>
    <xf numFmtId="0" fontId="4" fillId="39" borderId="17" xfId="0" applyFont="1" applyFill="1" applyBorder="1" applyAlignment="1" applyProtection="1">
      <alignment vertical="center"/>
    </xf>
    <xf numFmtId="164" fontId="4" fillId="39" borderId="18" xfId="0" applyNumberFormat="1" applyFont="1" applyFill="1" applyBorder="1" applyAlignment="1" applyProtection="1">
      <alignment vertical="center"/>
    </xf>
    <xf numFmtId="164" fontId="4" fillId="39" borderId="17" xfId="0" applyNumberFormat="1" applyFont="1" applyFill="1" applyBorder="1" applyAlignment="1" applyProtection="1">
      <alignment vertical="center"/>
    </xf>
    <xf numFmtId="10" fontId="4" fillId="39" borderId="18" xfId="3" applyNumberFormat="1" applyFont="1" applyFill="1" applyBorder="1" applyAlignment="1" applyProtection="1">
      <alignment vertical="center"/>
    </xf>
    <xf numFmtId="0" fontId="3" fillId="38" borderId="20" xfId="4" applyFont="1" applyFill="1" applyBorder="1" applyProtection="1"/>
    <xf numFmtId="0" fontId="3" fillId="38" borderId="21" xfId="4" applyFill="1" applyBorder="1" applyAlignment="1" applyProtection="1">
      <alignment vertical="top"/>
    </xf>
    <xf numFmtId="0" fontId="3" fillId="38" borderId="21" xfId="4" applyFill="1" applyBorder="1" applyAlignment="1" applyProtection="1">
      <alignment vertical="top"/>
      <protection locked="0"/>
    </xf>
    <xf numFmtId="0" fontId="3" fillId="38" borderId="23" xfId="4" applyFill="1" applyBorder="1" applyAlignment="1" applyProtection="1">
      <alignment vertical="center"/>
      <protection locked="0"/>
    </xf>
    <xf numFmtId="0" fontId="3" fillId="38" borderId="21" xfId="4" applyFill="1" applyBorder="1" applyAlignment="1" applyProtection="1">
      <alignment vertical="center"/>
    </xf>
    <xf numFmtId="164" fontId="3" fillId="38" borderId="22" xfId="4" applyNumberFormat="1" applyFill="1" applyBorder="1" applyAlignment="1" applyProtection="1">
      <alignment vertical="center"/>
    </xf>
    <xf numFmtId="0" fontId="4" fillId="0" borderId="0" xfId="4" applyFont="1" applyFill="1" applyAlignment="1" applyProtection="1">
      <alignment vertical="top"/>
    </xf>
    <xf numFmtId="9" fontId="3" fillId="0" borderId="16" xfId="4" applyNumberFormat="1" applyFill="1" applyBorder="1" applyAlignment="1" applyProtection="1">
      <alignment vertical="top"/>
    </xf>
    <xf numFmtId="9" fontId="3" fillId="0" borderId="0" xfId="4" applyNumberFormat="1" applyFill="1" applyBorder="1" applyAlignment="1" applyProtection="1">
      <alignment vertical="center"/>
    </xf>
    <xf numFmtId="164" fontId="4" fillId="0" borderId="19" xfId="4" applyNumberFormat="1" applyFont="1" applyFill="1" applyBorder="1" applyAlignment="1" applyProtection="1">
      <alignment vertical="center"/>
    </xf>
    <xf numFmtId="0" fontId="4" fillId="0" borderId="16" xfId="4" applyFont="1" applyFill="1" applyBorder="1" applyAlignment="1" applyProtection="1">
      <alignment vertical="center"/>
    </xf>
    <xf numFmtId="164" fontId="4" fillId="0" borderId="16" xfId="4" applyNumberFormat="1" applyFont="1" applyFill="1" applyBorder="1" applyAlignment="1" applyProtection="1">
      <alignment vertical="center"/>
    </xf>
    <xf numFmtId="0" fontId="3" fillId="0" borderId="0" xfId="4" applyFont="1" applyFill="1" applyAlignment="1" applyProtection="1">
      <alignment horizontal="left" vertical="top" indent="1"/>
    </xf>
    <xf numFmtId="9" fontId="3" fillId="0" borderId="16" xfId="4" applyNumberFormat="1" applyFill="1" applyBorder="1" applyAlignment="1" applyProtection="1">
      <alignment vertical="top"/>
      <protection locked="0"/>
    </xf>
    <xf numFmtId="0" fontId="3" fillId="0" borderId="16" xfId="4" applyFont="1" applyFill="1" applyBorder="1" applyAlignment="1" applyProtection="1">
      <alignment vertical="center"/>
    </xf>
    <xf numFmtId="164" fontId="3" fillId="0" borderId="15" xfId="4" applyNumberFormat="1" applyFont="1" applyFill="1" applyBorder="1" applyAlignment="1" applyProtection="1">
      <alignment vertical="center"/>
    </xf>
    <xf numFmtId="164" fontId="3" fillId="0" borderId="16" xfId="4" applyNumberFormat="1" applyFont="1" applyFill="1" applyBorder="1" applyAlignment="1" applyProtection="1">
      <alignment vertical="center"/>
    </xf>
    <xf numFmtId="0" fontId="4" fillId="0" borderId="0" xfId="4" applyFont="1" applyAlignment="1" applyProtection="1">
      <alignment horizontal="left" vertical="top" wrapText="1" indent="1"/>
    </xf>
    <xf numFmtId="0" fontId="3" fillId="0" borderId="16" xfId="4" applyFill="1" applyBorder="1" applyAlignment="1" applyProtection="1">
      <alignment vertical="top"/>
    </xf>
    <xf numFmtId="0" fontId="3" fillId="0" borderId="0" xfId="4" applyFill="1" applyBorder="1" applyAlignment="1" applyProtection="1">
      <alignment vertical="center"/>
    </xf>
    <xf numFmtId="164" fontId="10" fillId="0" borderId="15" xfId="4" applyNumberFormat="1" applyFont="1" applyFill="1" applyBorder="1" applyAlignment="1" applyProtection="1">
      <alignment vertical="center"/>
    </xf>
    <xf numFmtId="164" fontId="10" fillId="0" borderId="16" xfId="4" applyNumberFormat="1" applyFont="1" applyFill="1" applyBorder="1" applyAlignment="1" applyProtection="1">
      <alignment vertical="center"/>
    </xf>
    <xf numFmtId="0" fontId="3" fillId="39" borderId="16" xfId="4" applyFill="1" applyBorder="1" applyAlignment="1" applyProtection="1">
      <alignment vertical="top"/>
    </xf>
    <xf numFmtId="0" fontId="3" fillId="39" borderId="0" xfId="4" applyFill="1" applyBorder="1" applyAlignment="1" applyProtection="1">
      <alignment vertical="center"/>
    </xf>
    <xf numFmtId="0" fontId="4" fillId="39" borderId="16" xfId="4" applyFont="1" applyFill="1" applyBorder="1" applyAlignment="1" applyProtection="1">
      <alignment vertical="center"/>
    </xf>
    <xf numFmtId="164" fontId="4" fillId="39" borderId="15" xfId="4" applyNumberFormat="1" applyFont="1" applyFill="1" applyBorder="1" applyAlignment="1" applyProtection="1">
      <alignment vertical="center"/>
    </xf>
    <xf numFmtId="164" fontId="4" fillId="39" borderId="16" xfId="4" applyNumberFormat="1" applyFont="1" applyFill="1" applyBorder="1" applyAlignment="1" applyProtection="1">
      <alignment vertical="center"/>
    </xf>
    <xf numFmtId="10" fontId="4" fillId="39" borderId="15" xfId="3" applyNumberFormat="1" applyFont="1" applyFill="1" applyBorder="1" applyAlignment="1" applyProtection="1">
      <alignment vertical="center"/>
    </xf>
    <xf numFmtId="167" fontId="3" fillId="38" borderId="23" xfId="2" applyNumberFormat="1" applyFill="1" applyBorder="1" applyAlignment="1" applyProtection="1">
      <alignment vertical="top"/>
      <protection locked="0"/>
    </xf>
    <xf numFmtId="0" fontId="3" fillId="38" borderId="21" xfId="4" applyFill="1" applyBorder="1" applyAlignment="1" applyProtection="1">
      <alignment vertical="center"/>
      <protection locked="0"/>
    </xf>
    <xf numFmtId="0" fontId="3" fillId="38" borderId="23" xfId="4" applyFill="1" applyBorder="1" applyAlignment="1" applyProtection="1">
      <alignment vertical="center"/>
    </xf>
    <xf numFmtId="164" fontId="3" fillId="38" borderId="22" xfId="2" applyFill="1" applyBorder="1" applyAlignment="1" applyProtection="1">
      <alignment vertical="center"/>
    </xf>
    <xf numFmtId="164" fontId="3" fillId="38" borderId="23" xfId="4" applyNumberFormat="1" applyFill="1" applyBorder="1" applyAlignment="1" applyProtection="1">
      <alignment vertical="center"/>
    </xf>
    <xf numFmtId="10" fontId="3" fillId="33" borderId="10" xfId="3" applyNumberFormat="1" applyFill="1" applyBorder="1" applyProtection="1">
      <protection locked="0"/>
    </xf>
    <xf numFmtId="0" fontId="11" fillId="0" borderId="0" xfId="0" applyFont="1" applyProtection="1"/>
    <xf numFmtId="0" fontId="0" fillId="37" borderId="0" xfId="0" applyFill="1" applyProtection="1"/>
    <xf numFmtId="0" fontId="0" fillId="33" borderId="0" xfId="0" applyFill="1" applyAlignment="1" applyProtection="1">
      <alignment horizontal="left" vertical="top"/>
      <protection locked="0"/>
    </xf>
    <xf numFmtId="174" fontId="0" fillId="33" borderId="16" xfId="2" applyNumberFormat="1" applyFont="1" applyFill="1" applyBorder="1" applyAlignment="1" applyProtection="1">
      <alignment vertical="top"/>
      <protection locked="0"/>
    </xf>
    <xf numFmtId="0" fontId="0" fillId="33" borderId="0" xfId="0" applyFont="1" applyFill="1" applyAlignment="1" applyProtection="1">
      <alignment vertical="top" wrapText="1"/>
    </xf>
    <xf numFmtId="0" fontId="4" fillId="39" borderId="0" xfId="4" applyFont="1" applyFill="1" applyAlignment="1" applyProtection="1">
      <alignment horizontal="left" vertical="top" wrapText="1"/>
    </xf>
    <xf numFmtId="0" fontId="6" fillId="33" borderId="0" xfId="0" applyFont="1" applyFill="1" applyAlignment="1" applyProtection="1">
      <alignment horizontal="left" vertical="center"/>
    </xf>
    <xf numFmtId="0" fontId="4" fillId="0" borderId="0" xfId="0" applyFont="1" applyAlignment="1" applyProtection="1">
      <alignment horizontal="center" wrapText="1"/>
    </xf>
    <xf numFmtId="0" fontId="0" fillId="0" borderId="0" xfId="0" applyAlignment="1">
      <alignment horizontal="center" wrapText="1"/>
    </xf>
    <xf numFmtId="0" fontId="4" fillId="0" borderId="15" xfId="0" applyFont="1" applyFill="1" applyBorder="1" applyAlignment="1" applyProtection="1">
      <alignment horizontal="center" wrapText="1"/>
    </xf>
    <xf numFmtId="0" fontId="0" fillId="0" borderId="18" xfId="0" applyBorder="1" applyAlignment="1">
      <alignment wrapText="1"/>
    </xf>
    <xf numFmtId="0" fontId="8" fillId="0" borderId="0" xfId="0" applyFont="1" applyAlignment="1" applyProtection="1">
      <alignment horizontal="left" vertical="top" wrapText="1" indent="1"/>
    </xf>
    <xf numFmtId="0" fontId="4" fillId="39" borderId="0" xfId="0" applyFont="1" applyFill="1" applyAlignment="1" applyProtection="1">
      <alignment horizontal="left" vertical="top" wrapText="1"/>
    </xf>
    <xf numFmtId="0" fontId="8" fillId="0" borderId="0" xfId="4" applyFont="1" applyAlignment="1" applyProtection="1">
      <alignment horizontal="left" vertical="top" wrapText="1" indent="1"/>
    </xf>
    <xf numFmtId="0" fontId="0" fillId="0" borderId="0" xfId="0" applyAlignment="1" applyProtection="1"/>
    <xf numFmtId="0" fontId="4" fillId="0" borderId="14" xfId="0" applyFont="1" applyFill="1" applyBorder="1" applyAlignment="1" applyProtection="1">
      <alignment horizontal="center" wrapText="1"/>
    </xf>
    <xf numFmtId="0" fontId="4" fillId="0" borderId="17" xfId="0" applyFont="1" applyFill="1" applyBorder="1" applyAlignment="1" applyProtection="1">
      <alignment horizontal="center" wrapText="1"/>
    </xf>
    <xf numFmtId="164" fontId="0" fillId="0" borderId="0" xfId="0" applyNumberFormat="1" applyAlignment="1" applyProtection="1"/>
    <xf numFmtId="0" fontId="3" fillId="0" borderId="0" xfId="0" applyFont="1" applyAlignment="1" applyProtection="1">
      <alignment vertical="center"/>
    </xf>
    <xf numFmtId="0" fontId="4" fillId="0" borderId="0" xfId="0" applyFont="1" applyAlignment="1" applyProtection="1">
      <alignment vertical="center"/>
    </xf>
    <xf numFmtId="0" fontId="4" fillId="0" borderId="15" xfId="0" applyFont="1" applyBorder="1" applyAlignment="1" applyProtection="1">
      <alignment horizontal="center" vertical="center"/>
    </xf>
    <xf numFmtId="0" fontId="6" fillId="33" borderId="0" xfId="0" applyFont="1" applyFill="1" applyAlignment="1" applyProtection="1">
      <alignment horizontal="center" vertical="center"/>
    </xf>
    <xf numFmtId="0" fontId="6" fillId="0" borderId="0" xfId="0" applyFont="1" applyFill="1" applyAlignment="1" applyProtection="1">
      <alignment horizontal="left" vertical="center"/>
    </xf>
    <xf numFmtId="0" fontId="29" fillId="0" borderId="0" xfId="0" applyFont="1" applyProtection="1"/>
    <xf numFmtId="164" fontId="3" fillId="0" borderId="15" xfId="2" applyBorder="1" applyAlignment="1" applyProtection="1">
      <alignment vertical="center"/>
    </xf>
    <xf numFmtId="10" fontId="3" fillId="0" borderId="15" xfId="3" applyNumberFormat="1" applyBorder="1" applyAlignment="1" applyProtection="1">
      <alignment vertical="center"/>
    </xf>
    <xf numFmtId="166" fontId="0" fillId="37" borderId="16" xfId="1" applyNumberFormat="1" applyFont="1" applyFill="1" applyBorder="1" applyAlignment="1" applyProtection="1">
      <alignment vertical="center"/>
    </xf>
    <xf numFmtId="166" fontId="0" fillId="0" borderId="16" xfId="1" applyNumberFormat="1" applyFont="1" applyFill="1" applyBorder="1" applyAlignment="1" applyProtection="1">
      <alignment vertical="center"/>
    </xf>
    <xf numFmtId="0" fontId="3" fillId="0" borderId="0" xfId="4" applyFont="1" applyFill="1" applyAlignment="1" applyProtection="1">
      <alignment vertical="top"/>
    </xf>
    <xf numFmtId="0" fontId="3" fillId="0" borderId="0" xfId="0" applyFont="1" applyFill="1" applyProtection="1"/>
    <xf numFmtId="165" fontId="4" fillId="33" borderId="10" xfId="1" applyNumberFormat="1" applyFont="1" applyFill="1" applyBorder="1" applyProtection="1">
      <protection locked="0"/>
    </xf>
    <xf numFmtId="166" fontId="0" fillId="0" borderId="16" xfId="0" applyNumberFormat="1" applyFill="1" applyBorder="1" applyAlignment="1" applyProtection="1">
      <alignment vertical="center"/>
    </xf>
    <xf numFmtId="0" fontId="0" fillId="0" borderId="29" xfId="0" applyBorder="1"/>
    <xf numFmtId="166" fontId="0" fillId="0" borderId="0" xfId="1" applyNumberFormat="1" applyFont="1" applyBorder="1"/>
    <xf numFmtId="0" fontId="0" fillId="0" borderId="0" xfId="0" applyBorder="1"/>
    <xf numFmtId="0" fontId="0" fillId="0" borderId="31" xfId="0" applyBorder="1"/>
    <xf numFmtId="166" fontId="0" fillId="0" borderId="32" xfId="1" applyNumberFormat="1" applyFont="1" applyBorder="1"/>
    <xf numFmtId="10" fontId="0" fillId="0" borderId="0" xfId="3" applyNumberFormat="1" applyFont="1" applyBorder="1"/>
    <xf numFmtId="0" fontId="30" fillId="42" borderId="26" xfId="0" applyFont="1" applyFill="1" applyBorder="1" applyAlignment="1">
      <alignment wrapText="1"/>
    </xf>
    <xf numFmtId="166" fontId="30" fillId="42" borderId="27" xfId="1" applyNumberFormat="1" applyFont="1" applyFill="1" applyBorder="1" applyAlignment="1">
      <alignment wrapText="1"/>
    </xf>
    <xf numFmtId="0" fontId="30" fillId="42" borderId="27" xfId="0" applyFont="1" applyFill="1" applyBorder="1" applyAlignment="1">
      <alignment horizontal="center" vertical="center" wrapText="1"/>
    </xf>
    <xf numFmtId="0" fontId="30" fillId="42" borderId="28" xfId="0" applyFont="1" applyFill="1" applyBorder="1" applyAlignment="1">
      <alignment horizontal="center" vertical="center" wrapText="1"/>
    </xf>
    <xf numFmtId="7" fontId="0" fillId="0" borderId="0" xfId="2" applyNumberFormat="1" applyFont="1" applyBorder="1"/>
    <xf numFmtId="7" fontId="0" fillId="0" borderId="30" xfId="2" applyNumberFormat="1" applyFont="1" applyBorder="1"/>
    <xf numFmtId="7" fontId="0" fillId="0" borderId="32" xfId="2" applyNumberFormat="1" applyFont="1" applyBorder="1"/>
    <xf numFmtId="7" fontId="0" fillId="0" borderId="33" xfId="2" applyNumberFormat="1" applyFont="1" applyBorder="1"/>
    <xf numFmtId="39" fontId="0" fillId="0" borderId="29" xfId="0" applyNumberFormat="1" applyBorder="1"/>
    <xf numFmtId="0" fontId="4" fillId="0" borderId="11" xfId="0" applyFont="1" applyBorder="1" applyAlignment="1" applyProtection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43" fontId="0" fillId="37" borderId="16" xfId="0" applyNumberFormat="1" applyFill="1" applyBorder="1" applyAlignment="1" applyProtection="1">
      <alignment vertical="center"/>
    </xf>
    <xf numFmtId="0" fontId="4" fillId="0" borderId="11" xfId="0" applyFont="1" applyBorder="1" applyAlignment="1" applyProtection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175" fontId="3" fillId="33" borderId="10" xfId="3" applyNumberFormat="1" applyFill="1" applyBorder="1" applyProtection="1">
      <protection locked="0"/>
    </xf>
    <xf numFmtId="0" fontId="0" fillId="42" borderId="0" xfId="0" applyFill="1" applyBorder="1"/>
    <xf numFmtId="43" fontId="0" fillId="0" borderId="0" xfId="0" applyNumberFormat="1" applyProtection="1"/>
    <xf numFmtId="0" fontId="0" fillId="0" borderId="26" xfId="0" applyBorder="1"/>
    <xf numFmtId="166" fontId="0" fillId="0" borderId="27" xfId="1" applyNumberFormat="1" applyFont="1" applyBorder="1"/>
    <xf numFmtId="7" fontId="0" fillId="0" borderId="27" xfId="2" applyNumberFormat="1" applyFont="1" applyFill="1" applyBorder="1"/>
    <xf numFmtId="7" fontId="0" fillId="0" borderId="28" xfId="2" applyNumberFormat="1" applyFont="1" applyFill="1" applyBorder="1"/>
    <xf numFmtId="39" fontId="0" fillId="0" borderId="26" xfId="0" applyNumberFormat="1" applyBorder="1"/>
    <xf numFmtId="37" fontId="0" fillId="0" borderId="27" xfId="1" applyNumberFormat="1" applyFont="1" applyBorder="1"/>
    <xf numFmtId="37" fontId="0" fillId="0" borderId="0" xfId="1" applyNumberFormat="1" applyFont="1" applyBorder="1"/>
    <xf numFmtId="37" fontId="0" fillId="0" borderId="32" xfId="1" applyNumberFormat="1" applyFont="1" applyBorder="1"/>
    <xf numFmtId="176" fontId="30" fillId="42" borderId="27" xfId="0" applyNumberFormat="1" applyFont="1" applyFill="1" applyBorder="1" applyAlignment="1">
      <alignment horizontal="center" vertical="center" wrapText="1"/>
    </xf>
    <xf numFmtId="177" fontId="0" fillId="0" borderId="27" xfId="3" applyNumberFormat="1" applyFont="1" applyBorder="1"/>
    <xf numFmtId="177" fontId="0" fillId="0" borderId="28" xfId="3" applyNumberFormat="1" applyFont="1" applyBorder="1"/>
    <xf numFmtId="177" fontId="0" fillId="0" borderId="0" xfId="3" applyNumberFormat="1" applyFont="1" applyBorder="1"/>
    <xf numFmtId="177" fontId="0" fillId="0" borderId="30" xfId="3" applyNumberFormat="1" applyFont="1" applyBorder="1"/>
    <xf numFmtId="177" fontId="0" fillId="0" borderId="32" xfId="3" applyNumberFormat="1" applyFont="1" applyBorder="1"/>
    <xf numFmtId="177" fontId="0" fillId="0" borderId="33" xfId="3" applyNumberFormat="1" applyFont="1" applyBorder="1"/>
    <xf numFmtId="0" fontId="4" fillId="43" borderId="29" xfId="0" applyFont="1" applyFill="1" applyBorder="1"/>
    <xf numFmtId="166" fontId="4" fillId="43" borderId="0" xfId="1" applyNumberFormat="1" applyFont="1" applyFill="1" applyBorder="1"/>
    <xf numFmtId="177" fontId="4" fillId="43" borderId="0" xfId="3" applyNumberFormat="1" applyFont="1" applyFill="1" applyBorder="1"/>
    <xf numFmtId="177" fontId="4" fillId="43" borderId="30" xfId="3" applyNumberFormat="1" applyFont="1" applyFill="1" applyBorder="1"/>
    <xf numFmtId="7" fontId="4" fillId="43" borderId="0" xfId="2" applyNumberFormat="1" applyFont="1" applyFill="1" applyBorder="1"/>
    <xf numFmtId="7" fontId="4" fillId="43" borderId="30" xfId="2" applyNumberFormat="1" applyFont="1" applyFill="1" applyBorder="1"/>
    <xf numFmtId="7" fontId="0" fillId="0" borderId="27" xfId="2" applyNumberFormat="1" applyFont="1" applyBorder="1"/>
    <xf numFmtId="7" fontId="0" fillId="0" borderId="28" xfId="2" applyNumberFormat="1" applyFont="1" applyBorder="1"/>
    <xf numFmtId="2" fontId="0" fillId="37" borderId="16" xfId="0" applyNumberFormat="1" applyFill="1" applyBorder="1" applyAlignment="1" applyProtection="1">
      <alignment vertical="center"/>
    </xf>
    <xf numFmtId="177" fontId="0" fillId="0" borderId="0" xfId="3" applyNumberFormat="1" applyFont="1"/>
    <xf numFmtId="10" fontId="3" fillId="0" borderId="15" xfId="3" applyNumberFormat="1" applyBorder="1" applyAlignment="1" applyProtection="1">
      <alignment horizontal="right" vertical="center"/>
    </xf>
    <xf numFmtId="167" fontId="3" fillId="44" borderId="16" xfId="2" applyNumberFormat="1" applyFill="1" applyBorder="1" applyAlignment="1" applyProtection="1">
      <alignment vertical="top"/>
      <protection locked="0"/>
    </xf>
    <xf numFmtId="164" fontId="3" fillId="44" borderId="15" xfId="2" applyFill="1" applyBorder="1" applyAlignment="1" applyProtection="1">
      <alignment vertical="center"/>
    </xf>
    <xf numFmtId="164" fontId="10" fillId="44" borderId="15" xfId="0" applyNumberFormat="1" applyFont="1" applyFill="1" applyBorder="1" applyAlignment="1" applyProtection="1">
      <alignment vertical="center"/>
    </xf>
    <xf numFmtId="164" fontId="10" fillId="44" borderId="15" xfId="4" applyNumberFormat="1" applyFont="1" applyFill="1" applyBorder="1" applyAlignment="1" applyProtection="1">
      <alignment vertical="center"/>
    </xf>
    <xf numFmtId="164" fontId="3" fillId="0" borderId="15" xfId="2" applyNumberFormat="1" applyBorder="1" applyAlignment="1" applyProtection="1">
      <alignment vertical="center"/>
    </xf>
    <xf numFmtId="0" fontId="31" fillId="42" borderId="34" xfId="0" applyFont="1" applyFill="1" applyBorder="1" applyAlignment="1">
      <alignment horizontal="center" vertical="center" textRotation="90" wrapText="1"/>
    </xf>
    <xf numFmtId="0" fontId="31" fillId="42" borderId="35" xfId="0" applyFont="1" applyFill="1" applyBorder="1" applyAlignment="1">
      <alignment horizontal="center" vertical="center" textRotation="90" wrapText="1"/>
    </xf>
    <xf numFmtId="0" fontId="31" fillId="42" borderId="36" xfId="0" applyFont="1" applyFill="1" applyBorder="1" applyAlignment="1">
      <alignment horizontal="center" vertical="center" textRotation="90" wrapText="1"/>
    </xf>
    <xf numFmtId="0" fontId="31" fillId="42" borderId="30" xfId="0" applyFont="1" applyFill="1" applyBorder="1" applyAlignment="1">
      <alignment horizontal="center" vertical="center" textRotation="90" wrapText="1"/>
    </xf>
    <xf numFmtId="0" fontId="4" fillId="0" borderId="11" xfId="0" applyFont="1" applyBorder="1" applyAlignment="1" applyProtection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4" fillId="39" borderId="32" xfId="0" applyFont="1" applyFill="1" applyBorder="1" applyAlignment="1" applyProtection="1">
      <alignment horizontal="left" vertical="top" wrapText="1"/>
    </xf>
    <xf numFmtId="0" fontId="4" fillId="39" borderId="32" xfId="4" applyFont="1" applyFill="1" applyBorder="1" applyAlignment="1" applyProtection="1">
      <alignment horizontal="left" vertical="top" wrapText="1"/>
    </xf>
    <xf numFmtId="0" fontId="4" fillId="0" borderId="13" xfId="0" applyFont="1" applyBorder="1" applyAlignment="1" applyProtection="1">
      <alignment horizontal="center" vertical="center" wrapText="1"/>
    </xf>
  </cellXfs>
  <cellStyles count="83">
    <cellStyle name="$" xfId="5"/>
    <cellStyle name="$.00" xfId="6"/>
    <cellStyle name="$_9. Rev2Cost_GDPIPI" xfId="7"/>
    <cellStyle name="$_lists" xfId="8"/>
    <cellStyle name="$_lists_4. Current Monthly Fixed Charge" xfId="9"/>
    <cellStyle name="$_Sheet4" xfId="10"/>
    <cellStyle name="$M" xfId="11"/>
    <cellStyle name="$M.00" xfId="12"/>
    <cellStyle name="$M_9. Rev2Cost_GDPIPI" xfId="13"/>
    <cellStyle name="20% - Accent1 2" xfId="14"/>
    <cellStyle name="20% - Accent2 2" xfId="15"/>
    <cellStyle name="20% - Accent3 2" xfId="16"/>
    <cellStyle name="20% - Accent4 2" xfId="17"/>
    <cellStyle name="20% - Accent5 2" xfId="18"/>
    <cellStyle name="20% - Accent6 2" xfId="19"/>
    <cellStyle name="40% - Accent1 2" xfId="20"/>
    <cellStyle name="40% - Accent2 2" xfId="21"/>
    <cellStyle name="40% - Accent3 2" xfId="22"/>
    <cellStyle name="40% - Accent4 2" xfId="23"/>
    <cellStyle name="40% - Accent5 2" xfId="24"/>
    <cellStyle name="40% - Accent6 2" xfId="25"/>
    <cellStyle name="60% - Accent1 2" xfId="26"/>
    <cellStyle name="60% - Accent2 2" xfId="27"/>
    <cellStyle name="60% - Accent3 2" xfId="28"/>
    <cellStyle name="60% - Accent4 2" xfId="29"/>
    <cellStyle name="60% - Accent5 2" xfId="30"/>
    <cellStyle name="60% - Accent6 2" xfId="31"/>
    <cellStyle name="Accent1 2" xfId="32"/>
    <cellStyle name="Accent2 2" xfId="33"/>
    <cellStyle name="Accent3 2" xfId="34"/>
    <cellStyle name="Accent4 2" xfId="35"/>
    <cellStyle name="Accent5 2" xfId="36"/>
    <cellStyle name="Accent6 2" xfId="37"/>
    <cellStyle name="Bad 2" xfId="38"/>
    <cellStyle name="Calculation 2" xfId="39"/>
    <cellStyle name="Check Cell 2" xfId="40"/>
    <cellStyle name="Comma" xfId="1" builtinId="3"/>
    <cellStyle name="Comma 2" xfId="41"/>
    <cellStyle name="Comma 3" xfId="42"/>
    <cellStyle name="Comma 4" xfId="43"/>
    <cellStyle name="Comma 4 6" xfId="81"/>
    <cellStyle name="Comma0" xfId="44"/>
    <cellStyle name="Currency" xfId="2" builtinId="4"/>
    <cellStyle name="Currency 2" xfId="45"/>
    <cellStyle name="Currency0" xfId="46"/>
    <cellStyle name="Date" xfId="47"/>
    <cellStyle name="Explanatory Text 2" xfId="48"/>
    <cellStyle name="Fixed" xfId="49"/>
    <cellStyle name="Good 2" xfId="50"/>
    <cellStyle name="Grey" xfId="51"/>
    <cellStyle name="Heading 1 2" xfId="52"/>
    <cellStyle name="Heading 2 2" xfId="53"/>
    <cellStyle name="Heading 3 2" xfId="54"/>
    <cellStyle name="Heading 4 2" xfId="55"/>
    <cellStyle name="Input [yellow]" xfId="56"/>
    <cellStyle name="Input 2" xfId="57"/>
    <cellStyle name="Linked Cell 2" xfId="58"/>
    <cellStyle name="M" xfId="59"/>
    <cellStyle name="M.00" xfId="60"/>
    <cellStyle name="M_9. Rev2Cost_GDPIPI" xfId="61"/>
    <cellStyle name="M_lists" xfId="62"/>
    <cellStyle name="M_lists_4. Current Monthly Fixed Charge" xfId="63"/>
    <cellStyle name="M_Sheet4" xfId="64"/>
    <cellStyle name="Neutral 2" xfId="65"/>
    <cellStyle name="Normal" xfId="0" builtinId="0"/>
    <cellStyle name="Normal - Style1" xfId="66"/>
    <cellStyle name="Normal 13 6" xfId="80"/>
    <cellStyle name="Normal 2" xfId="4"/>
    <cellStyle name="Normal 3" xfId="67"/>
    <cellStyle name="Normal 4" xfId="68"/>
    <cellStyle name="Normal 5" xfId="69"/>
    <cellStyle name="Normal 6" xfId="70"/>
    <cellStyle name="Note 2" xfId="71"/>
    <cellStyle name="Output 2" xfId="72"/>
    <cellStyle name="Percent" xfId="3" builtinId="5"/>
    <cellStyle name="Percent [2]" xfId="73"/>
    <cellStyle name="Percent 13 6" xfId="82"/>
    <cellStyle name="Percent 2" xfId="74"/>
    <cellStyle name="Percent 3" xfId="75"/>
    <cellStyle name="Percent 4" xfId="76"/>
    <cellStyle name="Title 2" xfId="77"/>
    <cellStyle name="Total 2" xfId="78"/>
    <cellStyle name="Warning Text 2" xfId="7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externalLink" Target="externalLinks/externalLink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1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externalLink" Target="externalLinks/externalLink5.xml"/><Relationship Id="rId46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externalLink" Target="externalLinks/externalLink4.xml"/><Relationship Id="rId40" Type="http://schemas.openxmlformats.org/officeDocument/2006/relationships/theme" Target="theme/theme1.xml"/><Relationship Id="rId45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2.xml"/><Relationship Id="rId43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Radio" firstButton="1" lockText="1" noThreeD="1"/>
</file>

<file path=xl/ctrlProps/ctrlProp10.xml><?xml version="1.0" encoding="utf-8"?>
<formControlPr xmlns="http://schemas.microsoft.com/office/spreadsheetml/2009/9/main" objectType="Radio" checked="Checked" lockText="1" noThreeD="1"/>
</file>

<file path=xl/ctrlProps/ctrlProp100.xml><?xml version="1.0" encoding="utf-8"?>
<formControlPr xmlns="http://schemas.microsoft.com/office/spreadsheetml/2009/9/main" objectType="Radio" checked="Checked" lockText="1" noThreeD="1"/>
</file>

<file path=xl/ctrlProps/ctrlProp101.xml><?xml version="1.0" encoding="utf-8"?>
<formControlPr xmlns="http://schemas.microsoft.com/office/spreadsheetml/2009/9/main" objectType="Radio" lockText="1" noThreeD="1"/>
</file>

<file path=xl/ctrlProps/ctrlProp102.xml><?xml version="1.0" encoding="utf-8"?>
<formControlPr xmlns="http://schemas.microsoft.com/office/spreadsheetml/2009/9/main" objectType="Radio" lockText="1" noThreeD="1"/>
</file>

<file path=xl/ctrlProps/ctrlProp103.xml><?xml version="1.0" encoding="utf-8"?>
<formControlPr xmlns="http://schemas.microsoft.com/office/spreadsheetml/2009/9/main" objectType="Radio" lockText="1" noThreeD="1"/>
</file>

<file path=xl/ctrlProps/ctrlProp104.xml><?xml version="1.0" encoding="utf-8"?>
<formControlPr xmlns="http://schemas.microsoft.com/office/spreadsheetml/2009/9/main" objectType="Radio" lockText="1" noThreeD="1"/>
</file>

<file path=xl/ctrlProps/ctrlProp105.xml><?xml version="1.0" encoding="utf-8"?>
<formControlPr xmlns="http://schemas.microsoft.com/office/spreadsheetml/2009/9/main" objectType="Radio" lockText="1" noThreeD="1"/>
</file>

<file path=xl/ctrlProps/ctrlProp106.xml><?xml version="1.0" encoding="utf-8"?>
<formControlPr xmlns="http://schemas.microsoft.com/office/spreadsheetml/2009/9/main" objectType="Radio" firstButton="1" lockText="1" noThreeD="1"/>
</file>

<file path=xl/ctrlProps/ctrlProp107.xml><?xml version="1.0" encoding="utf-8"?>
<formControlPr xmlns="http://schemas.microsoft.com/office/spreadsheetml/2009/9/main" objectType="Radio" lockText="1" noThreeD="1"/>
</file>

<file path=xl/ctrlProps/ctrlProp108.xml><?xml version="1.0" encoding="utf-8"?>
<formControlPr xmlns="http://schemas.microsoft.com/office/spreadsheetml/2009/9/main" objectType="Radio" lockText="1" noThreeD="1"/>
</file>

<file path=xl/ctrlProps/ctrlProp109.xml><?xml version="1.0" encoding="utf-8"?>
<formControlPr xmlns="http://schemas.microsoft.com/office/spreadsheetml/2009/9/main" objectType="Radio" lockText="1" noThreeD="1"/>
</file>

<file path=xl/ctrlProps/ctrlProp11.xml><?xml version="1.0" encoding="utf-8"?>
<formControlPr xmlns="http://schemas.microsoft.com/office/spreadsheetml/2009/9/main" objectType="Radio" firstButton="1" lockText="1" noThreeD="1"/>
</file>

<file path=xl/ctrlProps/ctrlProp110.xml><?xml version="1.0" encoding="utf-8"?>
<formControlPr xmlns="http://schemas.microsoft.com/office/spreadsheetml/2009/9/main" objectType="Radio" checked="Checked" lockText="1" noThreeD="1"/>
</file>

<file path=xl/ctrlProps/ctrlProp111.xml><?xml version="1.0" encoding="utf-8"?>
<formControlPr xmlns="http://schemas.microsoft.com/office/spreadsheetml/2009/9/main" objectType="Radio" lockText="1" noThreeD="1"/>
</file>

<file path=xl/ctrlProps/ctrlProp112.xml><?xml version="1.0" encoding="utf-8"?>
<formControlPr xmlns="http://schemas.microsoft.com/office/spreadsheetml/2009/9/main" objectType="Radio" lockText="1" noThreeD="1"/>
</file>

<file path=xl/ctrlProps/ctrlProp113.xml><?xml version="1.0" encoding="utf-8"?>
<formControlPr xmlns="http://schemas.microsoft.com/office/spreadsheetml/2009/9/main" objectType="Radio" lockText="1" noThreeD="1"/>
</file>

<file path=xl/ctrlProps/ctrlProp114.xml><?xml version="1.0" encoding="utf-8"?>
<formControlPr xmlns="http://schemas.microsoft.com/office/spreadsheetml/2009/9/main" objectType="Radio" lockText="1" noThreeD="1"/>
</file>

<file path=xl/ctrlProps/ctrlProp115.xml><?xml version="1.0" encoding="utf-8"?>
<formControlPr xmlns="http://schemas.microsoft.com/office/spreadsheetml/2009/9/main" objectType="Radio" lockText="1" noThreeD="1"/>
</file>

<file path=xl/ctrlProps/ctrlProp116.xml><?xml version="1.0" encoding="utf-8"?>
<formControlPr xmlns="http://schemas.microsoft.com/office/spreadsheetml/2009/9/main" objectType="Radio" firstButton="1" lockText="1" noThreeD="1"/>
</file>

<file path=xl/ctrlProps/ctrlProp117.xml><?xml version="1.0" encoding="utf-8"?>
<formControlPr xmlns="http://schemas.microsoft.com/office/spreadsheetml/2009/9/main" objectType="Radio" lockText="1" noThreeD="1"/>
</file>

<file path=xl/ctrlProps/ctrlProp118.xml><?xml version="1.0" encoding="utf-8"?>
<formControlPr xmlns="http://schemas.microsoft.com/office/spreadsheetml/2009/9/main" objectType="Radio" lockText="1" noThreeD="1"/>
</file>

<file path=xl/ctrlProps/ctrlProp119.xml><?xml version="1.0" encoding="utf-8"?>
<formControlPr xmlns="http://schemas.microsoft.com/office/spreadsheetml/2009/9/main" objectType="Radio" lockText="1" noThreeD="1"/>
</file>

<file path=xl/ctrlProps/ctrlProp12.xml><?xml version="1.0" encoding="utf-8"?>
<formControlPr xmlns="http://schemas.microsoft.com/office/spreadsheetml/2009/9/main" objectType="Radio" lockText="1" noThreeD="1"/>
</file>

<file path=xl/ctrlProps/ctrlProp120.xml><?xml version="1.0" encoding="utf-8"?>
<formControlPr xmlns="http://schemas.microsoft.com/office/spreadsheetml/2009/9/main" objectType="Radio" checked="Checked" lockText="1" noThreeD="1"/>
</file>

<file path=xl/ctrlProps/ctrlProp121.xml><?xml version="1.0" encoding="utf-8"?>
<formControlPr xmlns="http://schemas.microsoft.com/office/spreadsheetml/2009/9/main" objectType="Radio" firstButton="1" lockText="1" noThreeD="1"/>
</file>

<file path=xl/ctrlProps/ctrlProp122.xml><?xml version="1.0" encoding="utf-8"?>
<formControlPr xmlns="http://schemas.microsoft.com/office/spreadsheetml/2009/9/main" objectType="Radio" lockText="1" noThreeD="1"/>
</file>

<file path=xl/ctrlProps/ctrlProp123.xml><?xml version="1.0" encoding="utf-8"?>
<formControlPr xmlns="http://schemas.microsoft.com/office/spreadsheetml/2009/9/main" objectType="Radio" lockText="1" noThreeD="1"/>
</file>

<file path=xl/ctrlProps/ctrlProp124.xml><?xml version="1.0" encoding="utf-8"?>
<formControlPr xmlns="http://schemas.microsoft.com/office/spreadsheetml/2009/9/main" objectType="Radio" lockText="1" noThreeD="1"/>
</file>

<file path=xl/ctrlProps/ctrlProp125.xml><?xml version="1.0" encoding="utf-8"?>
<formControlPr xmlns="http://schemas.microsoft.com/office/spreadsheetml/2009/9/main" objectType="Radio" checked="Checked" lockText="1" noThreeD="1"/>
</file>

<file path=xl/ctrlProps/ctrlProp126.xml><?xml version="1.0" encoding="utf-8"?>
<formControlPr xmlns="http://schemas.microsoft.com/office/spreadsheetml/2009/9/main" objectType="Radio" firstButton="1" lockText="1" noThreeD="1"/>
</file>

<file path=xl/ctrlProps/ctrlProp127.xml><?xml version="1.0" encoding="utf-8"?>
<formControlPr xmlns="http://schemas.microsoft.com/office/spreadsheetml/2009/9/main" objectType="Radio" lockText="1" noThreeD="1"/>
</file>

<file path=xl/ctrlProps/ctrlProp128.xml><?xml version="1.0" encoding="utf-8"?>
<formControlPr xmlns="http://schemas.microsoft.com/office/spreadsheetml/2009/9/main" objectType="Radio" lockText="1" noThreeD="1"/>
</file>

<file path=xl/ctrlProps/ctrlProp129.xml><?xml version="1.0" encoding="utf-8"?>
<formControlPr xmlns="http://schemas.microsoft.com/office/spreadsheetml/2009/9/main" objectType="Radio" lockText="1" noThreeD="1"/>
</file>

<file path=xl/ctrlProps/ctrlProp13.xml><?xml version="1.0" encoding="utf-8"?>
<formControlPr xmlns="http://schemas.microsoft.com/office/spreadsheetml/2009/9/main" objectType="Radio" lockText="1" noThreeD="1"/>
</file>

<file path=xl/ctrlProps/ctrlProp130.xml><?xml version="1.0" encoding="utf-8"?>
<formControlPr xmlns="http://schemas.microsoft.com/office/spreadsheetml/2009/9/main" objectType="Radio" checked="Checked" lockText="1" noThreeD="1"/>
</file>

<file path=xl/ctrlProps/ctrlProp131.xml><?xml version="1.0" encoding="utf-8"?>
<formControlPr xmlns="http://schemas.microsoft.com/office/spreadsheetml/2009/9/main" objectType="Radio" firstButton="1" lockText="1" noThreeD="1"/>
</file>

<file path=xl/ctrlProps/ctrlProp132.xml><?xml version="1.0" encoding="utf-8"?>
<formControlPr xmlns="http://schemas.microsoft.com/office/spreadsheetml/2009/9/main" objectType="Radio" lockText="1" noThreeD="1"/>
</file>

<file path=xl/ctrlProps/ctrlProp133.xml><?xml version="1.0" encoding="utf-8"?>
<formControlPr xmlns="http://schemas.microsoft.com/office/spreadsheetml/2009/9/main" objectType="Radio" lockText="1" noThreeD="1"/>
</file>

<file path=xl/ctrlProps/ctrlProp134.xml><?xml version="1.0" encoding="utf-8"?>
<formControlPr xmlns="http://schemas.microsoft.com/office/spreadsheetml/2009/9/main" objectType="Radio" lockText="1" noThreeD="1"/>
</file>

<file path=xl/ctrlProps/ctrlProp135.xml><?xml version="1.0" encoding="utf-8"?>
<formControlPr xmlns="http://schemas.microsoft.com/office/spreadsheetml/2009/9/main" objectType="Radio" checked="Checked" lockText="1" noThreeD="1"/>
</file>

<file path=xl/ctrlProps/ctrlProp136.xml><?xml version="1.0" encoding="utf-8"?>
<formControlPr xmlns="http://schemas.microsoft.com/office/spreadsheetml/2009/9/main" objectType="Radio" firstButton="1" lockText="1" noThreeD="1"/>
</file>

<file path=xl/ctrlProps/ctrlProp137.xml><?xml version="1.0" encoding="utf-8"?>
<formControlPr xmlns="http://schemas.microsoft.com/office/spreadsheetml/2009/9/main" objectType="Radio" lockText="1" noThreeD="1"/>
</file>

<file path=xl/ctrlProps/ctrlProp138.xml><?xml version="1.0" encoding="utf-8"?>
<formControlPr xmlns="http://schemas.microsoft.com/office/spreadsheetml/2009/9/main" objectType="Radio" lockText="1" noThreeD="1"/>
</file>

<file path=xl/ctrlProps/ctrlProp139.xml><?xml version="1.0" encoding="utf-8"?>
<formControlPr xmlns="http://schemas.microsoft.com/office/spreadsheetml/2009/9/main" objectType="Radio" lockText="1" noThreeD="1"/>
</file>

<file path=xl/ctrlProps/ctrlProp14.xml><?xml version="1.0" encoding="utf-8"?>
<formControlPr xmlns="http://schemas.microsoft.com/office/spreadsheetml/2009/9/main" objectType="Radio" lockText="1" noThreeD="1"/>
</file>

<file path=xl/ctrlProps/ctrlProp140.xml><?xml version="1.0" encoding="utf-8"?>
<formControlPr xmlns="http://schemas.microsoft.com/office/spreadsheetml/2009/9/main" objectType="Radio" checked="Checked" lockText="1" noThreeD="1"/>
</file>

<file path=xl/ctrlProps/ctrlProp141.xml><?xml version="1.0" encoding="utf-8"?>
<formControlPr xmlns="http://schemas.microsoft.com/office/spreadsheetml/2009/9/main" objectType="Radio" firstButton="1" lockText="1" noThreeD="1"/>
</file>

<file path=xl/ctrlProps/ctrlProp142.xml><?xml version="1.0" encoding="utf-8"?>
<formControlPr xmlns="http://schemas.microsoft.com/office/spreadsheetml/2009/9/main" objectType="Radio" lockText="1" noThreeD="1"/>
</file>

<file path=xl/ctrlProps/ctrlProp143.xml><?xml version="1.0" encoding="utf-8"?>
<formControlPr xmlns="http://schemas.microsoft.com/office/spreadsheetml/2009/9/main" objectType="Radio" lockText="1" noThreeD="1"/>
</file>

<file path=xl/ctrlProps/ctrlProp144.xml><?xml version="1.0" encoding="utf-8"?>
<formControlPr xmlns="http://schemas.microsoft.com/office/spreadsheetml/2009/9/main" objectType="Radio" lockText="1" noThreeD="1"/>
</file>

<file path=xl/ctrlProps/ctrlProp145.xml><?xml version="1.0" encoding="utf-8"?>
<formControlPr xmlns="http://schemas.microsoft.com/office/spreadsheetml/2009/9/main" objectType="Radio" checked="Checked" lockText="1" noThreeD="1"/>
</file>

<file path=xl/ctrlProps/ctrlProp146.xml><?xml version="1.0" encoding="utf-8"?>
<formControlPr xmlns="http://schemas.microsoft.com/office/spreadsheetml/2009/9/main" objectType="Radio" firstButton="1" lockText="1" noThreeD="1"/>
</file>

<file path=xl/ctrlProps/ctrlProp147.xml><?xml version="1.0" encoding="utf-8"?>
<formControlPr xmlns="http://schemas.microsoft.com/office/spreadsheetml/2009/9/main" objectType="Radio" lockText="1" noThreeD="1"/>
</file>

<file path=xl/ctrlProps/ctrlProp148.xml><?xml version="1.0" encoding="utf-8"?>
<formControlPr xmlns="http://schemas.microsoft.com/office/spreadsheetml/2009/9/main" objectType="Radio" lockText="1" noThreeD="1"/>
</file>

<file path=xl/ctrlProps/ctrlProp149.xml><?xml version="1.0" encoding="utf-8"?>
<formControlPr xmlns="http://schemas.microsoft.com/office/spreadsheetml/2009/9/main" objectType="Radio" lockText="1" noThreeD="1"/>
</file>

<file path=xl/ctrlProps/ctrlProp15.xml><?xml version="1.0" encoding="utf-8"?>
<formControlPr xmlns="http://schemas.microsoft.com/office/spreadsheetml/2009/9/main" objectType="Radio" checked="Checked" lockText="1" noThreeD="1"/>
</file>

<file path=xl/ctrlProps/ctrlProp150.xml><?xml version="1.0" encoding="utf-8"?>
<formControlPr xmlns="http://schemas.microsoft.com/office/spreadsheetml/2009/9/main" objectType="Radio" checked="Checked" lockText="1" noThreeD="1"/>
</file>

<file path=xl/ctrlProps/ctrlProp151.xml><?xml version="1.0" encoding="utf-8"?>
<formControlPr xmlns="http://schemas.microsoft.com/office/spreadsheetml/2009/9/main" objectType="Radio" firstButton="1" lockText="1" noThreeD="1"/>
</file>

<file path=xl/ctrlProps/ctrlProp152.xml><?xml version="1.0" encoding="utf-8"?>
<formControlPr xmlns="http://schemas.microsoft.com/office/spreadsheetml/2009/9/main" objectType="Radio" lockText="1" noThreeD="1"/>
</file>

<file path=xl/ctrlProps/ctrlProp153.xml><?xml version="1.0" encoding="utf-8"?>
<formControlPr xmlns="http://schemas.microsoft.com/office/spreadsheetml/2009/9/main" objectType="Radio" lockText="1" noThreeD="1"/>
</file>

<file path=xl/ctrlProps/ctrlProp154.xml><?xml version="1.0" encoding="utf-8"?>
<formControlPr xmlns="http://schemas.microsoft.com/office/spreadsheetml/2009/9/main" objectType="Radio" lockText="1" noThreeD="1"/>
</file>

<file path=xl/ctrlProps/ctrlProp155.xml><?xml version="1.0" encoding="utf-8"?>
<formControlPr xmlns="http://schemas.microsoft.com/office/spreadsheetml/2009/9/main" objectType="Radio" checked="Checked" lockText="1" noThreeD="1"/>
</file>

<file path=xl/ctrlProps/ctrlProp156.xml><?xml version="1.0" encoding="utf-8"?>
<formControlPr xmlns="http://schemas.microsoft.com/office/spreadsheetml/2009/9/main" objectType="Radio" firstButton="1" lockText="1" noThreeD="1"/>
</file>

<file path=xl/ctrlProps/ctrlProp157.xml><?xml version="1.0" encoding="utf-8"?>
<formControlPr xmlns="http://schemas.microsoft.com/office/spreadsheetml/2009/9/main" objectType="Radio" lockText="1" noThreeD="1"/>
</file>

<file path=xl/ctrlProps/ctrlProp158.xml><?xml version="1.0" encoding="utf-8"?>
<formControlPr xmlns="http://schemas.microsoft.com/office/spreadsheetml/2009/9/main" objectType="Radio" lockText="1" noThreeD="1"/>
</file>

<file path=xl/ctrlProps/ctrlProp159.xml><?xml version="1.0" encoding="utf-8"?>
<formControlPr xmlns="http://schemas.microsoft.com/office/spreadsheetml/2009/9/main" objectType="Radio" lockText="1" noThreeD="1"/>
</file>

<file path=xl/ctrlProps/ctrlProp16.xml><?xml version="1.0" encoding="utf-8"?>
<formControlPr xmlns="http://schemas.microsoft.com/office/spreadsheetml/2009/9/main" objectType="Radio" firstButton="1" lockText="1" noThreeD="1"/>
</file>

<file path=xl/ctrlProps/ctrlProp160.xml><?xml version="1.0" encoding="utf-8"?>
<formControlPr xmlns="http://schemas.microsoft.com/office/spreadsheetml/2009/9/main" objectType="Radio" checked="Checked" lockText="1" noThreeD="1"/>
</file>

<file path=xl/ctrlProps/ctrlProp161.xml><?xml version="1.0" encoding="utf-8"?>
<formControlPr xmlns="http://schemas.microsoft.com/office/spreadsheetml/2009/9/main" objectType="Radio" firstButton="1" lockText="1" noThreeD="1"/>
</file>

<file path=xl/ctrlProps/ctrlProp162.xml><?xml version="1.0" encoding="utf-8"?>
<formControlPr xmlns="http://schemas.microsoft.com/office/spreadsheetml/2009/9/main" objectType="Radio" lockText="1" noThreeD="1"/>
</file>

<file path=xl/ctrlProps/ctrlProp163.xml><?xml version="1.0" encoding="utf-8"?>
<formControlPr xmlns="http://schemas.microsoft.com/office/spreadsheetml/2009/9/main" objectType="Radio" lockText="1" noThreeD="1"/>
</file>

<file path=xl/ctrlProps/ctrlProp164.xml><?xml version="1.0" encoding="utf-8"?>
<formControlPr xmlns="http://schemas.microsoft.com/office/spreadsheetml/2009/9/main" objectType="Radio" lockText="1" noThreeD="1"/>
</file>

<file path=xl/ctrlProps/ctrlProp165.xml><?xml version="1.0" encoding="utf-8"?>
<formControlPr xmlns="http://schemas.microsoft.com/office/spreadsheetml/2009/9/main" objectType="Radio" checked="Checked" lockText="1" noThreeD="1"/>
</file>

<file path=xl/ctrlProps/ctrlProp166.xml><?xml version="1.0" encoding="utf-8"?>
<formControlPr xmlns="http://schemas.microsoft.com/office/spreadsheetml/2009/9/main" objectType="Radio" firstButton="1" lockText="1" noThreeD="1"/>
</file>

<file path=xl/ctrlProps/ctrlProp167.xml><?xml version="1.0" encoding="utf-8"?>
<formControlPr xmlns="http://schemas.microsoft.com/office/spreadsheetml/2009/9/main" objectType="Radio" lockText="1" noThreeD="1"/>
</file>

<file path=xl/ctrlProps/ctrlProp168.xml><?xml version="1.0" encoding="utf-8"?>
<formControlPr xmlns="http://schemas.microsoft.com/office/spreadsheetml/2009/9/main" objectType="Radio" lockText="1" noThreeD="1"/>
</file>

<file path=xl/ctrlProps/ctrlProp169.xml><?xml version="1.0" encoding="utf-8"?>
<formControlPr xmlns="http://schemas.microsoft.com/office/spreadsheetml/2009/9/main" objectType="Radio" lockText="1" noThreeD="1"/>
</file>

<file path=xl/ctrlProps/ctrlProp17.xml><?xml version="1.0" encoding="utf-8"?>
<formControlPr xmlns="http://schemas.microsoft.com/office/spreadsheetml/2009/9/main" objectType="Radio" lockText="1" noThreeD="1"/>
</file>

<file path=xl/ctrlProps/ctrlProp170.xml><?xml version="1.0" encoding="utf-8"?>
<formControlPr xmlns="http://schemas.microsoft.com/office/spreadsheetml/2009/9/main" objectType="Radio" checked="Checked" lockText="1" noThreeD="1"/>
</file>

<file path=xl/ctrlProps/ctrlProp171.xml><?xml version="1.0" encoding="utf-8"?>
<formControlPr xmlns="http://schemas.microsoft.com/office/spreadsheetml/2009/9/main" objectType="Radio" firstButton="1" lockText="1" noThreeD="1"/>
</file>

<file path=xl/ctrlProps/ctrlProp172.xml><?xml version="1.0" encoding="utf-8"?>
<formControlPr xmlns="http://schemas.microsoft.com/office/spreadsheetml/2009/9/main" objectType="Radio" lockText="1" noThreeD="1"/>
</file>

<file path=xl/ctrlProps/ctrlProp173.xml><?xml version="1.0" encoding="utf-8"?>
<formControlPr xmlns="http://schemas.microsoft.com/office/spreadsheetml/2009/9/main" objectType="Radio" lockText="1" noThreeD="1"/>
</file>

<file path=xl/ctrlProps/ctrlProp174.xml><?xml version="1.0" encoding="utf-8"?>
<formControlPr xmlns="http://schemas.microsoft.com/office/spreadsheetml/2009/9/main" objectType="Radio" lockText="1" noThreeD="1"/>
</file>

<file path=xl/ctrlProps/ctrlProp175.xml><?xml version="1.0" encoding="utf-8"?>
<formControlPr xmlns="http://schemas.microsoft.com/office/spreadsheetml/2009/9/main" objectType="Radio" checked="Checked" lockText="1" noThreeD="1"/>
</file>

<file path=xl/ctrlProps/ctrlProp18.xml><?xml version="1.0" encoding="utf-8"?>
<formControlPr xmlns="http://schemas.microsoft.com/office/spreadsheetml/2009/9/main" objectType="Radio" lockText="1" noThreeD="1"/>
</file>

<file path=xl/ctrlProps/ctrlProp19.xml><?xml version="1.0" encoding="utf-8"?>
<formControlPr xmlns="http://schemas.microsoft.com/office/spreadsheetml/2009/9/main" objectType="Radio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20.xml><?xml version="1.0" encoding="utf-8"?>
<formControlPr xmlns="http://schemas.microsoft.com/office/spreadsheetml/2009/9/main" objectType="Radio" checked="Checked" lockText="1" noThreeD="1"/>
</file>

<file path=xl/ctrlProps/ctrlProp21.xml><?xml version="1.0" encoding="utf-8"?>
<formControlPr xmlns="http://schemas.microsoft.com/office/spreadsheetml/2009/9/main" objectType="Radio" firstButton="1" lockText="1" noThreeD="1"/>
</file>

<file path=xl/ctrlProps/ctrlProp22.xml><?xml version="1.0" encoding="utf-8"?>
<formControlPr xmlns="http://schemas.microsoft.com/office/spreadsheetml/2009/9/main" objectType="Radio" lockText="1" noThreeD="1"/>
</file>

<file path=xl/ctrlProps/ctrlProp23.xml><?xml version="1.0" encoding="utf-8"?>
<formControlPr xmlns="http://schemas.microsoft.com/office/spreadsheetml/2009/9/main" objectType="Radio" lockText="1" noThreeD="1"/>
</file>

<file path=xl/ctrlProps/ctrlProp24.xml><?xml version="1.0" encoding="utf-8"?>
<formControlPr xmlns="http://schemas.microsoft.com/office/spreadsheetml/2009/9/main" objectType="Radio" lockText="1" noThreeD="1"/>
</file>

<file path=xl/ctrlProps/ctrlProp25.xml><?xml version="1.0" encoding="utf-8"?>
<formControlPr xmlns="http://schemas.microsoft.com/office/spreadsheetml/2009/9/main" objectType="Radio" checked="Checked" lockText="1" noThreeD="1"/>
</file>

<file path=xl/ctrlProps/ctrlProp26.xml><?xml version="1.0" encoding="utf-8"?>
<formControlPr xmlns="http://schemas.microsoft.com/office/spreadsheetml/2009/9/main" objectType="Radio" firstButton="1" lockText="1" noThreeD="1"/>
</file>

<file path=xl/ctrlProps/ctrlProp27.xml><?xml version="1.0" encoding="utf-8"?>
<formControlPr xmlns="http://schemas.microsoft.com/office/spreadsheetml/2009/9/main" objectType="Radio" lockText="1" noThreeD="1"/>
</file>

<file path=xl/ctrlProps/ctrlProp28.xml><?xml version="1.0" encoding="utf-8"?>
<formControlPr xmlns="http://schemas.microsoft.com/office/spreadsheetml/2009/9/main" objectType="Radio" lockText="1" noThreeD="1"/>
</file>

<file path=xl/ctrlProps/ctrlProp29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lockText="1" noThreeD="1"/>
</file>

<file path=xl/ctrlProps/ctrlProp30.xml><?xml version="1.0" encoding="utf-8"?>
<formControlPr xmlns="http://schemas.microsoft.com/office/spreadsheetml/2009/9/main" objectType="Radio" checked="Checked" lockText="1" noThreeD="1"/>
</file>

<file path=xl/ctrlProps/ctrlProp31.xml><?xml version="1.0" encoding="utf-8"?>
<formControlPr xmlns="http://schemas.microsoft.com/office/spreadsheetml/2009/9/main" objectType="Radio" firstButton="1" lockText="1" noThreeD="1"/>
</file>

<file path=xl/ctrlProps/ctrlProp32.xml><?xml version="1.0" encoding="utf-8"?>
<formControlPr xmlns="http://schemas.microsoft.com/office/spreadsheetml/2009/9/main" objectType="Radio" lockText="1" noThreeD="1"/>
</file>

<file path=xl/ctrlProps/ctrlProp33.xml><?xml version="1.0" encoding="utf-8"?>
<formControlPr xmlns="http://schemas.microsoft.com/office/spreadsheetml/2009/9/main" objectType="Radio" lockText="1" noThreeD="1"/>
</file>

<file path=xl/ctrlProps/ctrlProp34.xml><?xml version="1.0" encoding="utf-8"?>
<formControlPr xmlns="http://schemas.microsoft.com/office/spreadsheetml/2009/9/main" objectType="Radio" lockText="1" noThreeD="1"/>
</file>

<file path=xl/ctrlProps/ctrlProp35.xml><?xml version="1.0" encoding="utf-8"?>
<formControlPr xmlns="http://schemas.microsoft.com/office/spreadsheetml/2009/9/main" objectType="Radio" checked="Checked" lockText="1" noThreeD="1"/>
</file>

<file path=xl/ctrlProps/ctrlProp36.xml><?xml version="1.0" encoding="utf-8"?>
<formControlPr xmlns="http://schemas.microsoft.com/office/spreadsheetml/2009/9/main" objectType="Radio" firstButton="1" lockText="1" noThreeD="1"/>
</file>

<file path=xl/ctrlProps/ctrlProp37.xml><?xml version="1.0" encoding="utf-8"?>
<formControlPr xmlns="http://schemas.microsoft.com/office/spreadsheetml/2009/9/main" objectType="Radio" lockText="1" noThreeD="1"/>
</file>

<file path=xl/ctrlProps/ctrlProp38.xml><?xml version="1.0" encoding="utf-8"?>
<formControlPr xmlns="http://schemas.microsoft.com/office/spreadsheetml/2009/9/main" objectType="Radio" lockText="1" noThreeD="1"/>
</file>

<file path=xl/ctrlProps/ctrlProp39.xml><?xml version="1.0" encoding="utf-8"?>
<formControlPr xmlns="http://schemas.microsoft.com/office/spreadsheetml/2009/9/main" objectType="Radio" lockText="1" noThreeD="1"/>
</file>

<file path=xl/ctrlProps/ctrlProp4.xml><?xml version="1.0" encoding="utf-8"?>
<formControlPr xmlns="http://schemas.microsoft.com/office/spreadsheetml/2009/9/main" objectType="Radio" lockText="1" noThreeD="1"/>
</file>

<file path=xl/ctrlProps/ctrlProp40.xml><?xml version="1.0" encoding="utf-8"?>
<formControlPr xmlns="http://schemas.microsoft.com/office/spreadsheetml/2009/9/main" objectType="Radio" checked="Checked" lockText="1" noThreeD="1"/>
</file>

<file path=xl/ctrlProps/ctrlProp41.xml><?xml version="1.0" encoding="utf-8"?>
<formControlPr xmlns="http://schemas.microsoft.com/office/spreadsheetml/2009/9/main" objectType="Radio" firstButton="1" lockText="1" noThreeD="1"/>
</file>

<file path=xl/ctrlProps/ctrlProp42.xml><?xml version="1.0" encoding="utf-8"?>
<formControlPr xmlns="http://schemas.microsoft.com/office/spreadsheetml/2009/9/main" objectType="Radio" lockText="1" noThreeD="1"/>
</file>

<file path=xl/ctrlProps/ctrlProp43.xml><?xml version="1.0" encoding="utf-8"?>
<formControlPr xmlns="http://schemas.microsoft.com/office/spreadsheetml/2009/9/main" objectType="Radio" lockText="1" noThreeD="1"/>
</file>

<file path=xl/ctrlProps/ctrlProp44.xml><?xml version="1.0" encoding="utf-8"?>
<formControlPr xmlns="http://schemas.microsoft.com/office/spreadsheetml/2009/9/main" objectType="Radio" lockText="1" noThreeD="1"/>
</file>

<file path=xl/ctrlProps/ctrlProp45.xml><?xml version="1.0" encoding="utf-8"?>
<formControlPr xmlns="http://schemas.microsoft.com/office/spreadsheetml/2009/9/main" objectType="Radio" checked="Checked" lockText="1" noThreeD="1"/>
</file>

<file path=xl/ctrlProps/ctrlProp46.xml><?xml version="1.0" encoding="utf-8"?>
<formControlPr xmlns="http://schemas.microsoft.com/office/spreadsheetml/2009/9/main" objectType="Radio" firstButton="1" lockText="1" noThreeD="1"/>
</file>

<file path=xl/ctrlProps/ctrlProp47.xml><?xml version="1.0" encoding="utf-8"?>
<formControlPr xmlns="http://schemas.microsoft.com/office/spreadsheetml/2009/9/main" objectType="Radio" lockText="1" noThreeD="1"/>
</file>

<file path=xl/ctrlProps/ctrlProp48.xml><?xml version="1.0" encoding="utf-8"?>
<formControlPr xmlns="http://schemas.microsoft.com/office/spreadsheetml/2009/9/main" objectType="Radio" lockText="1" noThreeD="1"/>
</file>

<file path=xl/ctrlProps/ctrlProp49.xml><?xml version="1.0" encoding="utf-8"?>
<formControlPr xmlns="http://schemas.microsoft.com/office/spreadsheetml/2009/9/main" objectType="Radio" lockText="1" noThreeD="1"/>
</file>

<file path=xl/ctrlProps/ctrlProp5.xml><?xml version="1.0" encoding="utf-8"?>
<formControlPr xmlns="http://schemas.microsoft.com/office/spreadsheetml/2009/9/main" objectType="Radio" checked="Checked" lockText="1" noThreeD="1"/>
</file>

<file path=xl/ctrlProps/ctrlProp50.xml><?xml version="1.0" encoding="utf-8"?>
<formControlPr xmlns="http://schemas.microsoft.com/office/spreadsheetml/2009/9/main" objectType="Radio" checked="Checked" lockText="1" noThreeD="1"/>
</file>

<file path=xl/ctrlProps/ctrlProp51.xml><?xml version="1.0" encoding="utf-8"?>
<formControlPr xmlns="http://schemas.microsoft.com/office/spreadsheetml/2009/9/main" objectType="Radio" firstButton="1" lockText="1" noThreeD="1"/>
</file>

<file path=xl/ctrlProps/ctrlProp52.xml><?xml version="1.0" encoding="utf-8"?>
<formControlPr xmlns="http://schemas.microsoft.com/office/spreadsheetml/2009/9/main" objectType="Radio" lockText="1" noThreeD="1"/>
</file>

<file path=xl/ctrlProps/ctrlProp53.xml><?xml version="1.0" encoding="utf-8"?>
<formControlPr xmlns="http://schemas.microsoft.com/office/spreadsheetml/2009/9/main" objectType="Radio" lockText="1" noThreeD="1"/>
</file>

<file path=xl/ctrlProps/ctrlProp54.xml><?xml version="1.0" encoding="utf-8"?>
<formControlPr xmlns="http://schemas.microsoft.com/office/spreadsheetml/2009/9/main" objectType="Radio" lockText="1" noThreeD="1"/>
</file>

<file path=xl/ctrlProps/ctrlProp55.xml><?xml version="1.0" encoding="utf-8"?>
<formControlPr xmlns="http://schemas.microsoft.com/office/spreadsheetml/2009/9/main" objectType="Radio" checked="Checked" lockText="1" noThreeD="1"/>
</file>

<file path=xl/ctrlProps/ctrlProp56.xml><?xml version="1.0" encoding="utf-8"?>
<formControlPr xmlns="http://schemas.microsoft.com/office/spreadsheetml/2009/9/main" objectType="Radio" firstButton="1" lockText="1" noThreeD="1"/>
</file>

<file path=xl/ctrlProps/ctrlProp57.xml><?xml version="1.0" encoding="utf-8"?>
<formControlPr xmlns="http://schemas.microsoft.com/office/spreadsheetml/2009/9/main" objectType="Radio" lockText="1" noThreeD="1"/>
</file>

<file path=xl/ctrlProps/ctrlProp58.xml><?xml version="1.0" encoding="utf-8"?>
<formControlPr xmlns="http://schemas.microsoft.com/office/spreadsheetml/2009/9/main" objectType="Radio" lockText="1" noThreeD="1"/>
</file>

<file path=xl/ctrlProps/ctrlProp59.xml><?xml version="1.0" encoding="utf-8"?>
<formControlPr xmlns="http://schemas.microsoft.com/office/spreadsheetml/2009/9/main" objectType="Radio" lockText="1" noThreeD="1"/>
</file>

<file path=xl/ctrlProps/ctrlProp6.xml><?xml version="1.0" encoding="utf-8"?>
<formControlPr xmlns="http://schemas.microsoft.com/office/spreadsheetml/2009/9/main" objectType="Radio" firstButton="1" lockText="1" noThreeD="1"/>
</file>

<file path=xl/ctrlProps/ctrlProp60.xml><?xml version="1.0" encoding="utf-8"?>
<formControlPr xmlns="http://schemas.microsoft.com/office/spreadsheetml/2009/9/main" objectType="Radio" checked="Checked" lockText="1" noThreeD="1"/>
</file>

<file path=xl/ctrlProps/ctrlProp61.xml><?xml version="1.0" encoding="utf-8"?>
<formControlPr xmlns="http://schemas.microsoft.com/office/spreadsheetml/2009/9/main" objectType="Radio" firstButton="1" lockText="1" noThreeD="1"/>
</file>

<file path=xl/ctrlProps/ctrlProp62.xml><?xml version="1.0" encoding="utf-8"?>
<formControlPr xmlns="http://schemas.microsoft.com/office/spreadsheetml/2009/9/main" objectType="Radio" lockText="1" noThreeD="1"/>
</file>

<file path=xl/ctrlProps/ctrlProp63.xml><?xml version="1.0" encoding="utf-8"?>
<formControlPr xmlns="http://schemas.microsoft.com/office/spreadsheetml/2009/9/main" objectType="Radio" lockText="1" noThreeD="1"/>
</file>

<file path=xl/ctrlProps/ctrlProp64.xml><?xml version="1.0" encoding="utf-8"?>
<formControlPr xmlns="http://schemas.microsoft.com/office/spreadsheetml/2009/9/main" objectType="Radio" lockText="1" noThreeD="1"/>
</file>

<file path=xl/ctrlProps/ctrlProp65.xml><?xml version="1.0" encoding="utf-8"?>
<formControlPr xmlns="http://schemas.microsoft.com/office/spreadsheetml/2009/9/main" objectType="Radio" checked="Checked" lockText="1" noThreeD="1"/>
</file>

<file path=xl/ctrlProps/ctrlProp66.xml><?xml version="1.0" encoding="utf-8"?>
<formControlPr xmlns="http://schemas.microsoft.com/office/spreadsheetml/2009/9/main" objectType="Radio" firstButton="1" lockText="1" noThreeD="1"/>
</file>

<file path=xl/ctrlProps/ctrlProp67.xml><?xml version="1.0" encoding="utf-8"?>
<formControlPr xmlns="http://schemas.microsoft.com/office/spreadsheetml/2009/9/main" objectType="Radio" lockText="1" noThreeD="1"/>
</file>

<file path=xl/ctrlProps/ctrlProp68.xml><?xml version="1.0" encoding="utf-8"?>
<formControlPr xmlns="http://schemas.microsoft.com/office/spreadsheetml/2009/9/main" objectType="Radio" lockText="1" noThreeD="1"/>
</file>

<file path=xl/ctrlProps/ctrlProp69.xml><?xml version="1.0" encoding="utf-8"?>
<formControlPr xmlns="http://schemas.microsoft.com/office/spreadsheetml/2009/9/main" objectType="Radio" lockText="1" noThreeD="1"/>
</file>

<file path=xl/ctrlProps/ctrlProp7.xml><?xml version="1.0" encoding="utf-8"?>
<formControlPr xmlns="http://schemas.microsoft.com/office/spreadsheetml/2009/9/main" objectType="Radio" lockText="1" noThreeD="1"/>
</file>

<file path=xl/ctrlProps/ctrlProp70.xml><?xml version="1.0" encoding="utf-8"?>
<formControlPr xmlns="http://schemas.microsoft.com/office/spreadsheetml/2009/9/main" objectType="Radio" checked="Checked" lockText="1" noThreeD="1"/>
</file>

<file path=xl/ctrlProps/ctrlProp71.xml><?xml version="1.0" encoding="utf-8"?>
<formControlPr xmlns="http://schemas.microsoft.com/office/spreadsheetml/2009/9/main" objectType="Radio" lockText="1" noThreeD="1"/>
</file>

<file path=xl/ctrlProps/ctrlProp72.xml><?xml version="1.0" encoding="utf-8"?>
<formControlPr xmlns="http://schemas.microsoft.com/office/spreadsheetml/2009/9/main" objectType="Radio" lockText="1" noThreeD="1"/>
</file>

<file path=xl/ctrlProps/ctrlProp73.xml><?xml version="1.0" encoding="utf-8"?>
<formControlPr xmlns="http://schemas.microsoft.com/office/spreadsheetml/2009/9/main" objectType="Radio" lockText="1" noThreeD="1"/>
</file>

<file path=xl/ctrlProps/ctrlProp74.xml><?xml version="1.0" encoding="utf-8"?>
<formControlPr xmlns="http://schemas.microsoft.com/office/spreadsheetml/2009/9/main" objectType="Radio" lockText="1" noThreeD="1"/>
</file>

<file path=xl/ctrlProps/ctrlProp75.xml><?xml version="1.0" encoding="utf-8"?>
<formControlPr xmlns="http://schemas.microsoft.com/office/spreadsheetml/2009/9/main" objectType="Radio" lockText="1" noThreeD="1"/>
</file>

<file path=xl/ctrlProps/ctrlProp76.xml><?xml version="1.0" encoding="utf-8"?>
<formControlPr xmlns="http://schemas.microsoft.com/office/spreadsheetml/2009/9/main" objectType="Radio" firstButton="1" lockText="1" noThreeD="1"/>
</file>

<file path=xl/ctrlProps/ctrlProp77.xml><?xml version="1.0" encoding="utf-8"?>
<formControlPr xmlns="http://schemas.microsoft.com/office/spreadsheetml/2009/9/main" objectType="Radio" lockText="1" noThreeD="1"/>
</file>

<file path=xl/ctrlProps/ctrlProp78.xml><?xml version="1.0" encoding="utf-8"?>
<formControlPr xmlns="http://schemas.microsoft.com/office/spreadsheetml/2009/9/main" objectType="Radio" lockText="1" noThreeD="1"/>
</file>

<file path=xl/ctrlProps/ctrlProp79.xml><?xml version="1.0" encoding="utf-8"?>
<formControlPr xmlns="http://schemas.microsoft.com/office/spreadsheetml/2009/9/main" objectType="Radio" lockText="1" noThreeD="1"/>
</file>

<file path=xl/ctrlProps/ctrlProp8.xml><?xml version="1.0" encoding="utf-8"?>
<formControlPr xmlns="http://schemas.microsoft.com/office/spreadsheetml/2009/9/main" objectType="Radio" lockText="1" noThreeD="1"/>
</file>

<file path=xl/ctrlProps/ctrlProp80.xml><?xml version="1.0" encoding="utf-8"?>
<formControlPr xmlns="http://schemas.microsoft.com/office/spreadsheetml/2009/9/main" objectType="Radio" checked="Checked" lockText="1" noThreeD="1"/>
</file>

<file path=xl/ctrlProps/ctrlProp81.xml><?xml version="1.0" encoding="utf-8"?>
<formControlPr xmlns="http://schemas.microsoft.com/office/spreadsheetml/2009/9/main" objectType="Radio" lockText="1" noThreeD="1"/>
</file>

<file path=xl/ctrlProps/ctrlProp82.xml><?xml version="1.0" encoding="utf-8"?>
<formControlPr xmlns="http://schemas.microsoft.com/office/spreadsheetml/2009/9/main" objectType="Radio" lockText="1" noThreeD="1"/>
</file>

<file path=xl/ctrlProps/ctrlProp83.xml><?xml version="1.0" encoding="utf-8"?>
<formControlPr xmlns="http://schemas.microsoft.com/office/spreadsheetml/2009/9/main" objectType="Radio" lockText="1" noThreeD="1"/>
</file>

<file path=xl/ctrlProps/ctrlProp84.xml><?xml version="1.0" encoding="utf-8"?>
<formControlPr xmlns="http://schemas.microsoft.com/office/spreadsheetml/2009/9/main" objectType="Radio" lockText="1" noThreeD="1"/>
</file>

<file path=xl/ctrlProps/ctrlProp85.xml><?xml version="1.0" encoding="utf-8"?>
<formControlPr xmlns="http://schemas.microsoft.com/office/spreadsheetml/2009/9/main" objectType="Radio" lockText="1" noThreeD="1"/>
</file>

<file path=xl/ctrlProps/ctrlProp86.xml><?xml version="1.0" encoding="utf-8"?>
<formControlPr xmlns="http://schemas.microsoft.com/office/spreadsheetml/2009/9/main" objectType="Radio" firstButton="1" lockText="1" noThreeD="1"/>
</file>

<file path=xl/ctrlProps/ctrlProp87.xml><?xml version="1.0" encoding="utf-8"?>
<formControlPr xmlns="http://schemas.microsoft.com/office/spreadsheetml/2009/9/main" objectType="Radio" lockText="1" noThreeD="1"/>
</file>

<file path=xl/ctrlProps/ctrlProp88.xml><?xml version="1.0" encoding="utf-8"?>
<formControlPr xmlns="http://schemas.microsoft.com/office/spreadsheetml/2009/9/main" objectType="Radio" lockText="1" noThreeD="1"/>
</file>

<file path=xl/ctrlProps/ctrlProp89.xml><?xml version="1.0" encoding="utf-8"?>
<formControlPr xmlns="http://schemas.microsoft.com/office/spreadsheetml/2009/9/main" objectType="Radio" lockText="1" noThreeD="1"/>
</file>

<file path=xl/ctrlProps/ctrlProp9.xml><?xml version="1.0" encoding="utf-8"?>
<formControlPr xmlns="http://schemas.microsoft.com/office/spreadsheetml/2009/9/main" objectType="Radio" lockText="1" noThreeD="1"/>
</file>

<file path=xl/ctrlProps/ctrlProp90.xml><?xml version="1.0" encoding="utf-8"?>
<formControlPr xmlns="http://schemas.microsoft.com/office/spreadsheetml/2009/9/main" objectType="Radio" checked="Checked" lockText="1" noThreeD="1"/>
</file>

<file path=xl/ctrlProps/ctrlProp91.xml><?xml version="1.0" encoding="utf-8"?>
<formControlPr xmlns="http://schemas.microsoft.com/office/spreadsheetml/2009/9/main" objectType="Radio" lockText="1" noThreeD="1"/>
</file>

<file path=xl/ctrlProps/ctrlProp92.xml><?xml version="1.0" encoding="utf-8"?>
<formControlPr xmlns="http://schemas.microsoft.com/office/spreadsheetml/2009/9/main" objectType="Radio" lockText="1" noThreeD="1"/>
</file>

<file path=xl/ctrlProps/ctrlProp93.xml><?xml version="1.0" encoding="utf-8"?>
<formControlPr xmlns="http://schemas.microsoft.com/office/spreadsheetml/2009/9/main" objectType="Radio" lockText="1" noThreeD="1"/>
</file>

<file path=xl/ctrlProps/ctrlProp94.xml><?xml version="1.0" encoding="utf-8"?>
<formControlPr xmlns="http://schemas.microsoft.com/office/spreadsheetml/2009/9/main" objectType="Radio" lockText="1" noThreeD="1"/>
</file>

<file path=xl/ctrlProps/ctrlProp95.xml><?xml version="1.0" encoding="utf-8"?>
<formControlPr xmlns="http://schemas.microsoft.com/office/spreadsheetml/2009/9/main" objectType="Radio" lockText="1" noThreeD="1"/>
</file>

<file path=xl/ctrlProps/ctrlProp96.xml><?xml version="1.0" encoding="utf-8"?>
<formControlPr xmlns="http://schemas.microsoft.com/office/spreadsheetml/2009/9/main" objectType="Radio" firstButton="1" lockText="1" noThreeD="1"/>
</file>

<file path=xl/ctrlProps/ctrlProp97.xml><?xml version="1.0" encoding="utf-8"?>
<formControlPr xmlns="http://schemas.microsoft.com/office/spreadsheetml/2009/9/main" objectType="Radio" lockText="1" noThreeD="1"/>
</file>

<file path=xl/ctrlProps/ctrlProp98.xml><?xml version="1.0" encoding="utf-8"?>
<formControlPr xmlns="http://schemas.microsoft.com/office/spreadsheetml/2009/9/main" objectType="Radio" lockText="1" noThreeD="1"/>
</file>

<file path=xl/ctrlProps/ctrlProp99.xml><?xml version="1.0" encoding="utf-8"?>
<formControlPr xmlns="http://schemas.microsoft.com/office/spreadsheetml/2009/9/main" objectType="Radio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11</xdr:col>
          <xdr:colOff>95250</xdr:colOff>
          <xdr:row>7</xdr:row>
          <xdr:rowOff>31750</xdr:rowOff>
        </xdr:to>
        <xdr:sp macro="" textlink="">
          <xdr:nvSpPr>
            <xdr:cNvPr id="12291" name="Option Button 3" hidden="1">
              <a:extLst>
                <a:ext uri="{63B3BB69-23CF-44E3-9099-C40C66FF867C}">
                  <a14:compatExt spid="_x0000_s122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11</xdr:col>
          <xdr:colOff>95250</xdr:colOff>
          <xdr:row>7</xdr:row>
          <xdr:rowOff>31750</xdr:rowOff>
        </xdr:to>
        <xdr:sp macro="" textlink="">
          <xdr:nvSpPr>
            <xdr:cNvPr id="12292" name="Option Button 4" hidden="1">
              <a:extLst>
                <a:ext uri="{63B3BB69-23CF-44E3-9099-C40C66FF867C}">
                  <a14:compatExt spid="_x0000_s122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11</xdr:col>
          <xdr:colOff>95250</xdr:colOff>
          <xdr:row>7</xdr:row>
          <xdr:rowOff>31750</xdr:rowOff>
        </xdr:to>
        <xdr:sp macro="" textlink="">
          <xdr:nvSpPr>
            <xdr:cNvPr id="12293" name="Option Button 5" hidden="1">
              <a:extLst>
                <a:ext uri="{63B3BB69-23CF-44E3-9099-C40C66FF867C}">
                  <a14:compatExt spid="_x0000_s122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11</xdr:col>
          <xdr:colOff>95250</xdr:colOff>
          <xdr:row>7</xdr:row>
          <xdr:rowOff>31750</xdr:rowOff>
        </xdr:to>
        <xdr:sp macro="" textlink="">
          <xdr:nvSpPr>
            <xdr:cNvPr id="12294" name="Option Button 6" hidden="1">
              <a:extLst>
                <a:ext uri="{63B3BB69-23CF-44E3-9099-C40C66FF867C}">
                  <a14:compatExt spid="_x0000_s122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11</xdr:col>
          <xdr:colOff>95250</xdr:colOff>
          <xdr:row>7</xdr:row>
          <xdr:rowOff>31750</xdr:rowOff>
        </xdr:to>
        <xdr:sp macro="" textlink="">
          <xdr:nvSpPr>
            <xdr:cNvPr id="12295" name="Option Button 7" hidden="1">
              <a:extLst>
                <a:ext uri="{63B3BB69-23CF-44E3-9099-C40C66FF867C}">
                  <a14:compatExt spid="_x0000_s122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12</xdr:col>
          <xdr:colOff>69850</xdr:colOff>
          <xdr:row>7</xdr:row>
          <xdr:rowOff>31750</xdr:rowOff>
        </xdr:to>
        <xdr:sp macro="" textlink="">
          <xdr:nvSpPr>
            <xdr:cNvPr id="56321" name="Option Button 1" hidden="1">
              <a:extLst>
                <a:ext uri="{63B3BB69-23CF-44E3-9099-C40C66FF867C}">
                  <a14:compatExt spid="_x0000_s563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12</xdr:col>
          <xdr:colOff>69850</xdr:colOff>
          <xdr:row>7</xdr:row>
          <xdr:rowOff>31750</xdr:rowOff>
        </xdr:to>
        <xdr:sp macro="" textlink="">
          <xdr:nvSpPr>
            <xdr:cNvPr id="56322" name="Option Button 2" hidden="1">
              <a:extLst>
                <a:ext uri="{63B3BB69-23CF-44E3-9099-C40C66FF867C}">
                  <a14:compatExt spid="_x0000_s563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12</xdr:col>
          <xdr:colOff>69850</xdr:colOff>
          <xdr:row>7</xdr:row>
          <xdr:rowOff>31750</xdr:rowOff>
        </xdr:to>
        <xdr:sp macro="" textlink="">
          <xdr:nvSpPr>
            <xdr:cNvPr id="56323" name="Option Button 3" hidden="1">
              <a:extLst>
                <a:ext uri="{63B3BB69-23CF-44E3-9099-C40C66FF867C}">
                  <a14:compatExt spid="_x0000_s563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12</xdr:col>
          <xdr:colOff>69850</xdr:colOff>
          <xdr:row>7</xdr:row>
          <xdr:rowOff>31750</xdr:rowOff>
        </xdr:to>
        <xdr:sp macro="" textlink="">
          <xdr:nvSpPr>
            <xdr:cNvPr id="56324" name="Option Button 4" hidden="1">
              <a:extLst>
                <a:ext uri="{63B3BB69-23CF-44E3-9099-C40C66FF867C}">
                  <a14:compatExt spid="_x0000_s563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12</xdr:col>
          <xdr:colOff>69850</xdr:colOff>
          <xdr:row>7</xdr:row>
          <xdr:rowOff>31750</xdr:rowOff>
        </xdr:to>
        <xdr:sp macro="" textlink="">
          <xdr:nvSpPr>
            <xdr:cNvPr id="56325" name="Option Button 5" hidden="1">
              <a:extLst>
                <a:ext uri="{63B3BB69-23CF-44E3-9099-C40C66FF867C}">
                  <a14:compatExt spid="_x0000_s563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</xdr:wsDr>
</file>

<file path=xl/drawings/drawing1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12</xdr:col>
          <xdr:colOff>107950</xdr:colOff>
          <xdr:row>7</xdr:row>
          <xdr:rowOff>31750</xdr:rowOff>
        </xdr:to>
        <xdr:sp macro="" textlink="">
          <xdr:nvSpPr>
            <xdr:cNvPr id="57345" name="Option Button 1" hidden="1">
              <a:extLst>
                <a:ext uri="{63B3BB69-23CF-44E3-9099-C40C66FF867C}">
                  <a14:compatExt spid="_x0000_s573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12</xdr:col>
          <xdr:colOff>107950</xdr:colOff>
          <xdr:row>7</xdr:row>
          <xdr:rowOff>31750</xdr:rowOff>
        </xdr:to>
        <xdr:sp macro="" textlink="">
          <xdr:nvSpPr>
            <xdr:cNvPr id="57346" name="Option Button 2" hidden="1">
              <a:extLst>
                <a:ext uri="{63B3BB69-23CF-44E3-9099-C40C66FF867C}">
                  <a14:compatExt spid="_x0000_s573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12</xdr:col>
          <xdr:colOff>107950</xdr:colOff>
          <xdr:row>7</xdr:row>
          <xdr:rowOff>31750</xdr:rowOff>
        </xdr:to>
        <xdr:sp macro="" textlink="">
          <xdr:nvSpPr>
            <xdr:cNvPr id="57347" name="Option Button 3" hidden="1">
              <a:extLst>
                <a:ext uri="{63B3BB69-23CF-44E3-9099-C40C66FF867C}">
                  <a14:compatExt spid="_x0000_s573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12</xdr:col>
          <xdr:colOff>107950</xdr:colOff>
          <xdr:row>7</xdr:row>
          <xdr:rowOff>31750</xdr:rowOff>
        </xdr:to>
        <xdr:sp macro="" textlink="">
          <xdr:nvSpPr>
            <xdr:cNvPr id="57348" name="Option Button 4" hidden="1">
              <a:extLst>
                <a:ext uri="{63B3BB69-23CF-44E3-9099-C40C66FF867C}">
                  <a14:compatExt spid="_x0000_s573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12</xdr:col>
          <xdr:colOff>107950</xdr:colOff>
          <xdr:row>7</xdr:row>
          <xdr:rowOff>31750</xdr:rowOff>
        </xdr:to>
        <xdr:sp macro="" textlink="">
          <xdr:nvSpPr>
            <xdr:cNvPr id="57349" name="Option Button 5" hidden="1">
              <a:extLst>
                <a:ext uri="{63B3BB69-23CF-44E3-9099-C40C66FF867C}">
                  <a14:compatExt spid="_x0000_s573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</xdr:wsDr>
</file>

<file path=xl/drawings/drawing1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12</xdr:col>
          <xdr:colOff>107950</xdr:colOff>
          <xdr:row>7</xdr:row>
          <xdr:rowOff>31750</xdr:rowOff>
        </xdr:to>
        <xdr:sp macro="" textlink="">
          <xdr:nvSpPr>
            <xdr:cNvPr id="58369" name="Option Button 1" hidden="1">
              <a:extLst>
                <a:ext uri="{63B3BB69-23CF-44E3-9099-C40C66FF867C}">
                  <a14:compatExt spid="_x0000_s583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12</xdr:col>
          <xdr:colOff>107950</xdr:colOff>
          <xdr:row>7</xdr:row>
          <xdr:rowOff>31750</xdr:rowOff>
        </xdr:to>
        <xdr:sp macro="" textlink="">
          <xdr:nvSpPr>
            <xdr:cNvPr id="58370" name="Option Button 2" hidden="1">
              <a:extLst>
                <a:ext uri="{63B3BB69-23CF-44E3-9099-C40C66FF867C}">
                  <a14:compatExt spid="_x0000_s583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12</xdr:col>
          <xdr:colOff>107950</xdr:colOff>
          <xdr:row>7</xdr:row>
          <xdr:rowOff>31750</xdr:rowOff>
        </xdr:to>
        <xdr:sp macro="" textlink="">
          <xdr:nvSpPr>
            <xdr:cNvPr id="58371" name="Option Button 3" hidden="1">
              <a:extLst>
                <a:ext uri="{63B3BB69-23CF-44E3-9099-C40C66FF867C}">
                  <a14:compatExt spid="_x0000_s583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12</xdr:col>
          <xdr:colOff>107950</xdr:colOff>
          <xdr:row>7</xdr:row>
          <xdr:rowOff>31750</xdr:rowOff>
        </xdr:to>
        <xdr:sp macro="" textlink="">
          <xdr:nvSpPr>
            <xdr:cNvPr id="58372" name="Option Button 4" hidden="1">
              <a:extLst>
                <a:ext uri="{63B3BB69-23CF-44E3-9099-C40C66FF867C}">
                  <a14:compatExt spid="_x0000_s583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12</xdr:col>
          <xdr:colOff>107950</xdr:colOff>
          <xdr:row>7</xdr:row>
          <xdr:rowOff>31750</xdr:rowOff>
        </xdr:to>
        <xdr:sp macro="" textlink="">
          <xdr:nvSpPr>
            <xdr:cNvPr id="58373" name="Option Button 5" hidden="1">
              <a:extLst>
                <a:ext uri="{63B3BB69-23CF-44E3-9099-C40C66FF867C}">
                  <a14:compatExt spid="_x0000_s583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</xdr:wsDr>
</file>

<file path=xl/drawings/drawing1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12</xdr:col>
          <xdr:colOff>107950</xdr:colOff>
          <xdr:row>7</xdr:row>
          <xdr:rowOff>31750</xdr:rowOff>
        </xdr:to>
        <xdr:sp macro="" textlink="">
          <xdr:nvSpPr>
            <xdr:cNvPr id="59393" name="Option Button 1" hidden="1">
              <a:extLst>
                <a:ext uri="{63B3BB69-23CF-44E3-9099-C40C66FF867C}">
                  <a14:compatExt spid="_x0000_s593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12</xdr:col>
          <xdr:colOff>107950</xdr:colOff>
          <xdr:row>7</xdr:row>
          <xdr:rowOff>31750</xdr:rowOff>
        </xdr:to>
        <xdr:sp macro="" textlink="">
          <xdr:nvSpPr>
            <xdr:cNvPr id="59394" name="Option Button 2" hidden="1">
              <a:extLst>
                <a:ext uri="{63B3BB69-23CF-44E3-9099-C40C66FF867C}">
                  <a14:compatExt spid="_x0000_s593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12</xdr:col>
          <xdr:colOff>107950</xdr:colOff>
          <xdr:row>7</xdr:row>
          <xdr:rowOff>31750</xdr:rowOff>
        </xdr:to>
        <xdr:sp macro="" textlink="">
          <xdr:nvSpPr>
            <xdr:cNvPr id="59395" name="Option Button 3" hidden="1">
              <a:extLst>
                <a:ext uri="{63B3BB69-23CF-44E3-9099-C40C66FF867C}">
                  <a14:compatExt spid="_x0000_s593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12</xdr:col>
          <xdr:colOff>107950</xdr:colOff>
          <xdr:row>7</xdr:row>
          <xdr:rowOff>31750</xdr:rowOff>
        </xdr:to>
        <xdr:sp macro="" textlink="">
          <xdr:nvSpPr>
            <xdr:cNvPr id="59396" name="Option Button 4" hidden="1">
              <a:extLst>
                <a:ext uri="{63B3BB69-23CF-44E3-9099-C40C66FF867C}">
                  <a14:compatExt spid="_x0000_s593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12</xdr:col>
          <xdr:colOff>107950</xdr:colOff>
          <xdr:row>7</xdr:row>
          <xdr:rowOff>31750</xdr:rowOff>
        </xdr:to>
        <xdr:sp macro="" textlink="">
          <xdr:nvSpPr>
            <xdr:cNvPr id="59397" name="Option Button 5" hidden="1">
              <a:extLst>
                <a:ext uri="{63B3BB69-23CF-44E3-9099-C40C66FF867C}">
                  <a14:compatExt spid="_x0000_s593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</xdr:wsDr>
</file>

<file path=xl/drawings/drawing1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10</xdr:col>
          <xdr:colOff>742950</xdr:colOff>
          <xdr:row>7</xdr:row>
          <xdr:rowOff>31750</xdr:rowOff>
        </xdr:to>
        <xdr:sp macro="" textlink="">
          <xdr:nvSpPr>
            <xdr:cNvPr id="14337" name="Option Button 1" hidden="1">
              <a:extLst>
                <a:ext uri="{63B3BB69-23CF-44E3-9099-C40C66FF867C}">
                  <a14:compatExt spid="_x0000_s143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10</xdr:col>
          <xdr:colOff>742950</xdr:colOff>
          <xdr:row>7</xdr:row>
          <xdr:rowOff>31750</xdr:rowOff>
        </xdr:to>
        <xdr:sp macro="" textlink="">
          <xdr:nvSpPr>
            <xdr:cNvPr id="14338" name="Option Button 2" hidden="1">
              <a:extLst>
                <a:ext uri="{63B3BB69-23CF-44E3-9099-C40C66FF867C}">
                  <a14:compatExt spid="_x0000_s143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10</xdr:col>
          <xdr:colOff>742950</xdr:colOff>
          <xdr:row>7</xdr:row>
          <xdr:rowOff>31750</xdr:rowOff>
        </xdr:to>
        <xdr:sp macro="" textlink="">
          <xdr:nvSpPr>
            <xdr:cNvPr id="14339" name="Option Button 3" hidden="1">
              <a:extLst>
                <a:ext uri="{63B3BB69-23CF-44E3-9099-C40C66FF867C}">
                  <a14:compatExt spid="_x0000_s143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10</xdr:col>
          <xdr:colOff>742950</xdr:colOff>
          <xdr:row>7</xdr:row>
          <xdr:rowOff>31750</xdr:rowOff>
        </xdr:to>
        <xdr:sp macro="" textlink="">
          <xdr:nvSpPr>
            <xdr:cNvPr id="14340" name="Option Button 4" hidden="1">
              <a:extLst>
                <a:ext uri="{63B3BB69-23CF-44E3-9099-C40C66FF867C}">
                  <a14:compatExt spid="_x0000_s143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10</xdr:col>
          <xdr:colOff>742950</xdr:colOff>
          <xdr:row>7</xdr:row>
          <xdr:rowOff>31750</xdr:rowOff>
        </xdr:to>
        <xdr:sp macro="" textlink="">
          <xdr:nvSpPr>
            <xdr:cNvPr id="14341" name="Option Button 5" hidden="1">
              <a:extLst>
                <a:ext uri="{63B3BB69-23CF-44E3-9099-C40C66FF867C}">
                  <a14:compatExt spid="_x0000_s143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10</xdr:col>
          <xdr:colOff>742950</xdr:colOff>
          <xdr:row>7</xdr:row>
          <xdr:rowOff>31750</xdr:rowOff>
        </xdr:to>
        <xdr:sp macro="" textlink="">
          <xdr:nvSpPr>
            <xdr:cNvPr id="14357" name="Option Button 21" hidden="1">
              <a:extLst>
                <a:ext uri="{63B3BB69-23CF-44E3-9099-C40C66FF867C}">
                  <a14:compatExt spid="_x0000_s143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10</xdr:col>
          <xdr:colOff>742950</xdr:colOff>
          <xdr:row>7</xdr:row>
          <xdr:rowOff>31750</xdr:rowOff>
        </xdr:to>
        <xdr:sp macro="" textlink="">
          <xdr:nvSpPr>
            <xdr:cNvPr id="14358" name="Option Button 22" hidden="1">
              <a:extLst>
                <a:ext uri="{63B3BB69-23CF-44E3-9099-C40C66FF867C}">
                  <a14:compatExt spid="_x0000_s143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10</xdr:col>
          <xdr:colOff>742950</xdr:colOff>
          <xdr:row>7</xdr:row>
          <xdr:rowOff>31750</xdr:rowOff>
        </xdr:to>
        <xdr:sp macro="" textlink="">
          <xdr:nvSpPr>
            <xdr:cNvPr id="14359" name="Option Button 23" hidden="1">
              <a:extLst>
                <a:ext uri="{63B3BB69-23CF-44E3-9099-C40C66FF867C}">
                  <a14:compatExt spid="_x0000_s143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10</xdr:col>
          <xdr:colOff>742950</xdr:colOff>
          <xdr:row>7</xdr:row>
          <xdr:rowOff>31750</xdr:rowOff>
        </xdr:to>
        <xdr:sp macro="" textlink="">
          <xdr:nvSpPr>
            <xdr:cNvPr id="14360" name="Option Button 24" hidden="1">
              <a:extLst>
                <a:ext uri="{63B3BB69-23CF-44E3-9099-C40C66FF867C}">
                  <a14:compatExt spid="_x0000_s143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10</xdr:col>
          <xdr:colOff>742950</xdr:colOff>
          <xdr:row>7</xdr:row>
          <xdr:rowOff>31750</xdr:rowOff>
        </xdr:to>
        <xdr:sp macro="" textlink="">
          <xdr:nvSpPr>
            <xdr:cNvPr id="14361" name="Option Button 25" hidden="1">
              <a:extLst>
                <a:ext uri="{63B3BB69-23CF-44E3-9099-C40C66FF867C}">
                  <a14:compatExt spid="_x0000_s143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</xdr:wsDr>
</file>

<file path=xl/drawings/drawing1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10</xdr:col>
          <xdr:colOff>742950</xdr:colOff>
          <xdr:row>7</xdr:row>
          <xdr:rowOff>31750</xdr:rowOff>
        </xdr:to>
        <xdr:sp macro="" textlink="">
          <xdr:nvSpPr>
            <xdr:cNvPr id="60417" name="Option Button 1" hidden="1">
              <a:extLst>
                <a:ext uri="{63B3BB69-23CF-44E3-9099-C40C66FF867C}">
                  <a14:compatExt spid="_x0000_s604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10</xdr:col>
          <xdr:colOff>742950</xdr:colOff>
          <xdr:row>7</xdr:row>
          <xdr:rowOff>31750</xdr:rowOff>
        </xdr:to>
        <xdr:sp macro="" textlink="">
          <xdr:nvSpPr>
            <xdr:cNvPr id="60418" name="Option Button 2" hidden="1">
              <a:extLst>
                <a:ext uri="{63B3BB69-23CF-44E3-9099-C40C66FF867C}">
                  <a14:compatExt spid="_x0000_s604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10</xdr:col>
          <xdr:colOff>742950</xdr:colOff>
          <xdr:row>7</xdr:row>
          <xdr:rowOff>31750</xdr:rowOff>
        </xdr:to>
        <xdr:sp macro="" textlink="">
          <xdr:nvSpPr>
            <xdr:cNvPr id="60419" name="Option Button 3" hidden="1">
              <a:extLst>
                <a:ext uri="{63B3BB69-23CF-44E3-9099-C40C66FF867C}">
                  <a14:compatExt spid="_x0000_s604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10</xdr:col>
          <xdr:colOff>742950</xdr:colOff>
          <xdr:row>7</xdr:row>
          <xdr:rowOff>31750</xdr:rowOff>
        </xdr:to>
        <xdr:sp macro="" textlink="">
          <xdr:nvSpPr>
            <xdr:cNvPr id="60420" name="Option Button 4" hidden="1">
              <a:extLst>
                <a:ext uri="{63B3BB69-23CF-44E3-9099-C40C66FF867C}">
                  <a14:compatExt spid="_x0000_s604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10</xdr:col>
          <xdr:colOff>742950</xdr:colOff>
          <xdr:row>7</xdr:row>
          <xdr:rowOff>31750</xdr:rowOff>
        </xdr:to>
        <xdr:sp macro="" textlink="">
          <xdr:nvSpPr>
            <xdr:cNvPr id="60421" name="Option Button 5" hidden="1">
              <a:extLst>
                <a:ext uri="{63B3BB69-23CF-44E3-9099-C40C66FF867C}">
                  <a14:compatExt spid="_x0000_s604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10</xdr:col>
          <xdr:colOff>742950</xdr:colOff>
          <xdr:row>7</xdr:row>
          <xdr:rowOff>31750</xdr:rowOff>
        </xdr:to>
        <xdr:sp macro="" textlink="">
          <xdr:nvSpPr>
            <xdr:cNvPr id="60422" name="Option Button 6" hidden="1">
              <a:extLst>
                <a:ext uri="{63B3BB69-23CF-44E3-9099-C40C66FF867C}">
                  <a14:compatExt spid="_x0000_s604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10</xdr:col>
          <xdr:colOff>742950</xdr:colOff>
          <xdr:row>7</xdr:row>
          <xdr:rowOff>31750</xdr:rowOff>
        </xdr:to>
        <xdr:sp macro="" textlink="">
          <xdr:nvSpPr>
            <xdr:cNvPr id="60423" name="Option Button 7" hidden="1">
              <a:extLst>
                <a:ext uri="{63B3BB69-23CF-44E3-9099-C40C66FF867C}">
                  <a14:compatExt spid="_x0000_s604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10</xdr:col>
          <xdr:colOff>742950</xdr:colOff>
          <xdr:row>7</xdr:row>
          <xdr:rowOff>31750</xdr:rowOff>
        </xdr:to>
        <xdr:sp macro="" textlink="">
          <xdr:nvSpPr>
            <xdr:cNvPr id="60424" name="Option Button 8" hidden="1">
              <a:extLst>
                <a:ext uri="{63B3BB69-23CF-44E3-9099-C40C66FF867C}">
                  <a14:compatExt spid="_x0000_s604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10</xdr:col>
          <xdr:colOff>742950</xdr:colOff>
          <xdr:row>7</xdr:row>
          <xdr:rowOff>31750</xdr:rowOff>
        </xdr:to>
        <xdr:sp macro="" textlink="">
          <xdr:nvSpPr>
            <xdr:cNvPr id="60425" name="Option Button 9" hidden="1">
              <a:extLst>
                <a:ext uri="{63B3BB69-23CF-44E3-9099-C40C66FF867C}">
                  <a14:compatExt spid="_x0000_s604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10</xdr:col>
          <xdr:colOff>742950</xdr:colOff>
          <xdr:row>7</xdr:row>
          <xdr:rowOff>31750</xdr:rowOff>
        </xdr:to>
        <xdr:sp macro="" textlink="">
          <xdr:nvSpPr>
            <xdr:cNvPr id="60426" name="Option Button 10" hidden="1">
              <a:extLst>
                <a:ext uri="{63B3BB69-23CF-44E3-9099-C40C66FF867C}">
                  <a14:compatExt spid="_x0000_s604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</xdr:wsDr>
</file>

<file path=xl/drawings/drawing1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10</xdr:col>
          <xdr:colOff>742950</xdr:colOff>
          <xdr:row>7</xdr:row>
          <xdr:rowOff>31750</xdr:rowOff>
        </xdr:to>
        <xdr:sp macro="" textlink="">
          <xdr:nvSpPr>
            <xdr:cNvPr id="61441" name="Option Button 1" hidden="1">
              <a:extLst>
                <a:ext uri="{63B3BB69-23CF-44E3-9099-C40C66FF867C}">
                  <a14:compatExt spid="_x0000_s614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10</xdr:col>
          <xdr:colOff>742950</xdr:colOff>
          <xdr:row>7</xdr:row>
          <xdr:rowOff>31750</xdr:rowOff>
        </xdr:to>
        <xdr:sp macro="" textlink="">
          <xdr:nvSpPr>
            <xdr:cNvPr id="61442" name="Option Button 2" hidden="1">
              <a:extLst>
                <a:ext uri="{63B3BB69-23CF-44E3-9099-C40C66FF867C}">
                  <a14:compatExt spid="_x0000_s614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10</xdr:col>
          <xdr:colOff>742950</xdr:colOff>
          <xdr:row>7</xdr:row>
          <xdr:rowOff>31750</xdr:rowOff>
        </xdr:to>
        <xdr:sp macro="" textlink="">
          <xdr:nvSpPr>
            <xdr:cNvPr id="61443" name="Option Button 3" hidden="1">
              <a:extLst>
                <a:ext uri="{63B3BB69-23CF-44E3-9099-C40C66FF867C}">
                  <a14:compatExt spid="_x0000_s614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10</xdr:col>
          <xdr:colOff>742950</xdr:colOff>
          <xdr:row>7</xdr:row>
          <xdr:rowOff>31750</xdr:rowOff>
        </xdr:to>
        <xdr:sp macro="" textlink="">
          <xdr:nvSpPr>
            <xdr:cNvPr id="61444" name="Option Button 4" hidden="1">
              <a:extLst>
                <a:ext uri="{63B3BB69-23CF-44E3-9099-C40C66FF867C}">
                  <a14:compatExt spid="_x0000_s614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10</xdr:col>
          <xdr:colOff>742950</xdr:colOff>
          <xdr:row>7</xdr:row>
          <xdr:rowOff>31750</xdr:rowOff>
        </xdr:to>
        <xdr:sp macro="" textlink="">
          <xdr:nvSpPr>
            <xdr:cNvPr id="61445" name="Option Button 5" hidden="1">
              <a:extLst>
                <a:ext uri="{63B3BB69-23CF-44E3-9099-C40C66FF867C}">
                  <a14:compatExt spid="_x0000_s614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10</xdr:col>
          <xdr:colOff>742950</xdr:colOff>
          <xdr:row>7</xdr:row>
          <xdr:rowOff>31750</xdr:rowOff>
        </xdr:to>
        <xdr:sp macro="" textlink="">
          <xdr:nvSpPr>
            <xdr:cNvPr id="61446" name="Option Button 6" hidden="1">
              <a:extLst>
                <a:ext uri="{63B3BB69-23CF-44E3-9099-C40C66FF867C}">
                  <a14:compatExt spid="_x0000_s614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10</xdr:col>
          <xdr:colOff>742950</xdr:colOff>
          <xdr:row>7</xdr:row>
          <xdr:rowOff>31750</xdr:rowOff>
        </xdr:to>
        <xdr:sp macro="" textlink="">
          <xdr:nvSpPr>
            <xdr:cNvPr id="61447" name="Option Button 7" hidden="1">
              <a:extLst>
                <a:ext uri="{63B3BB69-23CF-44E3-9099-C40C66FF867C}">
                  <a14:compatExt spid="_x0000_s614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10</xdr:col>
          <xdr:colOff>742950</xdr:colOff>
          <xdr:row>7</xdr:row>
          <xdr:rowOff>31750</xdr:rowOff>
        </xdr:to>
        <xdr:sp macro="" textlink="">
          <xdr:nvSpPr>
            <xdr:cNvPr id="61448" name="Option Button 8" hidden="1">
              <a:extLst>
                <a:ext uri="{63B3BB69-23CF-44E3-9099-C40C66FF867C}">
                  <a14:compatExt spid="_x0000_s614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10</xdr:col>
          <xdr:colOff>742950</xdr:colOff>
          <xdr:row>7</xdr:row>
          <xdr:rowOff>31750</xdr:rowOff>
        </xdr:to>
        <xdr:sp macro="" textlink="">
          <xdr:nvSpPr>
            <xdr:cNvPr id="61449" name="Option Button 9" hidden="1">
              <a:extLst>
                <a:ext uri="{63B3BB69-23CF-44E3-9099-C40C66FF867C}">
                  <a14:compatExt spid="_x0000_s614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10</xdr:col>
          <xdr:colOff>742950</xdr:colOff>
          <xdr:row>7</xdr:row>
          <xdr:rowOff>31750</xdr:rowOff>
        </xdr:to>
        <xdr:sp macro="" textlink="">
          <xdr:nvSpPr>
            <xdr:cNvPr id="61450" name="Option Button 10" hidden="1">
              <a:extLst>
                <a:ext uri="{63B3BB69-23CF-44E3-9099-C40C66FF867C}">
                  <a14:compatExt spid="_x0000_s614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</xdr:wsDr>
</file>

<file path=xl/drawings/drawing1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10</xdr:col>
          <xdr:colOff>742950</xdr:colOff>
          <xdr:row>7</xdr:row>
          <xdr:rowOff>31750</xdr:rowOff>
        </xdr:to>
        <xdr:sp macro="" textlink="">
          <xdr:nvSpPr>
            <xdr:cNvPr id="62465" name="Option Button 1" hidden="1">
              <a:extLst>
                <a:ext uri="{63B3BB69-23CF-44E3-9099-C40C66FF867C}">
                  <a14:compatExt spid="_x0000_s624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10</xdr:col>
          <xdr:colOff>742950</xdr:colOff>
          <xdr:row>7</xdr:row>
          <xdr:rowOff>31750</xdr:rowOff>
        </xdr:to>
        <xdr:sp macro="" textlink="">
          <xdr:nvSpPr>
            <xdr:cNvPr id="62466" name="Option Button 2" hidden="1">
              <a:extLst>
                <a:ext uri="{63B3BB69-23CF-44E3-9099-C40C66FF867C}">
                  <a14:compatExt spid="_x0000_s624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10</xdr:col>
          <xdr:colOff>742950</xdr:colOff>
          <xdr:row>7</xdr:row>
          <xdr:rowOff>31750</xdr:rowOff>
        </xdr:to>
        <xdr:sp macro="" textlink="">
          <xdr:nvSpPr>
            <xdr:cNvPr id="62467" name="Option Button 3" hidden="1">
              <a:extLst>
                <a:ext uri="{63B3BB69-23CF-44E3-9099-C40C66FF867C}">
                  <a14:compatExt spid="_x0000_s624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10</xdr:col>
          <xdr:colOff>742950</xdr:colOff>
          <xdr:row>7</xdr:row>
          <xdr:rowOff>31750</xdr:rowOff>
        </xdr:to>
        <xdr:sp macro="" textlink="">
          <xdr:nvSpPr>
            <xdr:cNvPr id="62468" name="Option Button 4" hidden="1">
              <a:extLst>
                <a:ext uri="{63B3BB69-23CF-44E3-9099-C40C66FF867C}">
                  <a14:compatExt spid="_x0000_s624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10</xdr:col>
          <xdr:colOff>742950</xdr:colOff>
          <xdr:row>7</xdr:row>
          <xdr:rowOff>31750</xdr:rowOff>
        </xdr:to>
        <xdr:sp macro="" textlink="">
          <xdr:nvSpPr>
            <xdr:cNvPr id="62469" name="Option Button 5" hidden="1">
              <a:extLst>
                <a:ext uri="{63B3BB69-23CF-44E3-9099-C40C66FF867C}">
                  <a14:compatExt spid="_x0000_s624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10</xdr:col>
          <xdr:colOff>742950</xdr:colOff>
          <xdr:row>7</xdr:row>
          <xdr:rowOff>31750</xdr:rowOff>
        </xdr:to>
        <xdr:sp macro="" textlink="">
          <xdr:nvSpPr>
            <xdr:cNvPr id="62470" name="Option Button 6" hidden="1">
              <a:extLst>
                <a:ext uri="{63B3BB69-23CF-44E3-9099-C40C66FF867C}">
                  <a14:compatExt spid="_x0000_s624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10</xdr:col>
          <xdr:colOff>742950</xdr:colOff>
          <xdr:row>7</xdr:row>
          <xdr:rowOff>31750</xdr:rowOff>
        </xdr:to>
        <xdr:sp macro="" textlink="">
          <xdr:nvSpPr>
            <xdr:cNvPr id="62471" name="Option Button 7" hidden="1">
              <a:extLst>
                <a:ext uri="{63B3BB69-23CF-44E3-9099-C40C66FF867C}">
                  <a14:compatExt spid="_x0000_s624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10</xdr:col>
          <xdr:colOff>742950</xdr:colOff>
          <xdr:row>7</xdr:row>
          <xdr:rowOff>31750</xdr:rowOff>
        </xdr:to>
        <xdr:sp macro="" textlink="">
          <xdr:nvSpPr>
            <xdr:cNvPr id="62472" name="Option Button 8" hidden="1">
              <a:extLst>
                <a:ext uri="{63B3BB69-23CF-44E3-9099-C40C66FF867C}">
                  <a14:compatExt spid="_x0000_s624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10</xdr:col>
          <xdr:colOff>742950</xdr:colOff>
          <xdr:row>7</xdr:row>
          <xdr:rowOff>31750</xdr:rowOff>
        </xdr:to>
        <xdr:sp macro="" textlink="">
          <xdr:nvSpPr>
            <xdr:cNvPr id="62473" name="Option Button 9" hidden="1">
              <a:extLst>
                <a:ext uri="{63B3BB69-23CF-44E3-9099-C40C66FF867C}">
                  <a14:compatExt spid="_x0000_s624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10</xdr:col>
          <xdr:colOff>742950</xdr:colOff>
          <xdr:row>7</xdr:row>
          <xdr:rowOff>31750</xdr:rowOff>
        </xdr:to>
        <xdr:sp macro="" textlink="">
          <xdr:nvSpPr>
            <xdr:cNvPr id="62474" name="Option Button 10" hidden="1">
              <a:extLst>
                <a:ext uri="{63B3BB69-23CF-44E3-9099-C40C66FF867C}">
                  <a14:compatExt spid="_x0000_s624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</xdr:wsDr>
</file>

<file path=xl/drawings/drawing1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10</xdr:col>
          <xdr:colOff>742950</xdr:colOff>
          <xdr:row>7</xdr:row>
          <xdr:rowOff>31750</xdr:rowOff>
        </xdr:to>
        <xdr:sp macro="" textlink="">
          <xdr:nvSpPr>
            <xdr:cNvPr id="63489" name="Option Button 1" hidden="1">
              <a:extLst>
                <a:ext uri="{63B3BB69-23CF-44E3-9099-C40C66FF867C}">
                  <a14:compatExt spid="_x0000_s634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10</xdr:col>
          <xdr:colOff>742950</xdr:colOff>
          <xdr:row>7</xdr:row>
          <xdr:rowOff>31750</xdr:rowOff>
        </xdr:to>
        <xdr:sp macro="" textlink="">
          <xdr:nvSpPr>
            <xdr:cNvPr id="63490" name="Option Button 2" hidden="1">
              <a:extLst>
                <a:ext uri="{63B3BB69-23CF-44E3-9099-C40C66FF867C}">
                  <a14:compatExt spid="_x0000_s634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10</xdr:col>
          <xdr:colOff>742950</xdr:colOff>
          <xdr:row>7</xdr:row>
          <xdr:rowOff>31750</xdr:rowOff>
        </xdr:to>
        <xdr:sp macro="" textlink="">
          <xdr:nvSpPr>
            <xdr:cNvPr id="63491" name="Option Button 3" hidden="1">
              <a:extLst>
                <a:ext uri="{63B3BB69-23CF-44E3-9099-C40C66FF867C}">
                  <a14:compatExt spid="_x0000_s634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10</xdr:col>
          <xdr:colOff>742950</xdr:colOff>
          <xdr:row>7</xdr:row>
          <xdr:rowOff>31750</xdr:rowOff>
        </xdr:to>
        <xdr:sp macro="" textlink="">
          <xdr:nvSpPr>
            <xdr:cNvPr id="63492" name="Option Button 4" hidden="1">
              <a:extLst>
                <a:ext uri="{63B3BB69-23CF-44E3-9099-C40C66FF867C}">
                  <a14:compatExt spid="_x0000_s634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10</xdr:col>
          <xdr:colOff>742950</xdr:colOff>
          <xdr:row>7</xdr:row>
          <xdr:rowOff>31750</xdr:rowOff>
        </xdr:to>
        <xdr:sp macro="" textlink="">
          <xdr:nvSpPr>
            <xdr:cNvPr id="63493" name="Option Button 5" hidden="1">
              <a:extLst>
                <a:ext uri="{63B3BB69-23CF-44E3-9099-C40C66FF867C}">
                  <a14:compatExt spid="_x0000_s634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10</xdr:col>
          <xdr:colOff>742950</xdr:colOff>
          <xdr:row>7</xdr:row>
          <xdr:rowOff>31750</xdr:rowOff>
        </xdr:to>
        <xdr:sp macro="" textlink="">
          <xdr:nvSpPr>
            <xdr:cNvPr id="63494" name="Option Button 6" hidden="1">
              <a:extLst>
                <a:ext uri="{63B3BB69-23CF-44E3-9099-C40C66FF867C}">
                  <a14:compatExt spid="_x0000_s634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10</xdr:col>
          <xdr:colOff>742950</xdr:colOff>
          <xdr:row>7</xdr:row>
          <xdr:rowOff>31750</xdr:rowOff>
        </xdr:to>
        <xdr:sp macro="" textlink="">
          <xdr:nvSpPr>
            <xdr:cNvPr id="63495" name="Option Button 7" hidden="1">
              <a:extLst>
                <a:ext uri="{63B3BB69-23CF-44E3-9099-C40C66FF867C}">
                  <a14:compatExt spid="_x0000_s634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10</xdr:col>
          <xdr:colOff>742950</xdr:colOff>
          <xdr:row>7</xdr:row>
          <xdr:rowOff>31750</xdr:rowOff>
        </xdr:to>
        <xdr:sp macro="" textlink="">
          <xdr:nvSpPr>
            <xdr:cNvPr id="63496" name="Option Button 8" hidden="1">
              <a:extLst>
                <a:ext uri="{63B3BB69-23CF-44E3-9099-C40C66FF867C}">
                  <a14:compatExt spid="_x0000_s634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10</xdr:col>
          <xdr:colOff>742950</xdr:colOff>
          <xdr:row>7</xdr:row>
          <xdr:rowOff>31750</xdr:rowOff>
        </xdr:to>
        <xdr:sp macro="" textlink="">
          <xdr:nvSpPr>
            <xdr:cNvPr id="63497" name="Option Button 9" hidden="1">
              <a:extLst>
                <a:ext uri="{63B3BB69-23CF-44E3-9099-C40C66FF867C}">
                  <a14:compatExt spid="_x0000_s634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10</xdr:col>
          <xdr:colOff>742950</xdr:colOff>
          <xdr:row>7</xdr:row>
          <xdr:rowOff>31750</xdr:rowOff>
        </xdr:to>
        <xdr:sp macro="" textlink="">
          <xdr:nvSpPr>
            <xdr:cNvPr id="63498" name="Option Button 10" hidden="1">
              <a:extLst>
                <a:ext uri="{63B3BB69-23CF-44E3-9099-C40C66FF867C}">
                  <a14:compatExt spid="_x0000_s634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</xdr:wsDr>
</file>

<file path=xl/drawings/drawing1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10</xdr:col>
          <xdr:colOff>679450</xdr:colOff>
          <xdr:row>7</xdr:row>
          <xdr:rowOff>31750</xdr:rowOff>
        </xdr:to>
        <xdr:sp macro="" textlink="">
          <xdr:nvSpPr>
            <xdr:cNvPr id="15361" name="Option Button 1" hidden="1">
              <a:extLst>
                <a:ext uri="{63B3BB69-23CF-44E3-9099-C40C66FF867C}">
                  <a14:compatExt spid="_x0000_s153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10</xdr:col>
          <xdr:colOff>679450</xdr:colOff>
          <xdr:row>7</xdr:row>
          <xdr:rowOff>31750</xdr:rowOff>
        </xdr:to>
        <xdr:sp macro="" textlink="">
          <xdr:nvSpPr>
            <xdr:cNvPr id="15362" name="Option Button 2" hidden="1">
              <a:extLst>
                <a:ext uri="{63B3BB69-23CF-44E3-9099-C40C66FF867C}">
                  <a14:compatExt spid="_x0000_s153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10</xdr:col>
          <xdr:colOff>679450</xdr:colOff>
          <xdr:row>7</xdr:row>
          <xdr:rowOff>31750</xdr:rowOff>
        </xdr:to>
        <xdr:sp macro="" textlink="">
          <xdr:nvSpPr>
            <xdr:cNvPr id="15363" name="Option Button 3" hidden="1">
              <a:extLst>
                <a:ext uri="{63B3BB69-23CF-44E3-9099-C40C66FF867C}">
                  <a14:compatExt spid="_x0000_s153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10</xdr:col>
          <xdr:colOff>679450</xdr:colOff>
          <xdr:row>7</xdr:row>
          <xdr:rowOff>31750</xdr:rowOff>
        </xdr:to>
        <xdr:sp macro="" textlink="">
          <xdr:nvSpPr>
            <xdr:cNvPr id="15364" name="Option Button 4" hidden="1">
              <a:extLst>
                <a:ext uri="{63B3BB69-23CF-44E3-9099-C40C66FF867C}">
                  <a14:compatExt spid="_x0000_s153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10</xdr:col>
          <xdr:colOff>679450</xdr:colOff>
          <xdr:row>7</xdr:row>
          <xdr:rowOff>31750</xdr:rowOff>
        </xdr:to>
        <xdr:sp macro="" textlink="">
          <xdr:nvSpPr>
            <xdr:cNvPr id="15365" name="Option Button 5" hidden="1">
              <a:extLst>
                <a:ext uri="{63B3BB69-23CF-44E3-9099-C40C66FF867C}">
                  <a14:compatExt spid="_x0000_s153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12</xdr:col>
          <xdr:colOff>203200</xdr:colOff>
          <xdr:row>7</xdr:row>
          <xdr:rowOff>31750</xdr:rowOff>
        </xdr:to>
        <xdr:sp macro="" textlink="">
          <xdr:nvSpPr>
            <xdr:cNvPr id="50177" name="Option Button 1" hidden="1">
              <a:extLst>
                <a:ext uri="{63B3BB69-23CF-44E3-9099-C40C66FF867C}">
                  <a14:compatExt spid="_x0000_s501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12</xdr:col>
          <xdr:colOff>203200</xdr:colOff>
          <xdr:row>7</xdr:row>
          <xdr:rowOff>31750</xdr:rowOff>
        </xdr:to>
        <xdr:sp macro="" textlink="">
          <xdr:nvSpPr>
            <xdr:cNvPr id="50178" name="Option Button 2" hidden="1">
              <a:extLst>
                <a:ext uri="{63B3BB69-23CF-44E3-9099-C40C66FF867C}">
                  <a14:compatExt spid="_x0000_s501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12</xdr:col>
          <xdr:colOff>203200</xdr:colOff>
          <xdr:row>7</xdr:row>
          <xdr:rowOff>31750</xdr:rowOff>
        </xdr:to>
        <xdr:sp macro="" textlink="">
          <xdr:nvSpPr>
            <xdr:cNvPr id="50179" name="Option Button 3" hidden="1">
              <a:extLst>
                <a:ext uri="{63B3BB69-23CF-44E3-9099-C40C66FF867C}">
                  <a14:compatExt spid="_x0000_s501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12</xdr:col>
          <xdr:colOff>203200</xdr:colOff>
          <xdr:row>7</xdr:row>
          <xdr:rowOff>31750</xdr:rowOff>
        </xdr:to>
        <xdr:sp macro="" textlink="">
          <xdr:nvSpPr>
            <xdr:cNvPr id="50180" name="Option Button 4" hidden="1">
              <a:extLst>
                <a:ext uri="{63B3BB69-23CF-44E3-9099-C40C66FF867C}">
                  <a14:compatExt spid="_x0000_s501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12</xdr:col>
          <xdr:colOff>203200</xdr:colOff>
          <xdr:row>7</xdr:row>
          <xdr:rowOff>31750</xdr:rowOff>
        </xdr:to>
        <xdr:sp macro="" textlink="">
          <xdr:nvSpPr>
            <xdr:cNvPr id="50181" name="Option Button 5" hidden="1">
              <a:extLst>
                <a:ext uri="{63B3BB69-23CF-44E3-9099-C40C66FF867C}">
                  <a14:compatExt spid="_x0000_s501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</xdr:wsDr>
</file>

<file path=xl/drawings/drawing2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10</xdr:col>
          <xdr:colOff>679450</xdr:colOff>
          <xdr:row>7</xdr:row>
          <xdr:rowOff>31750</xdr:rowOff>
        </xdr:to>
        <xdr:sp macro="" textlink="">
          <xdr:nvSpPr>
            <xdr:cNvPr id="64513" name="Option Button 1" hidden="1">
              <a:extLst>
                <a:ext uri="{63B3BB69-23CF-44E3-9099-C40C66FF867C}">
                  <a14:compatExt spid="_x0000_s645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10</xdr:col>
          <xdr:colOff>679450</xdr:colOff>
          <xdr:row>7</xdr:row>
          <xdr:rowOff>31750</xdr:rowOff>
        </xdr:to>
        <xdr:sp macro="" textlink="">
          <xdr:nvSpPr>
            <xdr:cNvPr id="64514" name="Option Button 2" hidden="1">
              <a:extLst>
                <a:ext uri="{63B3BB69-23CF-44E3-9099-C40C66FF867C}">
                  <a14:compatExt spid="_x0000_s645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10</xdr:col>
          <xdr:colOff>679450</xdr:colOff>
          <xdr:row>7</xdr:row>
          <xdr:rowOff>31750</xdr:rowOff>
        </xdr:to>
        <xdr:sp macro="" textlink="">
          <xdr:nvSpPr>
            <xdr:cNvPr id="64515" name="Option Button 3" hidden="1">
              <a:extLst>
                <a:ext uri="{63B3BB69-23CF-44E3-9099-C40C66FF867C}">
                  <a14:compatExt spid="_x0000_s645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10</xdr:col>
          <xdr:colOff>679450</xdr:colOff>
          <xdr:row>7</xdr:row>
          <xdr:rowOff>31750</xdr:rowOff>
        </xdr:to>
        <xdr:sp macro="" textlink="">
          <xdr:nvSpPr>
            <xdr:cNvPr id="64516" name="Option Button 4" hidden="1">
              <a:extLst>
                <a:ext uri="{63B3BB69-23CF-44E3-9099-C40C66FF867C}">
                  <a14:compatExt spid="_x0000_s645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10</xdr:col>
          <xdr:colOff>679450</xdr:colOff>
          <xdr:row>7</xdr:row>
          <xdr:rowOff>31750</xdr:rowOff>
        </xdr:to>
        <xdr:sp macro="" textlink="">
          <xdr:nvSpPr>
            <xdr:cNvPr id="64517" name="Option Button 5" hidden="1">
              <a:extLst>
                <a:ext uri="{63B3BB69-23CF-44E3-9099-C40C66FF867C}">
                  <a14:compatExt spid="_x0000_s645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</xdr:wsDr>
</file>

<file path=xl/drawings/drawing2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10</xdr:col>
          <xdr:colOff>679450</xdr:colOff>
          <xdr:row>7</xdr:row>
          <xdr:rowOff>31750</xdr:rowOff>
        </xdr:to>
        <xdr:sp macro="" textlink="">
          <xdr:nvSpPr>
            <xdr:cNvPr id="65537" name="Option Button 1" hidden="1">
              <a:extLst>
                <a:ext uri="{63B3BB69-23CF-44E3-9099-C40C66FF867C}">
                  <a14:compatExt spid="_x0000_s655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10</xdr:col>
          <xdr:colOff>679450</xdr:colOff>
          <xdr:row>7</xdr:row>
          <xdr:rowOff>31750</xdr:rowOff>
        </xdr:to>
        <xdr:sp macro="" textlink="">
          <xdr:nvSpPr>
            <xdr:cNvPr id="65538" name="Option Button 2" hidden="1">
              <a:extLst>
                <a:ext uri="{63B3BB69-23CF-44E3-9099-C40C66FF867C}">
                  <a14:compatExt spid="_x0000_s655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10</xdr:col>
          <xdr:colOff>679450</xdr:colOff>
          <xdr:row>7</xdr:row>
          <xdr:rowOff>31750</xdr:rowOff>
        </xdr:to>
        <xdr:sp macro="" textlink="">
          <xdr:nvSpPr>
            <xdr:cNvPr id="65539" name="Option Button 3" hidden="1">
              <a:extLst>
                <a:ext uri="{63B3BB69-23CF-44E3-9099-C40C66FF867C}">
                  <a14:compatExt spid="_x0000_s655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10</xdr:col>
          <xdr:colOff>679450</xdr:colOff>
          <xdr:row>7</xdr:row>
          <xdr:rowOff>31750</xdr:rowOff>
        </xdr:to>
        <xdr:sp macro="" textlink="">
          <xdr:nvSpPr>
            <xdr:cNvPr id="65540" name="Option Button 4" hidden="1">
              <a:extLst>
                <a:ext uri="{63B3BB69-23CF-44E3-9099-C40C66FF867C}">
                  <a14:compatExt spid="_x0000_s655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10</xdr:col>
          <xdr:colOff>679450</xdr:colOff>
          <xdr:row>7</xdr:row>
          <xdr:rowOff>31750</xdr:rowOff>
        </xdr:to>
        <xdr:sp macro="" textlink="">
          <xdr:nvSpPr>
            <xdr:cNvPr id="65541" name="Option Button 5" hidden="1">
              <a:extLst>
                <a:ext uri="{63B3BB69-23CF-44E3-9099-C40C66FF867C}">
                  <a14:compatExt spid="_x0000_s655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</xdr:wsDr>
</file>

<file path=xl/drawings/drawing2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10</xdr:col>
          <xdr:colOff>679450</xdr:colOff>
          <xdr:row>7</xdr:row>
          <xdr:rowOff>31750</xdr:rowOff>
        </xdr:to>
        <xdr:sp macro="" textlink="">
          <xdr:nvSpPr>
            <xdr:cNvPr id="66561" name="Option Button 1" hidden="1">
              <a:extLst>
                <a:ext uri="{63B3BB69-23CF-44E3-9099-C40C66FF867C}">
                  <a14:compatExt spid="_x0000_s665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10</xdr:col>
          <xdr:colOff>679450</xdr:colOff>
          <xdr:row>7</xdr:row>
          <xdr:rowOff>31750</xdr:rowOff>
        </xdr:to>
        <xdr:sp macro="" textlink="">
          <xdr:nvSpPr>
            <xdr:cNvPr id="66562" name="Option Button 2" hidden="1">
              <a:extLst>
                <a:ext uri="{63B3BB69-23CF-44E3-9099-C40C66FF867C}">
                  <a14:compatExt spid="_x0000_s665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10</xdr:col>
          <xdr:colOff>679450</xdr:colOff>
          <xdr:row>7</xdr:row>
          <xdr:rowOff>31750</xdr:rowOff>
        </xdr:to>
        <xdr:sp macro="" textlink="">
          <xdr:nvSpPr>
            <xdr:cNvPr id="66563" name="Option Button 3" hidden="1">
              <a:extLst>
                <a:ext uri="{63B3BB69-23CF-44E3-9099-C40C66FF867C}">
                  <a14:compatExt spid="_x0000_s665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10</xdr:col>
          <xdr:colOff>679450</xdr:colOff>
          <xdr:row>7</xdr:row>
          <xdr:rowOff>31750</xdr:rowOff>
        </xdr:to>
        <xdr:sp macro="" textlink="">
          <xdr:nvSpPr>
            <xdr:cNvPr id="66564" name="Option Button 4" hidden="1">
              <a:extLst>
                <a:ext uri="{63B3BB69-23CF-44E3-9099-C40C66FF867C}">
                  <a14:compatExt spid="_x0000_s665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10</xdr:col>
          <xdr:colOff>679450</xdr:colOff>
          <xdr:row>7</xdr:row>
          <xdr:rowOff>31750</xdr:rowOff>
        </xdr:to>
        <xdr:sp macro="" textlink="">
          <xdr:nvSpPr>
            <xdr:cNvPr id="66565" name="Option Button 5" hidden="1">
              <a:extLst>
                <a:ext uri="{63B3BB69-23CF-44E3-9099-C40C66FF867C}">
                  <a14:compatExt spid="_x0000_s665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</xdr:wsDr>
</file>

<file path=xl/drawings/drawing2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10</xdr:col>
          <xdr:colOff>679450</xdr:colOff>
          <xdr:row>7</xdr:row>
          <xdr:rowOff>31750</xdr:rowOff>
        </xdr:to>
        <xdr:sp macro="" textlink="">
          <xdr:nvSpPr>
            <xdr:cNvPr id="38913" name="Option Button 1" hidden="1">
              <a:extLst>
                <a:ext uri="{63B3BB69-23CF-44E3-9099-C40C66FF867C}">
                  <a14:compatExt spid="_x0000_s389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10</xdr:col>
          <xdr:colOff>679450</xdr:colOff>
          <xdr:row>7</xdr:row>
          <xdr:rowOff>31750</xdr:rowOff>
        </xdr:to>
        <xdr:sp macro="" textlink="">
          <xdr:nvSpPr>
            <xdr:cNvPr id="38914" name="Option Button 2" hidden="1">
              <a:extLst>
                <a:ext uri="{63B3BB69-23CF-44E3-9099-C40C66FF867C}">
                  <a14:compatExt spid="_x0000_s389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10</xdr:col>
          <xdr:colOff>679450</xdr:colOff>
          <xdr:row>7</xdr:row>
          <xdr:rowOff>31750</xdr:rowOff>
        </xdr:to>
        <xdr:sp macro="" textlink="">
          <xdr:nvSpPr>
            <xdr:cNvPr id="38915" name="Option Button 3" hidden="1">
              <a:extLst>
                <a:ext uri="{63B3BB69-23CF-44E3-9099-C40C66FF867C}">
                  <a14:compatExt spid="_x0000_s389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10</xdr:col>
          <xdr:colOff>679450</xdr:colOff>
          <xdr:row>7</xdr:row>
          <xdr:rowOff>31750</xdr:rowOff>
        </xdr:to>
        <xdr:sp macro="" textlink="">
          <xdr:nvSpPr>
            <xdr:cNvPr id="38916" name="Option Button 4" hidden="1">
              <a:extLst>
                <a:ext uri="{63B3BB69-23CF-44E3-9099-C40C66FF867C}">
                  <a14:compatExt spid="_x0000_s389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10</xdr:col>
          <xdr:colOff>679450</xdr:colOff>
          <xdr:row>7</xdr:row>
          <xdr:rowOff>31750</xdr:rowOff>
        </xdr:to>
        <xdr:sp macro="" textlink="">
          <xdr:nvSpPr>
            <xdr:cNvPr id="38917" name="Option Button 5" hidden="1">
              <a:extLst>
                <a:ext uri="{63B3BB69-23CF-44E3-9099-C40C66FF867C}">
                  <a14:compatExt spid="_x0000_s389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</xdr:wsDr>
</file>

<file path=xl/drawings/drawing2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10</xdr:col>
          <xdr:colOff>679450</xdr:colOff>
          <xdr:row>7</xdr:row>
          <xdr:rowOff>31750</xdr:rowOff>
        </xdr:to>
        <xdr:sp macro="" textlink="">
          <xdr:nvSpPr>
            <xdr:cNvPr id="67585" name="Option Button 1" hidden="1">
              <a:extLst>
                <a:ext uri="{63B3BB69-23CF-44E3-9099-C40C66FF867C}">
                  <a14:compatExt spid="_x0000_s675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10</xdr:col>
          <xdr:colOff>679450</xdr:colOff>
          <xdr:row>7</xdr:row>
          <xdr:rowOff>31750</xdr:rowOff>
        </xdr:to>
        <xdr:sp macro="" textlink="">
          <xdr:nvSpPr>
            <xdr:cNvPr id="67586" name="Option Button 2" hidden="1">
              <a:extLst>
                <a:ext uri="{63B3BB69-23CF-44E3-9099-C40C66FF867C}">
                  <a14:compatExt spid="_x0000_s675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10</xdr:col>
          <xdr:colOff>679450</xdr:colOff>
          <xdr:row>7</xdr:row>
          <xdr:rowOff>31750</xdr:rowOff>
        </xdr:to>
        <xdr:sp macro="" textlink="">
          <xdr:nvSpPr>
            <xdr:cNvPr id="67587" name="Option Button 3" hidden="1">
              <a:extLst>
                <a:ext uri="{63B3BB69-23CF-44E3-9099-C40C66FF867C}">
                  <a14:compatExt spid="_x0000_s675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10</xdr:col>
          <xdr:colOff>679450</xdr:colOff>
          <xdr:row>7</xdr:row>
          <xdr:rowOff>31750</xdr:rowOff>
        </xdr:to>
        <xdr:sp macro="" textlink="">
          <xdr:nvSpPr>
            <xdr:cNvPr id="67588" name="Option Button 4" hidden="1">
              <a:extLst>
                <a:ext uri="{63B3BB69-23CF-44E3-9099-C40C66FF867C}">
                  <a14:compatExt spid="_x0000_s675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10</xdr:col>
          <xdr:colOff>679450</xdr:colOff>
          <xdr:row>7</xdr:row>
          <xdr:rowOff>31750</xdr:rowOff>
        </xdr:to>
        <xdr:sp macro="" textlink="">
          <xdr:nvSpPr>
            <xdr:cNvPr id="67589" name="Option Button 5" hidden="1">
              <a:extLst>
                <a:ext uri="{63B3BB69-23CF-44E3-9099-C40C66FF867C}">
                  <a14:compatExt spid="_x0000_s675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</xdr:wsDr>
</file>

<file path=xl/drawings/drawing2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12</xdr:col>
          <xdr:colOff>203200</xdr:colOff>
          <xdr:row>7</xdr:row>
          <xdr:rowOff>31750</xdr:rowOff>
        </xdr:to>
        <xdr:sp macro="" textlink="">
          <xdr:nvSpPr>
            <xdr:cNvPr id="16385" name="Option Button 1" hidden="1">
              <a:extLst>
                <a:ext uri="{63B3BB69-23CF-44E3-9099-C40C66FF867C}">
                  <a14:compatExt spid="_x0000_s163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12</xdr:col>
          <xdr:colOff>203200</xdr:colOff>
          <xdr:row>7</xdr:row>
          <xdr:rowOff>31750</xdr:rowOff>
        </xdr:to>
        <xdr:sp macro="" textlink="">
          <xdr:nvSpPr>
            <xdr:cNvPr id="16386" name="Option Button 2" hidden="1">
              <a:extLst>
                <a:ext uri="{63B3BB69-23CF-44E3-9099-C40C66FF867C}">
                  <a14:compatExt spid="_x0000_s163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12</xdr:col>
          <xdr:colOff>203200</xdr:colOff>
          <xdr:row>7</xdr:row>
          <xdr:rowOff>31750</xdr:rowOff>
        </xdr:to>
        <xdr:sp macro="" textlink="">
          <xdr:nvSpPr>
            <xdr:cNvPr id="16387" name="Option Button 3" hidden="1">
              <a:extLst>
                <a:ext uri="{63B3BB69-23CF-44E3-9099-C40C66FF867C}">
                  <a14:compatExt spid="_x0000_s163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12</xdr:col>
          <xdr:colOff>203200</xdr:colOff>
          <xdr:row>7</xdr:row>
          <xdr:rowOff>31750</xdr:rowOff>
        </xdr:to>
        <xdr:sp macro="" textlink="">
          <xdr:nvSpPr>
            <xdr:cNvPr id="16388" name="Option Button 4" hidden="1">
              <a:extLst>
                <a:ext uri="{63B3BB69-23CF-44E3-9099-C40C66FF867C}">
                  <a14:compatExt spid="_x0000_s163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12</xdr:col>
          <xdr:colOff>203200</xdr:colOff>
          <xdr:row>7</xdr:row>
          <xdr:rowOff>31750</xdr:rowOff>
        </xdr:to>
        <xdr:sp macro="" textlink="">
          <xdr:nvSpPr>
            <xdr:cNvPr id="16389" name="Option Button 5" hidden="1">
              <a:extLst>
                <a:ext uri="{63B3BB69-23CF-44E3-9099-C40C66FF867C}">
                  <a14:compatExt spid="_x0000_s163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</xdr:wsDr>
</file>

<file path=xl/drawings/drawing2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12</xdr:col>
          <xdr:colOff>203200</xdr:colOff>
          <xdr:row>7</xdr:row>
          <xdr:rowOff>31750</xdr:rowOff>
        </xdr:to>
        <xdr:sp macro="" textlink="">
          <xdr:nvSpPr>
            <xdr:cNvPr id="68609" name="Option Button 1" hidden="1">
              <a:extLst>
                <a:ext uri="{63B3BB69-23CF-44E3-9099-C40C66FF867C}">
                  <a14:compatExt spid="_x0000_s686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12</xdr:col>
          <xdr:colOff>203200</xdr:colOff>
          <xdr:row>7</xdr:row>
          <xdr:rowOff>31750</xdr:rowOff>
        </xdr:to>
        <xdr:sp macro="" textlink="">
          <xdr:nvSpPr>
            <xdr:cNvPr id="68610" name="Option Button 2" hidden="1">
              <a:extLst>
                <a:ext uri="{63B3BB69-23CF-44E3-9099-C40C66FF867C}">
                  <a14:compatExt spid="_x0000_s686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12</xdr:col>
          <xdr:colOff>203200</xdr:colOff>
          <xdr:row>7</xdr:row>
          <xdr:rowOff>31750</xdr:rowOff>
        </xdr:to>
        <xdr:sp macro="" textlink="">
          <xdr:nvSpPr>
            <xdr:cNvPr id="68611" name="Option Button 3" hidden="1">
              <a:extLst>
                <a:ext uri="{63B3BB69-23CF-44E3-9099-C40C66FF867C}">
                  <a14:compatExt spid="_x0000_s686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12</xdr:col>
          <xdr:colOff>203200</xdr:colOff>
          <xdr:row>7</xdr:row>
          <xdr:rowOff>31750</xdr:rowOff>
        </xdr:to>
        <xdr:sp macro="" textlink="">
          <xdr:nvSpPr>
            <xdr:cNvPr id="68612" name="Option Button 4" hidden="1">
              <a:extLst>
                <a:ext uri="{63B3BB69-23CF-44E3-9099-C40C66FF867C}">
                  <a14:compatExt spid="_x0000_s686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12</xdr:col>
          <xdr:colOff>203200</xdr:colOff>
          <xdr:row>7</xdr:row>
          <xdr:rowOff>31750</xdr:rowOff>
        </xdr:to>
        <xdr:sp macro="" textlink="">
          <xdr:nvSpPr>
            <xdr:cNvPr id="68613" name="Option Button 5" hidden="1">
              <a:extLst>
                <a:ext uri="{63B3BB69-23CF-44E3-9099-C40C66FF867C}">
                  <a14:compatExt spid="_x0000_s686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</xdr:wsDr>
</file>

<file path=xl/drawings/drawing2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10</xdr:col>
          <xdr:colOff>679450</xdr:colOff>
          <xdr:row>7</xdr:row>
          <xdr:rowOff>31750</xdr:rowOff>
        </xdr:to>
        <xdr:sp macro="" textlink="">
          <xdr:nvSpPr>
            <xdr:cNvPr id="17409" name="Option Button 1" hidden="1">
              <a:extLst>
                <a:ext uri="{63B3BB69-23CF-44E3-9099-C40C66FF867C}">
                  <a14:compatExt spid="_x0000_s174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10</xdr:col>
          <xdr:colOff>679450</xdr:colOff>
          <xdr:row>7</xdr:row>
          <xdr:rowOff>31750</xdr:rowOff>
        </xdr:to>
        <xdr:sp macro="" textlink="">
          <xdr:nvSpPr>
            <xdr:cNvPr id="17410" name="Option Button 2" hidden="1">
              <a:extLst>
                <a:ext uri="{63B3BB69-23CF-44E3-9099-C40C66FF867C}">
                  <a14:compatExt spid="_x0000_s174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10</xdr:col>
          <xdr:colOff>679450</xdr:colOff>
          <xdr:row>7</xdr:row>
          <xdr:rowOff>31750</xdr:rowOff>
        </xdr:to>
        <xdr:sp macro="" textlink="">
          <xdr:nvSpPr>
            <xdr:cNvPr id="17411" name="Option Button 3" hidden="1">
              <a:extLst>
                <a:ext uri="{63B3BB69-23CF-44E3-9099-C40C66FF867C}">
                  <a14:compatExt spid="_x0000_s174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10</xdr:col>
          <xdr:colOff>679450</xdr:colOff>
          <xdr:row>7</xdr:row>
          <xdr:rowOff>31750</xdr:rowOff>
        </xdr:to>
        <xdr:sp macro="" textlink="">
          <xdr:nvSpPr>
            <xdr:cNvPr id="17412" name="Option Button 4" hidden="1">
              <a:extLst>
                <a:ext uri="{63B3BB69-23CF-44E3-9099-C40C66FF867C}">
                  <a14:compatExt spid="_x0000_s174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10</xdr:col>
          <xdr:colOff>679450</xdr:colOff>
          <xdr:row>7</xdr:row>
          <xdr:rowOff>31750</xdr:rowOff>
        </xdr:to>
        <xdr:sp macro="" textlink="">
          <xdr:nvSpPr>
            <xdr:cNvPr id="17413" name="Option Button 5" hidden="1">
              <a:extLst>
                <a:ext uri="{63B3BB69-23CF-44E3-9099-C40C66FF867C}">
                  <a14:compatExt spid="_x0000_s174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</xdr:wsDr>
</file>

<file path=xl/drawings/drawing2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10</xdr:col>
          <xdr:colOff>679450</xdr:colOff>
          <xdr:row>7</xdr:row>
          <xdr:rowOff>31750</xdr:rowOff>
        </xdr:to>
        <xdr:sp macro="" textlink="">
          <xdr:nvSpPr>
            <xdr:cNvPr id="69633" name="Option Button 1" hidden="1">
              <a:extLst>
                <a:ext uri="{63B3BB69-23CF-44E3-9099-C40C66FF867C}">
                  <a14:compatExt spid="_x0000_s696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10</xdr:col>
          <xdr:colOff>679450</xdr:colOff>
          <xdr:row>7</xdr:row>
          <xdr:rowOff>31750</xdr:rowOff>
        </xdr:to>
        <xdr:sp macro="" textlink="">
          <xdr:nvSpPr>
            <xdr:cNvPr id="69634" name="Option Button 2" hidden="1">
              <a:extLst>
                <a:ext uri="{63B3BB69-23CF-44E3-9099-C40C66FF867C}">
                  <a14:compatExt spid="_x0000_s696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10</xdr:col>
          <xdr:colOff>679450</xdr:colOff>
          <xdr:row>7</xdr:row>
          <xdr:rowOff>31750</xdr:rowOff>
        </xdr:to>
        <xdr:sp macro="" textlink="">
          <xdr:nvSpPr>
            <xdr:cNvPr id="69635" name="Option Button 3" hidden="1">
              <a:extLst>
                <a:ext uri="{63B3BB69-23CF-44E3-9099-C40C66FF867C}">
                  <a14:compatExt spid="_x0000_s696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10</xdr:col>
          <xdr:colOff>679450</xdr:colOff>
          <xdr:row>7</xdr:row>
          <xdr:rowOff>31750</xdr:rowOff>
        </xdr:to>
        <xdr:sp macro="" textlink="">
          <xdr:nvSpPr>
            <xdr:cNvPr id="69636" name="Option Button 4" hidden="1">
              <a:extLst>
                <a:ext uri="{63B3BB69-23CF-44E3-9099-C40C66FF867C}">
                  <a14:compatExt spid="_x0000_s696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10</xdr:col>
          <xdr:colOff>679450</xdr:colOff>
          <xdr:row>7</xdr:row>
          <xdr:rowOff>31750</xdr:rowOff>
        </xdr:to>
        <xdr:sp macro="" textlink="">
          <xdr:nvSpPr>
            <xdr:cNvPr id="69637" name="Option Button 5" hidden="1">
              <a:extLst>
                <a:ext uri="{63B3BB69-23CF-44E3-9099-C40C66FF867C}">
                  <a14:compatExt spid="_x0000_s696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</xdr:wsDr>
</file>

<file path=xl/drawings/drawing2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10</xdr:col>
          <xdr:colOff>679450</xdr:colOff>
          <xdr:row>7</xdr:row>
          <xdr:rowOff>31750</xdr:rowOff>
        </xdr:to>
        <xdr:sp macro="" textlink="">
          <xdr:nvSpPr>
            <xdr:cNvPr id="18433" name="Option Button 1" hidden="1">
              <a:extLst>
                <a:ext uri="{63B3BB69-23CF-44E3-9099-C40C66FF867C}">
                  <a14:compatExt spid="_x0000_s184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10</xdr:col>
          <xdr:colOff>679450</xdr:colOff>
          <xdr:row>7</xdr:row>
          <xdr:rowOff>31750</xdr:rowOff>
        </xdr:to>
        <xdr:sp macro="" textlink="">
          <xdr:nvSpPr>
            <xdr:cNvPr id="18434" name="Option Button 2" hidden="1">
              <a:extLst>
                <a:ext uri="{63B3BB69-23CF-44E3-9099-C40C66FF867C}">
                  <a14:compatExt spid="_x0000_s184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10</xdr:col>
          <xdr:colOff>679450</xdr:colOff>
          <xdr:row>7</xdr:row>
          <xdr:rowOff>31750</xdr:rowOff>
        </xdr:to>
        <xdr:sp macro="" textlink="">
          <xdr:nvSpPr>
            <xdr:cNvPr id="18435" name="Option Button 3" hidden="1">
              <a:extLst>
                <a:ext uri="{63B3BB69-23CF-44E3-9099-C40C66FF867C}">
                  <a14:compatExt spid="_x0000_s184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10</xdr:col>
          <xdr:colOff>679450</xdr:colOff>
          <xdr:row>7</xdr:row>
          <xdr:rowOff>31750</xdr:rowOff>
        </xdr:to>
        <xdr:sp macro="" textlink="">
          <xdr:nvSpPr>
            <xdr:cNvPr id="18436" name="Option Button 4" hidden="1">
              <a:extLst>
                <a:ext uri="{63B3BB69-23CF-44E3-9099-C40C66FF867C}">
                  <a14:compatExt spid="_x0000_s184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10</xdr:col>
          <xdr:colOff>679450</xdr:colOff>
          <xdr:row>7</xdr:row>
          <xdr:rowOff>31750</xdr:rowOff>
        </xdr:to>
        <xdr:sp macro="" textlink="">
          <xdr:nvSpPr>
            <xdr:cNvPr id="18437" name="Option Button 5" hidden="1">
              <a:extLst>
                <a:ext uri="{63B3BB69-23CF-44E3-9099-C40C66FF867C}">
                  <a14:compatExt spid="_x0000_s184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12</xdr:col>
          <xdr:colOff>203200</xdr:colOff>
          <xdr:row>7</xdr:row>
          <xdr:rowOff>31750</xdr:rowOff>
        </xdr:to>
        <xdr:sp macro="" textlink="">
          <xdr:nvSpPr>
            <xdr:cNvPr id="78849" name="Option Button 1" hidden="1">
              <a:extLst>
                <a:ext uri="{63B3BB69-23CF-44E3-9099-C40C66FF867C}">
                  <a14:compatExt spid="_x0000_s788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12</xdr:col>
          <xdr:colOff>203200</xdr:colOff>
          <xdr:row>7</xdr:row>
          <xdr:rowOff>31750</xdr:rowOff>
        </xdr:to>
        <xdr:sp macro="" textlink="">
          <xdr:nvSpPr>
            <xdr:cNvPr id="78850" name="Option Button 2" hidden="1">
              <a:extLst>
                <a:ext uri="{63B3BB69-23CF-44E3-9099-C40C66FF867C}">
                  <a14:compatExt spid="_x0000_s788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12</xdr:col>
          <xdr:colOff>203200</xdr:colOff>
          <xdr:row>7</xdr:row>
          <xdr:rowOff>31750</xdr:rowOff>
        </xdr:to>
        <xdr:sp macro="" textlink="">
          <xdr:nvSpPr>
            <xdr:cNvPr id="78851" name="Option Button 3" hidden="1">
              <a:extLst>
                <a:ext uri="{63B3BB69-23CF-44E3-9099-C40C66FF867C}">
                  <a14:compatExt spid="_x0000_s788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12</xdr:col>
          <xdr:colOff>203200</xdr:colOff>
          <xdr:row>7</xdr:row>
          <xdr:rowOff>31750</xdr:rowOff>
        </xdr:to>
        <xdr:sp macro="" textlink="">
          <xdr:nvSpPr>
            <xdr:cNvPr id="78852" name="Option Button 4" hidden="1">
              <a:extLst>
                <a:ext uri="{63B3BB69-23CF-44E3-9099-C40C66FF867C}">
                  <a14:compatExt spid="_x0000_s788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12</xdr:col>
          <xdr:colOff>203200</xdr:colOff>
          <xdr:row>7</xdr:row>
          <xdr:rowOff>31750</xdr:rowOff>
        </xdr:to>
        <xdr:sp macro="" textlink="">
          <xdr:nvSpPr>
            <xdr:cNvPr id="78853" name="Option Button 5" hidden="1">
              <a:extLst>
                <a:ext uri="{63B3BB69-23CF-44E3-9099-C40C66FF867C}">
                  <a14:compatExt spid="_x0000_s788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</xdr:wsDr>
</file>

<file path=xl/drawings/drawing3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10</xdr:col>
          <xdr:colOff>679450</xdr:colOff>
          <xdr:row>7</xdr:row>
          <xdr:rowOff>31750</xdr:rowOff>
        </xdr:to>
        <xdr:sp macro="" textlink="">
          <xdr:nvSpPr>
            <xdr:cNvPr id="70657" name="Option Button 1" hidden="1">
              <a:extLst>
                <a:ext uri="{63B3BB69-23CF-44E3-9099-C40C66FF867C}">
                  <a14:compatExt spid="_x0000_s706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10</xdr:col>
          <xdr:colOff>679450</xdr:colOff>
          <xdr:row>7</xdr:row>
          <xdr:rowOff>31750</xdr:rowOff>
        </xdr:to>
        <xdr:sp macro="" textlink="">
          <xdr:nvSpPr>
            <xdr:cNvPr id="70658" name="Option Button 2" hidden="1">
              <a:extLst>
                <a:ext uri="{63B3BB69-23CF-44E3-9099-C40C66FF867C}">
                  <a14:compatExt spid="_x0000_s706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10</xdr:col>
          <xdr:colOff>679450</xdr:colOff>
          <xdr:row>7</xdr:row>
          <xdr:rowOff>31750</xdr:rowOff>
        </xdr:to>
        <xdr:sp macro="" textlink="">
          <xdr:nvSpPr>
            <xdr:cNvPr id="70659" name="Option Button 3" hidden="1">
              <a:extLst>
                <a:ext uri="{63B3BB69-23CF-44E3-9099-C40C66FF867C}">
                  <a14:compatExt spid="_x0000_s706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10</xdr:col>
          <xdr:colOff>679450</xdr:colOff>
          <xdr:row>7</xdr:row>
          <xdr:rowOff>31750</xdr:rowOff>
        </xdr:to>
        <xdr:sp macro="" textlink="">
          <xdr:nvSpPr>
            <xdr:cNvPr id="70660" name="Option Button 4" hidden="1">
              <a:extLst>
                <a:ext uri="{63B3BB69-23CF-44E3-9099-C40C66FF867C}">
                  <a14:compatExt spid="_x0000_s706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10</xdr:col>
          <xdr:colOff>679450</xdr:colOff>
          <xdr:row>7</xdr:row>
          <xdr:rowOff>31750</xdr:rowOff>
        </xdr:to>
        <xdr:sp macro="" textlink="">
          <xdr:nvSpPr>
            <xdr:cNvPr id="70661" name="Option Button 5" hidden="1">
              <a:extLst>
                <a:ext uri="{63B3BB69-23CF-44E3-9099-C40C66FF867C}">
                  <a14:compatExt spid="_x0000_s706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12</xdr:col>
          <xdr:colOff>203200</xdr:colOff>
          <xdr:row>7</xdr:row>
          <xdr:rowOff>31750</xdr:rowOff>
        </xdr:to>
        <xdr:sp macro="" textlink="">
          <xdr:nvSpPr>
            <xdr:cNvPr id="51201" name="Option Button 1" hidden="1">
              <a:extLst>
                <a:ext uri="{63B3BB69-23CF-44E3-9099-C40C66FF867C}">
                  <a14:compatExt spid="_x0000_s512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12</xdr:col>
          <xdr:colOff>203200</xdr:colOff>
          <xdr:row>7</xdr:row>
          <xdr:rowOff>31750</xdr:rowOff>
        </xdr:to>
        <xdr:sp macro="" textlink="">
          <xdr:nvSpPr>
            <xdr:cNvPr id="51202" name="Option Button 2" hidden="1">
              <a:extLst>
                <a:ext uri="{63B3BB69-23CF-44E3-9099-C40C66FF867C}">
                  <a14:compatExt spid="_x0000_s512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12</xdr:col>
          <xdr:colOff>203200</xdr:colOff>
          <xdr:row>7</xdr:row>
          <xdr:rowOff>31750</xdr:rowOff>
        </xdr:to>
        <xdr:sp macro="" textlink="">
          <xdr:nvSpPr>
            <xdr:cNvPr id="51203" name="Option Button 3" hidden="1">
              <a:extLst>
                <a:ext uri="{63B3BB69-23CF-44E3-9099-C40C66FF867C}">
                  <a14:compatExt spid="_x0000_s512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12</xdr:col>
          <xdr:colOff>203200</xdr:colOff>
          <xdr:row>7</xdr:row>
          <xdr:rowOff>31750</xdr:rowOff>
        </xdr:to>
        <xdr:sp macro="" textlink="">
          <xdr:nvSpPr>
            <xdr:cNvPr id="51204" name="Option Button 4" hidden="1">
              <a:extLst>
                <a:ext uri="{63B3BB69-23CF-44E3-9099-C40C66FF867C}">
                  <a14:compatExt spid="_x0000_s512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12</xdr:col>
          <xdr:colOff>203200</xdr:colOff>
          <xdr:row>7</xdr:row>
          <xdr:rowOff>31750</xdr:rowOff>
        </xdr:to>
        <xdr:sp macro="" textlink="">
          <xdr:nvSpPr>
            <xdr:cNvPr id="51205" name="Option Button 5" hidden="1">
              <a:extLst>
                <a:ext uri="{63B3BB69-23CF-44E3-9099-C40C66FF867C}">
                  <a14:compatExt spid="_x0000_s512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12</xdr:col>
          <xdr:colOff>76200</xdr:colOff>
          <xdr:row>7</xdr:row>
          <xdr:rowOff>31750</xdr:rowOff>
        </xdr:to>
        <xdr:sp macro="" textlink="">
          <xdr:nvSpPr>
            <xdr:cNvPr id="52225" name="Option Button 1" hidden="1">
              <a:extLst>
                <a:ext uri="{63B3BB69-23CF-44E3-9099-C40C66FF867C}">
                  <a14:compatExt spid="_x0000_s522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12</xdr:col>
          <xdr:colOff>76200</xdr:colOff>
          <xdr:row>7</xdr:row>
          <xdr:rowOff>31750</xdr:rowOff>
        </xdr:to>
        <xdr:sp macro="" textlink="">
          <xdr:nvSpPr>
            <xdr:cNvPr id="52226" name="Option Button 2" hidden="1">
              <a:extLst>
                <a:ext uri="{63B3BB69-23CF-44E3-9099-C40C66FF867C}">
                  <a14:compatExt spid="_x0000_s522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12</xdr:col>
          <xdr:colOff>76200</xdr:colOff>
          <xdr:row>7</xdr:row>
          <xdr:rowOff>31750</xdr:rowOff>
        </xdr:to>
        <xdr:sp macro="" textlink="">
          <xdr:nvSpPr>
            <xdr:cNvPr id="52227" name="Option Button 3" hidden="1">
              <a:extLst>
                <a:ext uri="{63B3BB69-23CF-44E3-9099-C40C66FF867C}">
                  <a14:compatExt spid="_x0000_s522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12</xdr:col>
          <xdr:colOff>76200</xdr:colOff>
          <xdr:row>7</xdr:row>
          <xdr:rowOff>31750</xdr:rowOff>
        </xdr:to>
        <xdr:sp macro="" textlink="">
          <xdr:nvSpPr>
            <xdr:cNvPr id="52228" name="Option Button 4" hidden="1">
              <a:extLst>
                <a:ext uri="{63B3BB69-23CF-44E3-9099-C40C66FF867C}">
                  <a14:compatExt spid="_x0000_s522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12</xdr:col>
          <xdr:colOff>76200</xdr:colOff>
          <xdr:row>7</xdr:row>
          <xdr:rowOff>31750</xdr:rowOff>
        </xdr:to>
        <xdr:sp macro="" textlink="">
          <xdr:nvSpPr>
            <xdr:cNvPr id="52229" name="Option Button 5" hidden="1">
              <a:extLst>
                <a:ext uri="{63B3BB69-23CF-44E3-9099-C40C66FF867C}">
                  <a14:compatExt spid="_x0000_s522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12</xdr:col>
          <xdr:colOff>203200</xdr:colOff>
          <xdr:row>7</xdr:row>
          <xdr:rowOff>31750</xdr:rowOff>
        </xdr:to>
        <xdr:sp macro="" textlink="">
          <xdr:nvSpPr>
            <xdr:cNvPr id="53249" name="Option Button 1" hidden="1">
              <a:extLst>
                <a:ext uri="{63B3BB69-23CF-44E3-9099-C40C66FF867C}">
                  <a14:compatExt spid="_x0000_s532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12</xdr:col>
          <xdr:colOff>203200</xdr:colOff>
          <xdr:row>7</xdr:row>
          <xdr:rowOff>31750</xdr:rowOff>
        </xdr:to>
        <xdr:sp macro="" textlink="">
          <xdr:nvSpPr>
            <xdr:cNvPr id="53250" name="Option Button 2" hidden="1">
              <a:extLst>
                <a:ext uri="{63B3BB69-23CF-44E3-9099-C40C66FF867C}">
                  <a14:compatExt spid="_x0000_s532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12</xdr:col>
          <xdr:colOff>203200</xdr:colOff>
          <xdr:row>7</xdr:row>
          <xdr:rowOff>31750</xdr:rowOff>
        </xdr:to>
        <xdr:sp macro="" textlink="">
          <xdr:nvSpPr>
            <xdr:cNvPr id="53251" name="Option Button 3" hidden="1">
              <a:extLst>
                <a:ext uri="{63B3BB69-23CF-44E3-9099-C40C66FF867C}">
                  <a14:compatExt spid="_x0000_s532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12</xdr:col>
          <xdr:colOff>203200</xdr:colOff>
          <xdr:row>7</xdr:row>
          <xdr:rowOff>31750</xdr:rowOff>
        </xdr:to>
        <xdr:sp macro="" textlink="">
          <xdr:nvSpPr>
            <xdr:cNvPr id="53252" name="Option Button 4" hidden="1">
              <a:extLst>
                <a:ext uri="{63B3BB69-23CF-44E3-9099-C40C66FF867C}">
                  <a14:compatExt spid="_x0000_s532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12</xdr:col>
          <xdr:colOff>203200</xdr:colOff>
          <xdr:row>7</xdr:row>
          <xdr:rowOff>31750</xdr:rowOff>
        </xdr:to>
        <xdr:sp macro="" textlink="">
          <xdr:nvSpPr>
            <xdr:cNvPr id="53253" name="Option Button 5" hidden="1">
              <a:extLst>
                <a:ext uri="{63B3BB69-23CF-44E3-9099-C40C66FF867C}">
                  <a14:compatExt spid="_x0000_s532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12</xdr:col>
          <xdr:colOff>203200</xdr:colOff>
          <xdr:row>7</xdr:row>
          <xdr:rowOff>31750</xdr:rowOff>
        </xdr:to>
        <xdr:sp macro="" textlink="">
          <xdr:nvSpPr>
            <xdr:cNvPr id="54273" name="Option Button 1" hidden="1">
              <a:extLst>
                <a:ext uri="{63B3BB69-23CF-44E3-9099-C40C66FF867C}">
                  <a14:compatExt spid="_x0000_s542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12</xdr:col>
          <xdr:colOff>203200</xdr:colOff>
          <xdr:row>7</xdr:row>
          <xdr:rowOff>31750</xdr:rowOff>
        </xdr:to>
        <xdr:sp macro="" textlink="">
          <xdr:nvSpPr>
            <xdr:cNvPr id="54274" name="Option Button 2" hidden="1">
              <a:extLst>
                <a:ext uri="{63B3BB69-23CF-44E3-9099-C40C66FF867C}">
                  <a14:compatExt spid="_x0000_s542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12</xdr:col>
          <xdr:colOff>203200</xdr:colOff>
          <xdr:row>7</xdr:row>
          <xdr:rowOff>31750</xdr:rowOff>
        </xdr:to>
        <xdr:sp macro="" textlink="">
          <xdr:nvSpPr>
            <xdr:cNvPr id="54275" name="Option Button 3" hidden="1">
              <a:extLst>
                <a:ext uri="{63B3BB69-23CF-44E3-9099-C40C66FF867C}">
                  <a14:compatExt spid="_x0000_s542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12</xdr:col>
          <xdr:colOff>203200</xdr:colOff>
          <xdr:row>7</xdr:row>
          <xdr:rowOff>31750</xdr:rowOff>
        </xdr:to>
        <xdr:sp macro="" textlink="">
          <xdr:nvSpPr>
            <xdr:cNvPr id="54276" name="Option Button 4" hidden="1">
              <a:extLst>
                <a:ext uri="{63B3BB69-23CF-44E3-9099-C40C66FF867C}">
                  <a14:compatExt spid="_x0000_s542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12</xdr:col>
          <xdr:colOff>203200</xdr:colOff>
          <xdr:row>7</xdr:row>
          <xdr:rowOff>31750</xdr:rowOff>
        </xdr:to>
        <xdr:sp macro="" textlink="">
          <xdr:nvSpPr>
            <xdr:cNvPr id="54277" name="Option Button 5" hidden="1">
              <a:extLst>
                <a:ext uri="{63B3BB69-23CF-44E3-9099-C40C66FF867C}">
                  <a14:compatExt spid="_x0000_s542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12</xdr:col>
          <xdr:colOff>203200</xdr:colOff>
          <xdr:row>7</xdr:row>
          <xdr:rowOff>31750</xdr:rowOff>
        </xdr:to>
        <xdr:sp macro="" textlink="">
          <xdr:nvSpPr>
            <xdr:cNvPr id="55297" name="Option Button 1" hidden="1">
              <a:extLst>
                <a:ext uri="{63B3BB69-23CF-44E3-9099-C40C66FF867C}">
                  <a14:compatExt spid="_x0000_s552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12</xdr:col>
          <xdr:colOff>203200</xdr:colOff>
          <xdr:row>7</xdr:row>
          <xdr:rowOff>31750</xdr:rowOff>
        </xdr:to>
        <xdr:sp macro="" textlink="">
          <xdr:nvSpPr>
            <xdr:cNvPr id="55298" name="Option Button 2" hidden="1">
              <a:extLst>
                <a:ext uri="{63B3BB69-23CF-44E3-9099-C40C66FF867C}">
                  <a14:compatExt spid="_x0000_s552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12</xdr:col>
          <xdr:colOff>203200</xdr:colOff>
          <xdr:row>7</xdr:row>
          <xdr:rowOff>31750</xdr:rowOff>
        </xdr:to>
        <xdr:sp macro="" textlink="">
          <xdr:nvSpPr>
            <xdr:cNvPr id="55299" name="Option Button 3" hidden="1">
              <a:extLst>
                <a:ext uri="{63B3BB69-23CF-44E3-9099-C40C66FF867C}">
                  <a14:compatExt spid="_x0000_s552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12</xdr:col>
          <xdr:colOff>203200</xdr:colOff>
          <xdr:row>7</xdr:row>
          <xdr:rowOff>31750</xdr:rowOff>
        </xdr:to>
        <xdr:sp macro="" textlink="">
          <xdr:nvSpPr>
            <xdr:cNvPr id="55300" name="Option Button 4" hidden="1">
              <a:extLst>
                <a:ext uri="{63B3BB69-23CF-44E3-9099-C40C66FF867C}">
                  <a14:compatExt spid="_x0000_s553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12</xdr:col>
          <xdr:colOff>203200</xdr:colOff>
          <xdr:row>7</xdr:row>
          <xdr:rowOff>31750</xdr:rowOff>
        </xdr:to>
        <xdr:sp macro="" textlink="">
          <xdr:nvSpPr>
            <xdr:cNvPr id="55301" name="Option Button 5" hidden="1">
              <a:extLst>
                <a:ext uri="{63B3BB69-23CF-44E3-9099-C40C66FF867C}">
                  <a14:compatExt spid="_x0000_s553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12</xdr:col>
          <xdr:colOff>107950</xdr:colOff>
          <xdr:row>7</xdr:row>
          <xdr:rowOff>31750</xdr:rowOff>
        </xdr:to>
        <xdr:sp macro="" textlink="">
          <xdr:nvSpPr>
            <xdr:cNvPr id="13313" name="Option Button 1" hidden="1">
              <a:extLst>
                <a:ext uri="{63B3BB69-23CF-44E3-9099-C40C66FF867C}">
                  <a14:compatExt spid="_x0000_s133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12</xdr:col>
          <xdr:colOff>107950</xdr:colOff>
          <xdr:row>7</xdr:row>
          <xdr:rowOff>31750</xdr:rowOff>
        </xdr:to>
        <xdr:sp macro="" textlink="">
          <xdr:nvSpPr>
            <xdr:cNvPr id="13314" name="Option Button 2" hidden="1">
              <a:extLst>
                <a:ext uri="{63B3BB69-23CF-44E3-9099-C40C66FF867C}">
                  <a14:compatExt spid="_x0000_s133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12</xdr:col>
          <xdr:colOff>107950</xdr:colOff>
          <xdr:row>7</xdr:row>
          <xdr:rowOff>31750</xdr:rowOff>
        </xdr:to>
        <xdr:sp macro="" textlink="">
          <xdr:nvSpPr>
            <xdr:cNvPr id="13315" name="Option Button 3" hidden="1">
              <a:extLst>
                <a:ext uri="{63B3BB69-23CF-44E3-9099-C40C66FF867C}">
                  <a14:compatExt spid="_x0000_s133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12</xdr:col>
          <xdr:colOff>107950</xdr:colOff>
          <xdr:row>7</xdr:row>
          <xdr:rowOff>31750</xdr:rowOff>
        </xdr:to>
        <xdr:sp macro="" textlink="">
          <xdr:nvSpPr>
            <xdr:cNvPr id="13316" name="Option Button 4" hidden="1">
              <a:extLst>
                <a:ext uri="{63B3BB69-23CF-44E3-9099-C40C66FF867C}">
                  <a14:compatExt spid="_x0000_s133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12</xdr:col>
          <xdr:colOff>107950</xdr:colOff>
          <xdr:row>7</xdr:row>
          <xdr:rowOff>31750</xdr:rowOff>
        </xdr:to>
        <xdr:sp macro="" textlink="">
          <xdr:nvSpPr>
            <xdr:cNvPr id="13317" name="Option Button 5" hidden="1">
              <a:extLst>
                <a:ext uri="{63B3BB69-23CF-44E3-9099-C40C66FF867C}">
                  <a14:compatExt spid="_x0000_s133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hits/Applications%20Department/Department%20Applications/Application%20Review%20Process/Rec%20#1 - Application Filing Requirements/Testing Protocols for Models and Appendices/2014 IRM Rate Generator_V2.3_FOR TESTING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hits/CostofServiceApplication/Exhibit%20Review%20%20Regulatory%20Department/Exhibit%208%20-%20Rate%20Design/Supporting%20Spreadsheets%20or%20Files/Filing_Requirements_Chapter2_Appendices_for%202015%20to%202019%20-%20Horizon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1\amar$\My%20Documents\EXCEL\COSA\COSA_Unbundling%20(MEA)\Mea_UCA_tes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hits/Applications%20Department/Department%20Applications/Rates/2013%20Electricity%20Rates/$Models/Final%202013%20IRM%20RG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hits/Home/Market%20Operations/Department%20Applications/Reports/Rates/Electricity%20Rates%20-%20Billing%20Determinants%20Database/2012%20IRM%20DEVELOPMENT/2012%20IRM%20MODEL%20(2ND%20AND%203RD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1\eichsteller$\My%20Documents\EXCEL\COSA\COSA_Unbundling%20(MEA)\Mea_UCA_tes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Information Sheet"/>
      <sheetName val="2. Table of Contents"/>
      <sheetName val="3. Rate Class Selection"/>
      <sheetName val="4. Current Tariff Schedule"/>
      <sheetName val="4. Hidden"/>
      <sheetName val="5. 2014 Continuity Schedule"/>
      <sheetName val="6. Billing Det. for Def-Var"/>
      <sheetName val="6. hidden"/>
      <sheetName val="7. Allocating Def-Var Balances"/>
      <sheetName val="8. Calculation of Def-Var RR"/>
      <sheetName val="9. Rev2Cost_GDPIPI"/>
      <sheetName val="9. hidden"/>
      <sheetName val="10. Other Charges &amp; LF"/>
      <sheetName val="11. Proposed Rates"/>
      <sheetName val="11. Hidden"/>
      <sheetName val="12. Summary Sheet"/>
      <sheetName val="13. Final Tariff Schedule"/>
      <sheetName val="14. Bill Impacts"/>
      <sheetName val="14. Bill Impacts1"/>
      <sheetName val="lists"/>
    </sheetNames>
    <sheetDataSet>
      <sheetData sheetId="0"/>
      <sheetData sheetId="1"/>
      <sheetData sheetId="2">
        <row r="19">
          <cell r="B19" t="str">
            <v>UNMETERED SCATTERED LOAD</v>
          </cell>
        </row>
        <row r="20">
          <cell r="B20" t="str">
            <v>RESIDENTIAL URBAN</v>
          </cell>
        </row>
        <row r="21">
          <cell r="B21" t="str">
            <v>microFIT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DC Info"/>
      <sheetName val="Table of Contents"/>
      <sheetName val="COS Flowchart"/>
      <sheetName val="List of Key References"/>
      <sheetName val="App.2-AA_Capital Projects"/>
      <sheetName val="App.2-AB_Capital Expenditures"/>
      <sheetName val="App.2-BA1_Fix Asset Cont.CGAAP"/>
      <sheetName val="App.2-BA2_Fx Asst Cnt.MIFRS 11 "/>
      <sheetName val="App.2-BA2_Fx Asst Cnt.MIFRS 12"/>
      <sheetName val="App.2-BA2_Fx Asst Cnt.MIFRS 13"/>
      <sheetName val="App.2-BA2_Fx Asst Cnt.MIFRS 14"/>
      <sheetName val="App.2-BA2_Fx Asst Cnt.MIFRS 15"/>
      <sheetName val="App.2-BA2_Fx Asst Cnt.MIFRS 16"/>
      <sheetName val="App.2-BA2_Fx Asst Cnt.MIFRS 17"/>
      <sheetName val="App.2-BA2_Fx Asst Cnt.MIFRS 18"/>
      <sheetName val="App.2-BA2_Fx Asst Cnt.MIFRS 19"/>
      <sheetName val="Appendix 2-BB Service Life Comp"/>
      <sheetName val="Instruction for App. 2-C MIFRS"/>
      <sheetName val="App.2-CA_CGAAP_DepExp_2011"/>
      <sheetName val="App.2-CB_MIFRS_DepExp_2011"/>
      <sheetName val="App.2-CC_MIFRS_DepExp_2012"/>
      <sheetName val="App.2-CD_MIFRS_DepExp_2013"/>
      <sheetName val="App.2-CE2_MIFRS_DepExp_2015"/>
      <sheetName val="App.2-CE3_MIFRS_DepExp_2016"/>
      <sheetName val="App.2-CE4_MIFRS_DepExp_2017"/>
      <sheetName val="App.2-CE5_MIFRS_DepExp_2018"/>
      <sheetName val="App.2-CE6_MIFRS_DepExp_2019"/>
      <sheetName val="App.2-CF_CGAAP_DepExp_2012"/>
      <sheetName val="App.2-CG_MIFRS_DepExp_2012"/>
      <sheetName val="App.2-CH_MIFRS_DepExp_2013"/>
      <sheetName val="App.2-CI_MIFRS_DepExp_2014"/>
      <sheetName val="App.2-CJ_CGAAP_DepExp_2012"/>
      <sheetName val="App.2-CK_CGAAP_DepExp_2013"/>
      <sheetName val="App.2-CL_MIFRS_DepExp_2013"/>
      <sheetName val="App.2-CM_MIFRS_DepExp_2014"/>
      <sheetName val="Instruction for App. 2-C CGAAP"/>
      <sheetName val="App.2-CN_OldCGAAP_DepExp_2012"/>
      <sheetName val="App.2-CO_NewCGAAP_DepExp_2012"/>
      <sheetName val="App.2-CP_NewCGAAP_DepExp_2013"/>
      <sheetName val="App.2-CQ NewCGAAP_DepExp_2014"/>
      <sheetName val="App.2-CR_OldCGAAP_DepExp_2012"/>
      <sheetName val="App.2-CS_OldCGAAP_DepExp_2013"/>
      <sheetName val="App.2-CT_NewCGAAP_DepExp_2013"/>
      <sheetName val="App.2-CU_NewCGAAP_DepExp_2014"/>
      <sheetName val="App.2-CV_USGAAP_DepExp"/>
      <sheetName val="App.2-DA_Overhead"/>
      <sheetName val="App.2-DB_Overhead"/>
      <sheetName val="App.2-EA_PP&amp;E Deferral Account"/>
      <sheetName val="App.2-EB_PP&amp;E Deferral Account"/>
      <sheetName val="App.2-EC_PP&amp;E Deferral Account"/>
      <sheetName val="App.2-ED_Account 1576 (2012)"/>
      <sheetName val="App.2-EE_Account 1576 (2013)"/>
      <sheetName val="App.2-FA Proposed REG Invest."/>
      <sheetName val="App.2-FB Calc of REG Improvemnt"/>
      <sheetName val="App.2-FC Calc of REG Expansion"/>
      <sheetName val="App.2-G SQI"/>
      <sheetName val="App.2-H_Other_Oper_Rev"/>
      <sheetName val="App.2-I LF_CDM_WF"/>
      <sheetName val="App.2-JA_OM&amp;A_Summary_Analys"/>
      <sheetName val="App.2-JB_OM&amp;A_Cost _Drivers"/>
      <sheetName val="App.2-JC_OMA Programs"/>
      <sheetName val="App.2-K_Employee Costs"/>
      <sheetName val="App.2-L_OM&amp;A_per_Cust_FTEE"/>
      <sheetName val="App.2-M_Regulatory_Costs"/>
      <sheetName val="App.2-N_Corp_Cost_Alloc - 2011"/>
      <sheetName val="App.2-N_Corp_Cost_Alloc - 2012"/>
      <sheetName val="App.2-N_Corp_Cost_Alloc - 2013"/>
      <sheetName val="App.2-N_Corp_Cost_Alloc - 2014"/>
      <sheetName val="App.2-N_Corp_Cost_Alloc - 2015"/>
      <sheetName val="App.2-N_Corp_Cost_Alloc - 2016"/>
      <sheetName val="App.2-N_Corp_Cost_Alloc - 2017"/>
      <sheetName val="App.2-N_Corp_Cost_Alloc - 2018"/>
      <sheetName val="App.2-N_Corp_Cost_Alloc - 2019"/>
      <sheetName val="App.2-OA Capital Structure 2011"/>
      <sheetName val="App.2-OA Capital Structure 2015"/>
      <sheetName val="App.2-OA Capital Structure 2016"/>
      <sheetName val="App.2-OA Capital Structure 2017"/>
      <sheetName val="App.2-OA Capital Structure 2018"/>
      <sheetName val="App.2-OA Capital Structure 2019"/>
      <sheetName val="App.2-OB_Debt Instruments 2011"/>
      <sheetName val="App.2-OB_Debt Instruments 2012"/>
      <sheetName val="App.2-OB_Debt Instruments 2013"/>
      <sheetName val="App.2-OB_Debt Instruments 2014"/>
      <sheetName val="App.2-OB_Debt Instruments 2015"/>
      <sheetName val="App.2-OB_Debt Instruments 2016"/>
      <sheetName val="App.2-OB_Debt Instruments 2017"/>
      <sheetName val="App.2-OB_Debt Instruments 2018"/>
      <sheetName val="App.2-OB_Debt Instruments 2019"/>
      <sheetName val="App.2-P_Cost_Allocation 2015"/>
      <sheetName val="App.2-P_Cost_Allocation 2016"/>
      <sheetName val="App.2-P_Cost_Allocation 2017"/>
      <sheetName val="App.2-P_Cost_Allocation 2018"/>
      <sheetName val="App.2-P_Cost_Allocation 2019"/>
      <sheetName val="App.2-Q_Cost of Serv. Emb. Dx"/>
      <sheetName val="App.2-R_Loss Factors"/>
      <sheetName val="App.2-S_Stranded Meters"/>
      <sheetName val="App.2-TA_1592_Tax_Variance"/>
      <sheetName val="App.2-TB_1592_HST-OVAT"/>
      <sheetName val="App.2-U_IFRS Transition Costs"/>
      <sheetName val="App.2-V_Rev_Recnciliatn - 2015 "/>
      <sheetName val="App.2-V_Rev_Recnciliatn - 2016"/>
      <sheetName val="App.2-V_Rev_Recnciliatn - 2017"/>
      <sheetName val="App.2-V_Rev_Recnciliatn - 2018"/>
      <sheetName val="App.2-V_Rev_Recnciliatn - 2019"/>
      <sheetName val="App.2-W_Bill Impacts"/>
      <sheetName val="App.2-YA_MIFRS Summary Impacts"/>
      <sheetName val="App. 2-YB_CGAAP Summary Impacts"/>
      <sheetName val="App. 2-Z_Tariff"/>
      <sheetName val="lists"/>
      <sheetName val="lists2"/>
      <sheetName val="Sheet19"/>
    </sheetNames>
    <sheetDataSet>
      <sheetData sheetId="0" refreshError="1">
        <row r="24">
          <cell r="E24">
            <v>2014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>
        <row r="1">
          <cell r="A1" t="str">
            <v>DISTRIBUTED GENERATION [DGEN]</v>
          </cell>
          <cell r="I1" t="str">
            <v>Distribution Volumetric Rate</v>
          </cell>
          <cell r="Z1" t="str">
            <v>Account History</v>
          </cell>
          <cell r="AA1" t="str">
            <v>Account set up charge/change of occupancy charge (plus credit agency costs if applicable)</v>
          </cell>
        </row>
        <row r="2">
          <cell r="A2" t="str">
            <v>EMBEDDED DISTRIBUTOR</v>
          </cell>
          <cell r="I2" t="str">
            <v>Distribution Volumetric Rate - $/kW of contracted amount</v>
          </cell>
          <cell r="L2" t="str">
            <v>Total Loss Factor – Primary Metered Customer</v>
          </cell>
          <cell r="N2" t="str">
            <v>$</v>
          </cell>
          <cell r="Z2" t="str">
            <v>Account set up charge/change of occupancy charge</v>
          </cell>
          <cell r="AA2" t="str">
            <v>Administrative Billing Charge</v>
          </cell>
        </row>
        <row r="3">
          <cell r="A3" t="str">
            <v>EMBEDDED DISTRIBUTOR</v>
          </cell>
          <cell r="I3" t="str">
            <v>Distribution Wheeling Service Rate</v>
          </cell>
          <cell r="L3" t="str">
            <v>Total Loss Factor – Primary Metered Customer &lt; 5,000 kW</v>
          </cell>
          <cell r="N3" t="str">
            <v>$/kWh</v>
          </cell>
          <cell r="Z3" t="str">
            <v>Account set up charge/change of occupancy charge (plus credit agency costs if applicable – Residential)</v>
          </cell>
          <cell r="AA3" t="str">
            <v>Bell Canada Pole Rentals</v>
          </cell>
        </row>
        <row r="4">
          <cell r="A4" t="str">
            <v>FARMS - SINGLE PHASE ENERGY-BILLED [F1]</v>
          </cell>
          <cell r="I4" t="str">
            <v>General Service 1,500 to 4,999 kW customer</v>
          </cell>
          <cell r="L4" t="str">
            <v>Total Loss Factor – Primary Metered Customer &gt; 5,000 kW</v>
          </cell>
          <cell r="N4" t="str">
            <v>$/kW</v>
          </cell>
          <cell r="Z4" t="str">
            <v>Account set up charge/change of occupancy charge (plus credit agency costs if applicable)</v>
          </cell>
          <cell r="AA4" t="str">
            <v>Clearance Pole Attachment charge $/pole/year</v>
          </cell>
        </row>
        <row r="5">
          <cell r="A5" t="str">
            <v>FARMS - THREE PHASE ENERGY-BILLED [F3]</v>
          </cell>
          <cell r="I5" t="str">
            <v>General Service 50 to 1,499 kW customer</v>
          </cell>
          <cell r="L5" t="str">
            <v>Total Loss Factor – Secondary Metered Customer</v>
          </cell>
          <cell r="N5" t="str">
            <v>$/kVA</v>
          </cell>
          <cell r="Z5" t="str">
            <v>Arrears certificate</v>
          </cell>
          <cell r="AA5" t="str">
            <v>Collection of account charge – no disconnection</v>
          </cell>
        </row>
        <row r="6">
          <cell r="A6" t="str">
            <v>GENERAL SERVICE - COMMERCIAL</v>
          </cell>
          <cell r="I6" t="str">
            <v>General Service Large Use customer</v>
          </cell>
          <cell r="L6" t="str">
            <v>Total Loss Factor – Secondary Metered Customer &lt; 5,000 kW</v>
          </cell>
          <cell r="Z6" t="str">
            <v>Arrears certificate (credit reference)</v>
          </cell>
          <cell r="AA6" t="str">
            <v>Collection of account charge – no disconnection – after regular hours</v>
          </cell>
        </row>
        <row r="7">
          <cell r="A7" t="str">
            <v>GENERAL SERVICE - INSTITUTIONAL</v>
          </cell>
          <cell r="I7" t="str">
            <v>Green Energy Act Plan Funding Adder - effective April 1, 2013 until March 31, 2014</v>
          </cell>
        </row>
        <row r="8">
          <cell r="A8" t="str">
            <v>GENERAL SERVICE 1,000 TO 2,999 KW</v>
          </cell>
          <cell r="I8" t="str">
            <v>Green Energy Act Plan Funding Adder - effective until March 31, 2013</v>
          </cell>
          <cell r="L8" t="str">
            <v>Total Loss Factor – Secondary Metered Customer &gt; 5,000 kW</v>
          </cell>
          <cell r="Z8" t="str">
            <v>Charge to certify cheque</v>
          </cell>
          <cell r="AA8" t="str">
            <v>Collection of account charge – no disconnection - during regular business hours</v>
          </cell>
        </row>
        <row r="9">
          <cell r="A9" t="str">
            <v>GENERAL SERVICE 1,000 TO 4,999 KW - INTERVAL METERS</v>
          </cell>
          <cell r="I9" t="str">
            <v>Low Voltage Service Charge</v>
          </cell>
          <cell r="L9" t="str">
            <v>Distribution Loss Factor - Secondary Metered Customer &lt; 5,000 kW</v>
          </cell>
          <cell r="Z9" t="str">
            <v>Collection of Account Charge – No Disconnection</v>
          </cell>
          <cell r="AA9" t="str">
            <v>Collection of account charge – no disconnection – during regular hours</v>
          </cell>
        </row>
        <row r="10">
          <cell r="A10" t="str">
            <v>GENERAL SERVICE 1,000 TO 4,999 KW (CO-GENERATION)</v>
          </cell>
          <cell r="I10" t="str">
            <v>Low Voltage Service Rate</v>
          </cell>
          <cell r="L10" t="str">
            <v>Distribution Loss Factor - Secondary Metered Customer &gt; 5,000 kW</v>
          </cell>
          <cell r="Z10" t="str">
            <v>Credit Card Convenience Charge</v>
          </cell>
          <cell r="AA10" t="str">
            <v>Collection/Disconnection/Load Limiter/Reconnection – if in Community</v>
          </cell>
        </row>
        <row r="11">
          <cell r="A11" t="str">
            <v>GENERAL SERVICE 1,000 TO 4,999 KW</v>
          </cell>
          <cell r="I11" t="str">
            <v>Low Voltage Volumetric Rate</v>
          </cell>
          <cell r="L11" t="str">
            <v>Distribution Loss Factor - Primary Metered Customer &lt; 5,000 kW</v>
          </cell>
          <cell r="Z11" t="str">
            <v>Credit check (plus credit agency costs)</v>
          </cell>
          <cell r="AA11" t="str">
            <v>Credit Card Convenience Charge</v>
          </cell>
        </row>
        <row r="12">
          <cell r="A12" t="str">
            <v>GENERAL SERVICE 1,500 TO 4,999 KW</v>
          </cell>
          <cell r="I12" t="str">
            <v>Mechanism (SSM) Recovery (2012) - effective until April 30, 2014</v>
          </cell>
          <cell r="L12" t="str">
            <v>Distribution Loss Factor - Primary Metered Customer &gt; 5,000 kW</v>
          </cell>
          <cell r="Z12" t="str">
            <v>Credit reference Letter</v>
          </cell>
          <cell r="AA12" t="str">
            <v>Disconnect/Reconnect at meter – after regular hours</v>
          </cell>
        </row>
        <row r="13">
          <cell r="A13" t="str">
            <v>GENERAL SERVICE 2,500 TO 4,999 KW</v>
          </cell>
          <cell r="I13" t="str">
            <v>Minimum Distribution Charge - per KW of maximum billing demand in the previous 11 months</v>
          </cell>
        </row>
        <row r="14">
          <cell r="A14" t="str">
            <v>GENERAL SERVICE 3,000 TO 4,999 KW - INTERMEDIATE USE</v>
          </cell>
          <cell r="I14" t="str">
            <v>Monthly Distribution Wheeling Service Rate - Dedicated LV Line</v>
          </cell>
          <cell r="L14" t="str">
            <v>Total Loss Factor - Embedded Distributor</v>
          </cell>
          <cell r="Z14" t="str">
            <v>Credit reference/credit check (plus credit agency costs – General Service)</v>
          </cell>
          <cell r="AA14" t="str">
            <v>Disconnect/Reconnect at meter – during regular hours</v>
          </cell>
        </row>
        <row r="15">
          <cell r="A15" t="str">
            <v>GENERAL SERVICE 3,000 TO 4,999 KW - INTERVAL METERED</v>
          </cell>
          <cell r="I15" t="str">
            <v>Monthly Distribution Wheeling Service Rate - Hydro One Networks</v>
          </cell>
          <cell r="L15" t="str">
            <v>Total Loss Factor – Embedded Distributor – Hydro One Networks Inc.</v>
          </cell>
          <cell r="Z15" t="str">
            <v>Credit Reference/credit check (plus credit agency costs)</v>
          </cell>
          <cell r="AA15" t="str">
            <v>Disconnect/Reconnect at pole – after regular hours</v>
          </cell>
        </row>
        <row r="16">
          <cell r="A16" t="str">
            <v>GENERAL SERVICE 3,000 TO 4,999 KW - TIME OF USE</v>
          </cell>
          <cell r="I16" t="str">
            <v>Monthly Distribution Wheeling Service Rate - Shared LV Line</v>
          </cell>
          <cell r="Z16" t="str">
            <v>Dispute Test – Commercial self contained -- MC</v>
          </cell>
          <cell r="AA16" t="str">
            <v>Disconnect/Reconnect at pole – during regular hours</v>
          </cell>
        </row>
        <row r="17">
          <cell r="A17" t="str">
            <v>GENERAL SERVICE 3,000 TO 4,999 KW</v>
          </cell>
          <cell r="I17" t="str">
            <v>Monthly Distribution Wheeling Service Rate - Waterloo North Hydro</v>
          </cell>
          <cell r="Z17" t="str">
            <v>Dispute Test – Commercial TT -- MC</v>
          </cell>
          <cell r="AA17" t="str">
            <v>Disconnect/Reconnect Charge – At Meter – After Hours</v>
          </cell>
        </row>
        <row r="18">
          <cell r="A18" t="str">
            <v>GENERAL SERVICE 50 TO 1,000 KW - INTERVAL METERS</v>
          </cell>
          <cell r="I18" t="str">
            <v>Rate Rider for Application of Tax Change - effective until April 30, 2014</v>
          </cell>
          <cell r="Z18" t="str">
            <v>Dispute Test – Residential</v>
          </cell>
          <cell r="AA18" t="str">
            <v>Disconnect/Reconnect Charge – At Meter – During Regular Hours</v>
          </cell>
        </row>
        <row r="19">
          <cell r="A19" t="str">
            <v>GENERAL SERVICE 50 TO 1,000 KW - NON INTERVAL METERS</v>
          </cell>
          <cell r="I19" t="str">
            <v>Rate Rider for Application of Tax Change - effective until December 31, 2013</v>
          </cell>
          <cell r="Z19" t="str">
            <v>Duplicate Invoices for previous billing</v>
          </cell>
          <cell r="AA19" t="str">
            <v>Disconnect/Reconnect Charge – At Pole – After Hours</v>
          </cell>
        </row>
        <row r="20">
          <cell r="A20" t="str">
            <v>GENERAL SERVICE 50 TO 1,000 KW</v>
          </cell>
          <cell r="I20" t="str">
            <v>Rate Rider for Application of Tax Change - Hydro One Networks - effective until April 30, 2014</v>
          </cell>
          <cell r="Z20" t="str">
            <v>Easement Letter</v>
          </cell>
          <cell r="AA20" t="str">
            <v>Disconnect/Reconnect Charge – At Pole – During Regular Hours</v>
          </cell>
        </row>
        <row r="21">
          <cell r="A21" t="str">
            <v>GENERAL SERVICE 50 TO 1,499 KW - INTERVAL METERED</v>
          </cell>
          <cell r="I21" t="str">
            <v>Rate Rider for Application of Tax Change - Waterloo North Hydro - effective until April 30, 2014</v>
          </cell>
          <cell r="Z21" t="str">
            <v>Income Tax Letter</v>
          </cell>
          <cell r="AA21" t="str">
            <v>Disconnect/Reconnect Charges for non payment of account - At Meter After Hours</v>
          </cell>
        </row>
        <row r="22">
          <cell r="A22" t="str">
            <v>GENERAL SERVICE 50 TO 1,499 KW</v>
          </cell>
          <cell r="I22" t="str">
            <v>Rate Rider for Application of Tax Change (2013) - effective until April 30, 2014</v>
          </cell>
          <cell r="Z22" t="str">
            <v>Interval Meter Interrogation</v>
          </cell>
          <cell r="AA22" t="str">
            <v>Disconnect/Reconnect charges for non payment of account – at meter after regular hours</v>
          </cell>
        </row>
        <row r="23">
          <cell r="A23" t="str">
            <v>GENERAL SERVICE 50 TO 2,499 KW</v>
          </cell>
          <cell r="I23" t="str">
            <v>Rate Rider for Application of Tax Change (per connection) - effective until April 30, 2014</v>
          </cell>
          <cell r="Z23" t="str">
            <v>Interval meter request change</v>
          </cell>
          <cell r="AA23" t="str">
            <v>Disconnect/Reconnect Charges for non payment of account - At Meter During Regular Hours</v>
          </cell>
        </row>
        <row r="24">
          <cell r="A24" t="str">
            <v>GENERAL SERVICE 50 TO 2,999 KW - INTERVAL METERED</v>
          </cell>
          <cell r="I24" t="str">
            <v>Rate Rider for Application of Tax Change Dedicated LV Line - effective until April 30, 2014</v>
          </cell>
          <cell r="Z24" t="str">
            <v>Legal letter</v>
          </cell>
          <cell r="AA24" t="str">
            <v>Disconnect/Reconnect charges for non payment of account – at meter during regular hours</v>
          </cell>
        </row>
        <row r="25">
          <cell r="A25" t="str">
            <v>GENERAL SERVICE 50 TO 2,999 KW - TIME OF USE</v>
          </cell>
          <cell r="I25" t="str">
            <v>Rate Rider for Application of Tax Change Shared LV Line - effective until April 30, 2014</v>
          </cell>
          <cell r="Z25" t="str">
            <v>Legal letter charge</v>
          </cell>
          <cell r="AA25" t="str">
            <v>Disconnect/Reconnect charges for non payment of account – at pole after regular hours</v>
          </cell>
        </row>
        <row r="26">
          <cell r="A26" t="str">
            <v>GENERAL SERVICE 50 TO 2,999 KW</v>
          </cell>
          <cell r="I26" t="str">
            <v>Rate Rider for Deferral/Variance Account (2012) - effective unitl April 30, 2016</v>
          </cell>
          <cell r="Z26" t="str">
            <v>Meter dispute charge plus Measurement Canada fees (if meter found correct)</v>
          </cell>
          <cell r="AA26" t="str">
            <v>Disconnect/Reconnect charges for non payment of account – at pole during regular hours</v>
          </cell>
        </row>
        <row r="27">
          <cell r="A27" t="str">
            <v>GENERAL SERVICE 50 TO 4,999 KW - INTERVAL METERED</v>
          </cell>
          <cell r="I27" t="str">
            <v>Rate Rider for Deferral/Variance Account Disposition (2012) - effective until April 30, 2016</v>
          </cell>
          <cell r="Z27" t="str">
            <v>Notification charge</v>
          </cell>
          <cell r="AA27" t="str">
            <v>Disconnect/Reconnection for &gt;300 volts - after regular hours</v>
          </cell>
        </row>
        <row r="28">
          <cell r="A28" t="str">
            <v>GENERAL SERVICE 50 TO 4,999 KW - TIME OF USE</v>
          </cell>
          <cell r="I28" t="str">
            <v>Rate Rider for Deferral/Variance Account Disposition (2013) - effective until April 30, 2014</v>
          </cell>
          <cell r="Z28" t="str">
            <v>Pulling Post Dated Cheques</v>
          </cell>
          <cell r="AA28" t="str">
            <v>Disconnect/Reconnection for &gt;300 volts - during regular hours</v>
          </cell>
        </row>
        <row r="29">
          <cell r="A29" t="str">
            <v>GENERAL SERVICE 50 TO 4,999 KW (COGENERATION)</v>
          </cell>
          <cell r="I29" t="str">
            <v>Rate Rider for Deferral/Variance Account Dispositon (2012) - effective until April 30, 2016</v>
          </cell>
          <cell r="Z29" t="str">
            <v>Request for other billing information</v>
          </cell>
          <cell r="AA29" t="str">
            <v>Disposal of Concrete Poles</v>
          </cell>
        </row>
        <row r="30">
          <cell r="A30" t="str">
            <v>GENERAL SERVICE 50 TO 4,999 KW (FORMERLY TIME OF USE)</v>
          </cell>
          <cell r="I30" t="str">
            <v>Rate Rider for Disposition of Capital Gain - effective until April 30, 2014</v>
          </cell>
          <cell r="Z30" t="str">
            <v>Returned cheque (plus bank charges)</v>
          </cell>
          <cell r="AA30" t="str">
            <v>Dispute Test – Commercial TT -- MC</v>
          </cell>
        </row>
        <row r="31">
          <cell r="A31" t="str">
            <v>GENERAL SERVICE 50 TO 4,999 KW</v>
          </cell>
          <cell r="I31" t="str">
            <v>Rate Rider for Disposition of Deferral/Variance Accounts - effective until August 31, 2013</v>
          </cell>
          <cell r="Z31" t="str">
            <v>Returned cheque charge (plus bank charges)</v>
          </cell>
          <cell r="AA31" t="str">
            <v>Install/Remove load control device – after regular hours</v>
          </cell>
        </row>
        <row r="32">
          <cell r="A32" t="str">
            <v>GENERAL SERVICE 50 TO 499 KW</v>
          </cell>
          <cell r="I32" t="str">
            <v>Rate Rider for Disposition of Deferral/Variance Accounts (2010) - effective until April 30, 2014</v>
          </cell>
          <cell r="Z32" t="str">
            <v>Special Billing Service (aggregation)</v>
          </cell>
          <cell r="AA32" t="str">
            <v>Install/Remove load control device – during regular hours</v>
          </cell>
        </row>
        <row r="33">
          <cell r="A33" t="str">
            <v>GENERAL SERVICE 50 TO 699 KW</v>
          </cell>
          <cell r="I33" t="str">
            <v>Rate Rider for Disposition of Deferral/Variance Accounts (2011) - effective until April 30, 2014</v>
          </cell>
          <cell r="Z33" t="str">
            <v>Special Billing Service (sub-metering charge per meter)</v>
          </cell>
          <cell r="AA33" t="str">
            <v>Interval Meter Interrogation</v>
          </cell>
        </row>
        <row r="34">
          <cell r="A34" t="str">
            <v>GENERAL SERVICE 50 TO 999 KW - INTERVAL METERED</v>
          </cell>
          <cell r="I34" t="str">
            <v>Rate Rider for Disposition of Deferral/Variance Accounts (2011) - effective until April 30, 2015</v>
          </cell>
          <cell r="Z34" t="str">
            <v>Special meter reads</v>
          </cell>
          <cell r="AA34" t="str">
            <v>Interval Meter Load Management Tool Charge $/month</v>
          </cell>
        </row>
        <row r="35">
          <cell r="A35" t="str">
            <v>GENERAL SERVICE 50 TO 999 KW</v>
          </cell>
          <cell r="I35" t="str">
            <v>Rate Rider for Disposition of Deferral/Variance Accounts (2011) - effective until April 30, 2016</v>
          </cell>
          <cell r="Z35" t="str">
            <v>Statement of Account</v>
          </cell>
          <cell r="AA35" t="str">
            <v>Interval meter request change</v>
          </cell>
        </row>
        <row r="36">
          <cell r="A36" t="str">
            <v>GENERAL SERVICE 500 TO 4,999 KW</v>
          </cell>
          <cell r="I36" t="str">
            <v>Rate Rider for Disposition of Deferral/Variance Accounts (2012) - effective until April 30, 2014</v>
          </cell>
          <cell r="Z36" t="str">
            <v>Unprocessed Payment Charge (plus bank charges)</v>
          </cell>
          <cell r="AA36" t="str">
            <v>Late Payment – per annum</v>
          </cell>
        </row>
        <row r="37">
          <cell r="A37" t="str">
            <v>GENERAL SERVICE 700 TO 4,999 KW</v>
          </cell>
          <cell r="I37" t="str">
            <v>Rate Rider for Disposition of Deferral/Variance Accounts (2012) - effective until April 30, 2015</v>
          </cell>
          <cell r="AA37" t="str">
            <v>Late Payment – per month</v>
          </cell>
        </row>
        <row r="38">
          <cell r="A38" t="str">
            <v>GENERAL SERVICE DEMAND BILLED (50 KW AND ABOVE) [GSD]</v>
          </cell>
          <cell r="I38" t="str">
            <v>Rate Rider for Disposition of Deferral/Variance Accounts (2012) - effective until April 30, 2016</v>
          </cell>
          <cell r="AA38" t="str">
            <v>Layout fees</v>
          </cell>
        </row>
        <row r="39">
          <cell r="A39" t="str">
            <v>GENERAL SERVICE ENERGY BILLED (LESS THAN 50 KW) [GSE-METERED]</v>
          </cell>
          <cell r="I39" t="str">
            <v>Rate Rider for Disposition of Deferral/Variance Accounts (2012) - effective until December 31, 2013</v>
          </cell>
          <cell r="AA39" t="str">
            <v>Meter dispute charge plus Measurement Canada fees (if meter found correct)</v>
          </cell>
        </row>
        <row r="40">
          <cell r="A40" t="str">
            <v>GENERAL SERVICE ENERGY BILLED (LESS THAN TO 50 KW) [GSE-UNMETERED]</v>
          </cell>
          <cell r="I40" t="str">
            <v>Rate Rider for Disposition of Deferral/Variance Accounts (2012) - effective until December 31, 2013 Applicable in the service area excluding the former service area of Clinton Power</v>
          </cell>
          <cell r="AA40" t="str">
            <v>Meter Interrogation Charge</v>
          </cell>
        </row>
        <row r="41">
          <cell r="A41" t="str">
            <v>GENERAL SERVICE EQUAL TO OR GREATER THAN 1,500 KW - INTERVAL METERED</v>
          </cell>
          <cell r="I41" t="str">
            <v>Rate Rider for Disposition of Deferral/Variance Accounts (2012) - effective until December 31, 2013 Applicable in the service area excluding the former service areas of Clinton Power and 
West Perth Power</v>
          </cell>
          <cell r="AA41" t="str">
            <v>Missed Service Appointment</v>
          </cell>
        </row>
        <row r="42">
          <cell r="A42" t="str">
            <v>GENERAL SERVICE EQUAL TO OR GREATER THAN 1,500 KW</v>
          </cell>
          <cell r="I42" t="str">
            <v>Rate Rider for Disposition of Deferral/Variance Accounts (2012) - effective until December 31, 2013 Applicable only in the former service area of West Perth Power</v>
          </cell>
          <cell r="AA42" t="str">
            <v>Norfolk Pole Rentals – Billed</v>
          </cell>
        </row>
        <row r="43">
          <cell r="A43" t="str">
            <v>GENERAL SERVICE GREATER THAN 1,000 KW</v>
          </cell>
          <cell r="I43" t="str">
            <v>Rate Rider for Disposition of Deferral/Variance Accounts (2012) - effective until December 31, 2015</v>
          </cell>
          <cell r="AA43" t="str">
            <v>Optional Interval/TOU Meter charge $/month</v>
          </cell>
        </row>
        <row r="44">
          <cell r="A44" t="str">
            <v>GENERAL SERVICE INTERMEDIATE 1,000 TO 4,999 KW</v>
          </cell>
          <cell r="I44" t="str">
            <v>Rate Rider for Disposition of Deferral/Variance Accounts (2012) - effective until December 31, 2016 Applicable only in the former service area of Clinton Power</v>
          </cell>
          <cell r="AA44" t="str">
            <v>Overtime Locate</v>
          </cell>
        </row>
        <row r="45">
          <cell r="A45" t="str">
            <v>GENERAL SERVICE INTERMEDIATE RATE CLASS 1,000 TO 4,999 KW (FORMERLY GENERAL SERVICE &gt; 50 KW CUSTOMERS)</v>
          </cell>
          <cell r="I45" t="str">
            <v>Rate Rider for Disposition of Deferral/Variance Accounts (2012) - effective until February 28, 2013</v>
          </cell>
          <cell r="AA45" t="str">
            <v>Owner Requested Disconnection/Reconnection – after regular hours</v>
          </cell>
        </row>
        <row r="46">
          <cell r="A46" t="str">
            <v>GENERAL SERVICE INTERMEDIATE RATE CLASS 1,000 TO 4,999 KW (FORMERLY LARGE USE CUSTOMERS)</v>
          </cell>
          <cell r="I46" t="str">
            <v>Rate Rider for Disposition of Deferral/Variance Accounts (2012) - effective until June 30, 2014</v>
          </cell>
          <cell r="AA46" t="str">
            <v>Owner Requested Disconnection/Reconnection – during regular hours</v>
          </cell>
        </row>
        <row r="47">
          <cell r="A47" t="str">
            <v>GENERAL SERVICE LESS THAN 50 KW - SINGLE PHASE ENERGY-BILLED [G1]</v>
          </cell>
          <cell r="I47" t="str">
            <v>Rate Rider for Disposition of Deferral/Variance Accounts (2012) - effective until March 31, 2013</v>
          </cell>
          <cell r="AA47" t="str">
            <v>Returned cheque (plus bank charges)</v>
          </cell>
        </row>
        <row r="48">
          <cell r="A48" t="str">
            <v>GENERAL SERVICE LESS THAN 50 KW - THREE PHASE ENERGY-BILLED [G3]</v>
          </cell>
          <cell r="I48" t="str">
            <v>Rate Rider for Disposition of Deferral/Variance Accounts (2012) - effective until October 31, 2013</v>
          </cell>
          <cell r="AA48" t="str">
            <v>Rural system expansion / line connection fee</v>
          </cell>
        </row>
        <row r="49">
          <cell r="A49" t="str">
            <v>GENERAL SERVICE LESS THAN 50 KW - TRANSMISSION CLASS ENERGY-BILLED [T]</v>
          </cell>
          <cell r="I49" t="str">
            <v>Rate Rider for Disposition of Deferral/Variance Accounts (2013) - effective until April 30, 2014</v>
          </cell>
          <cell r="AA49" t="str">
            <v>Same Day Open Trench</v>
          </cell>
        </row>
        <row r="50">
          <cell r="A50" t="str">
            <v>GENERAL SERVICE LESS THAN 50 KW - URBAN ENERGY-BILLED [UG]</v>
          </cell>
          <cell r="I50" t="str">
            <v>Rate Rider for Disposition of Deferral/Variance Accounts (2013) - effective until April 30, 2015</v>
          </cell>
          <cell r="AA50" t="str">
            <v>Scheduled Day Open Trench</v>
          </cell>
        </row>
        <row r="51">
          <cell r="A51" t="str">
            <v>GENERAL SERVICE LESS THAN 50 KW</v>
          </cell>
          <cell r="I51" t="str">
            <v>Rate Rider for Disposition of Deferral/Variance Accounts (2013) - effective until April 30, 2017</v>
          </cell>
          <cell r="AA51" t="str">
            <v>Service call – after regular hours</v>
          </cell>
        </row>
        <row r="52">
          <cell r="A52" t="str">
            <v>GENERAL SERVICE SINGLE PHASE - G1</v>
          </cell>
          <cell r="I52" t="str">
            <v>Rate Rider for Disposition of Deferral/Variance Accounts (2013) - effective until December 31, 2013</v>
          </cell>
          <cell r="AA52" t="str">
            <v>Service call – customer owned equipment</v>
          </cell>
        </row>
        <row r="53">
          <cell r="A53" t="str">
            <v>GENERAL SERVICE THREE PHASE - G3</v>
          </cell>
          <cell r="I53" t="str">
            <v>Rate Rider for Disposition of Deferred PILs Variance Account 1562 - effective until April 30, 2014</v>
          </cell>
          <cell r="AA53" t="str">
            <v>Service Call – Customer-owned Equipment – After Regular Hours</v>
          </cell>
        </row>
        <row r="54">
          <cell r="A54" t="str">
            <v>INTERMEDIATE USERS</v>
          </cell>
          <cell r="I54" t="str">
            <v>Rate Rider for Disposition of Deferred PILs Variance Account 1562 - effective until December 31, 2013</v>
          </cell>
          <cell r="AA54" t="str">
            <v>Service Call – Customer-owned Equipment – During Regular Hours</v>
          </cell>
        </row>
        <row r="55">
          <cell r="A55" t="str">
            <v>INTERMEDIATE WITH SELF GENERATION</v>
          </cell>
          <cell r="I55" t="str">
            <v>Rate Rider for Disposition of Deferred PILs Variance Account 1562 - effective until March 31, 2016</v>
          </cell>
          <cell r="AA55" t="str">
            <v>Service Charge for onsite interrogation of interval meter due to customer phone line failure - required weekly until line repaired $ 6</v>
          </cell>
        </row>
        <row r="56">
          <cell r="A56" t="str">
            <v>LARGE USE - 3TS</v>
          </cell>
          <cell r="I56" t="str">
            <v>Rate Rider for Disposition of Deferred PILs Variance Account 1562 - effective until November 30, 2013</v>
          </cell>
          <cell r="AA56" t="str">
            <v>Service Layout - Commercial</v>
          </cell>
        </row>
        <row r="57">
          <cell r="A57" t="str">
            <v>LARGE USE - FORD ANNEX</v>
          </cell>
          <cell r="I57" t="str">
            <v>Rate Rider for Disposition of Deferred PILs Variance Account 1562 - effective until October 31, 2013</v>
          </cell>
          <cell r="AA57" t="str">
            <v>Service Layout - ResidentiaI</v>
          </cell>
        </row>
        <row r="58">
          <cell r="A58" t="str">
            <v>LARGE USE - REGULAR</v>
          </cell>
          <cell r="I58" t="str">
            <v>Rate Rider for Disposition of Deferred PILs Variance Account 1562 (2012) - effective until April 30, 2015</v>
          </cell>
          <cell r="AA58" t="str">
            <v>Special Billing Service (sub-metering charge per meter)</v>
          </cell>
        </row>
        <row r="59">
          <cell r="A59" t="str">
            <v>LARGE USE &gt; 5000 KW</v>
          </cell>
          <cell r="I59" t="str">
            <v>Rate Rider for Disposition of Deferred PILs Variance Account 1562 (per connection) (2012) - effective until April 30, 2015</v>
          </cell>
          <cell r="AA59" t="str">
            <v>Special meter reads</v>
          </cell>
        </row>
        <row r="60">
          <cell r="A60" t="str">
            <v>LARGE USE</v>
          </cell>
          <cell r="I60" t="str">
            <v>Rate Rider for Disposition of Global Adjustment Sub-Account - effective until November 30, 2013 
 Applicable only for Non-RPP Customers</v>
          </cell>
          <cell r="AA60" t="str">
            <v>Specific Charge for Access to the Power Poles - $/pole/year</v>
          </cell>
        </row>
        <row r="61">
          <cell r="A61" t="str">
            <v>microFIT</v>
          </cell>
          <cell r="I61" t="str">
            <v>Rate Rider for Disposition of Global Adjustment Sub-Account - effective until November 30, 2013 Applicable only for Non-RPP Customers</v>
          </cell>
          <cell r="AA61" t="str">
            <v>Specific Charge for Bell Canada Access to the Power Poles – per pole/year</v>
          </cell>
        </row>
        <row r="62">
          <cell r="A62" t="str">
            <v>RESIDENTIAL - HENSALL</v>
          </cell>
          <cell r="I62" t="str">
            <v>Rate Rider for Disposition of Global Adjustment Sub-Account (2010) - effective until April 30, 2014 Applicable only for Non-RPP Customers</v>
          </cell>
          <cell r="AA62" t="str">
            <v>Switching for company maintenance – Charge based on Time and Materials</v>
          </cell>
        </row>
        <row r="63">
          <cell r="A63" t="str">
            <v>RESIDENTIAL - HIGH DENSITY [R1]</v>
          </cell>
          <cell r="I63" t="str">
            <v>Rate Rider for Disposition of Global Adjustment Sub-Account (2011) - effective until April 30, 2014 Applicable only for Non-RPP Customers</v>
          </cell>
          <cell r="AA63" t="str">
            <v>Temporary Service – Install &amp; remove – overhead – no transformer</v>
          </cell>
        </row>
        <row r="64">
          <cell r="A64" t="str">
            <v>RESIDENTIAL - LOW DENSITY [R2]</v>
          </cell>
          <cell r="I64" t="str">
            <v>Rate Rider for Disposition of Global Adjustment Sub-Account (2011) - effective until April 30, 2015 Applicable only for Non-RPP Customers</v>
          </cell>
          <cell r="AA64" t="str">
            <v>Temporary Service – Install &amp; remove – overhead – with transformer</v>
          </cell>
        </row>
        <row r="65">
          <cell r="A65" t="str">
            <v>RESIDENTIAL - MEDIUM DENSITY [R1]</v>
          </cell>
          <cell r="I65" t="str">
            <v>Rate Rider for Disposition of Global Adjustment Sub-Account (2011) - effective until April 30, 2016 Applicable only for Non-RPP Customers</v>
          </cell>
          <cell r="AA65" t="str">
            <v>Temporary Service – Install &amp; remove – underground – no transformer</v>
          </cell>
        </row>
        <row r="66">
          <cell r="A66" t="str">
            <v>RESIDENTIAL - NORMAL DENSITY [R2]</v>
          </cell>
          <cell r="I66" t="str">
            <v>Rate Rider for Disposition of Global Adjustment Sub-Account (2012) - effective until April 30, 2014 Applicable only for Non-RPP Customers</v>
          </cell>
          <cell r="AA66" t="str">
            <v>Temporary service install &amp; remove – overhead – no transformer</v>
          </cell>
        </row>
        <row r="67">
          <cell r="A67" t="str">
            <v>RESIDENTIAL - TIME OF USE</v>
          </cell>
          <cell r="I67" t="str">
            <v>Rate Rider for Disposition of Global Adjustment Sub-Account (2012) - effective until April 30, 2015 Applicable only for Non-RPP Customers</v>
          </cell>
          <cell r="AA67" t="str">
            <v>Temporary Service Install &amp; Remove – Overhead – With Transformer</v>
          </cell>
        </row>
        <row r="68">
          <cell r="A68" t="str">
            <v>RESIDENTIAL - URBAN [UR]</v>
          </cell>
          <cell r="I68" t="str">
            <v>Rate Rider for Disposition of Global Adjustment Sub-Account (2012) - effective until April 30, 2015 Applicatble only for Non-RPP Customers</v>
          </cell>
          <cell r="AA68" t="str">
            <v>Temporary Service Install &amp; Remove – Underground – No Transformer</v>
          </cell>
        </row>
        <row r="69">
          <cell r="A69" t="str">
            <v>RESIDENTIAL REGULAR</v>
          </cell>
          <cell r="I69" t="str">
            <v>Rate Rider for Disposition of Global Adjustment Sub-Account (2012) - effective until April 30, 2016 Applicable only for Non-RPP Customers</v>
          </cell>
          <cell r="AA69" t="str">
            <v>Temporary service installation and removal – overhead – no transformer</v>
          </cell>
        </row>
        <row r="70">
          <cell r="A70" t="str">
            <v>RESIDENTIAL</v>
          </cell>
          <cell r="I70" t="str">
            <v>Rate Rider for Disposition of Global Adjustment Sub-Account (2012) - effective until December 31, 2013 Applicable only for Non-RPP Customers in the former service area of Clinton Power</v>
          </cell>
          <cell r="AA70" t="str">
            <v>Temporary service installation and removal – overhead – with transformer</v>
          </cell>
        </row>
        <row r="71">
          <cell r="A71" t="str">
            <v>RESIDENTIAL SUBURBAN SEASONAL</v>
          </cell>
          <cell r="I71" t="str">
            <v>Rate Rider for Disposition of Global Adjustment Sub-Account (2012) - effective until December 31, 2013 Applicable only for Non-RPP Customers in the former service area of West Perth Power</v>
          </cell>
          <cell r="AA71" t="str">
            <v>Temporary service installation and removal – underground – no transformer</v>
          </cell>
        </row>
        <row r="72">
          <cell r="A72" t="str">
            <v>RESIDENTIAL SUBURBAN</v>
          </cell>
          <cell r="I72" t="str">
            <v>Rate Rider for Disposition of Global Adjustment Sub-Account (2012) - effective until December 31, 2013 Applicable only for Non-RPP Customers in the service area excluding the former service areas of Clinton Power and West Perth Power</v>
          </cell>
        </row>
        <row r="73">
          <cell r="A73" t="str">
            <v>RESIDENTIAL SUBURBAN YEAR ROUND</v>
          </cell>
          <cell r="I73" t="str">
            <v>Rate Rider for Disposition of Global Adjustment Sub-Account (2012) - effective until February 28, 2013 Applicable only for Non-RPP Customers</v>
          </cell>
        </row>
        <row r="74">
          <cell r="A74" t="str">
            <v>RESIDENTIAL URBAN</v>
          </cell>
          <cell r="I74" t="str">
            <v>Rate Rider for Disposition of Global Adjustment Sub-Account (2012) - effective until June 30, 2014 Applicable only for Non-RPP Customers</v>
          </cell>
        </row>
        <row r="75">
          <cell r="A75" t="str">
            <v>RESIDENTIAL URBAN YEAR-ROUND</v>
          </cell>
          <cell r="I75" t="str">
            <v>Rate Rider for Disposition of Global Adjustment Sub-Account (2012) - effective until March 31, 2013 Applicable only for Non-RPP Customers</v>
          </cell>
        </row>
        <row r="76">
          <cell r="A76" t="str">
            <v>SEASONAL RESIDENTIAL - HIGH DENSITY [R3]</v>
          </cell>
          <cell r="I76" t="str">
            <v>Rate Rider for Disposition of Global Adjustment Sub-Account (2012) - effective until October 31, 2013 Applicable only for Non-RPP Customers</v>
          </cell>
        </row>
        <row r="77">
          <cell r="A77" t="str">
            <v>SEASONAL RESIDENTIAL - NORMAL DENSITY [R4]</v>
          </cell>
          <cell r="I77" t="str">
            <v>Rate Rider for Disposition of Global Adjustment Sub-Account (2013) - effective until April 30, 2014 Applicable only for Non-RPP Customers</v>
          </cell>
        </row>
        <row r="78">
          <cell r="A78" t="str">
            <v>SEASONAL RESIDENTIAL</v>
          </cell>
          <cell r="I78" t="str">
            <v>Rate Rider for Disposition of Global Adjustment Sub-Account (2013) - effective until April 30, 2015 Applicable only for Non-RPP Customers</v>
          </cell>
        </row>
        <row r="79">
          <cell r="A79" t="str">
            <v>SENTINEL LIGHTING</v>
          </cell>
          <cell r="I79" t="str">
            <v>Rate Rider for Disposition of Global Adjustment Sub-Account (2013) - effective until April 30, 2017 Applicable only for Non-RPP Customers</v>
          </cell>
        </row>
        <row r="80">
          <cell r="A80" t="str">
            <v>SMALL COMMERCIAL AND USL - PER CONNECTION</v>
          </cell>
          <cell r="I80" t="str">
            <v>Rate Rider for Disposition of Global Adjustment Sub-Account (2013) - effective until December 31, 2013 Applicable only for Non-RPP Customers</v>
          </cell>
        </row>
        <row r="81">
          <cell r="A81" t="str">
            <v>SMALL COMMERCIAL AND USL - PER METER</v>
          </cell>
          <cell r="I81" t="str">
            <v>Rate Rider for Disposition of Post Retirement Actuarial Gain - effective until March 31, 2025</v>
          </cell>
        </row>
        <row r="82">
          <cell r="A82" t="str">
            <v>STANDARD A GENERAL SERVICE AIR ACCESS</v>
          </cell>
          <cell r="I82" t="str">
            <v>Rate Rider for Disposition of Residual Hisotrical Smart Meter Costs - effective until April 30, 2015</v>
          </cell>
        </row>
        <row r="83">
          <cell r="A83" t="str">
            <v>STANDARD A GENERAL SERVICE ROAD/RAIL</v>
          </cell>
          <cell r="I83" t="str">
            <v>Rate Rider for Disposition of Residual Historical Smart Meter Costs - effective until April 30, 2013</v>
          </cell>
        </row>
        <row r="84">
          <cell r="A84" t="str">
            <v>STANDARD A RESIDENTIAL AIR ACCESS</v>
          </cell>
          <cell r="I84" t="str">
            <v>Rate Rider for Disposition of Residual Historical Smart Meter Costs - effective until April 30, 2014</v>
          </cell>
        </row>
        <row r="85">
          <cell r="A85" t="str">
            <v>STANDARD A RESIDENTIAL ROAD/RAIL</v>
          </cell>
          <cell r="I85" t="str">
            <v>Rate Rider for Disposition of Residual Historical Smart Meter Costs - effective until April 30, 2016</v>
          </cell>
        </row>
        <row r="86">
          <cell r="A86" t="str">
            <v>STANDBY - GENERAL SERVICE 1,000 - 5,000 KW</v>
          </cell>
          <cell r="I86" t="str">
            <v>Rate Rider for Disposition of Residual Historical Smart Meter Costs - effective until August 31, 2013</v>
          </cell>
        </row>
        <row r="87">
          <cell r="A87" t="str">
            <v>STANDBY - GENERAL SERVICE 50 - 1,000 KW</v>
          </cell>
          <cell r="I87" t="str">
            <v>Rate Rider for Disposition of Residual Historical Smart Meter Costs - effective until August 31, 2015</v>
          </cell>
        </row>
        <row r="88">
          <cell r="A88" t="str">
            <v>STANDBY - LARGE USE</v>
          </cell>
          <cell r="I88" t="str">
            <v>Rate Rider for Disposition of Residual Historical Smart Meter Costs - effective until December 31, 2013</v>
          </cell>
        </row>
        <row r="89">
          <cell r="A89" t="str">
            <v>STANDBY DISTRIBUTION SERVICE</v>
          </cell>
          <cell r="I89" t="str">
            <v>Rate Rider for Disposition of Residual Historical Smart Meter Costs - effective until December 31, 2014</v>
          </cell>
        </row>
        <row r="90">
          <cell r="A90" t="str">
            <v>STANDBY POWER - APPROVED ON AN INTERIM BASIS</v>
          </cell>
          <cell r="I90" t="str">
            <v>Rate Rider for Disposition of Residual Historical Smart Meter Costs - effective until December 31, 2015</v>
          </cell>
        </row>
        <row r="91">
          <cell r="A91" t="str">
            <v>STANDBY POWER GENERAL SERVICE 1,500 TO 4,999 KW</v>
          </cell>
          <cell r="I91" t="str">
            <v>Rate Rider for Disposition of Residual Historical Smart Meter Costs - effective until March 31, 2013</v>
          </cell>
        </row>
        <row r="92">
          <cell r="A92" t="str">
            <v>STANDBY POWER GENERAL SERVICE 50 TO 1,499 KW</v>
          </cell>
          <cell r="I92" t="str">
            <v>Rate Rider for Disposition of Residual Historical Smart Meter Costs - effective until November 30, 2013</v>
          </cell>
        </row>
        <row r="93">
          <cell r="A93" t="str">
            <v>STANDBY POWER GENERAL SERVICE LARGE USE</v>
          </cell>
          <cell r="I93" t="str">
            <v>Rate Rider for Disposition of Residual Historical Smart Meter Costs - effective until October 31, 2013</v>
          </cell>
        </row>
        <row r="94">
          <cell r="A94" t="str">
            <v>STANDBY POWER</v>
          </cell>
          <cell r="I94" t="str">
            <v>Rate Rider for Disposition of Residual Historical Smart Meter Costs - effective until September 30, 2014</v>
          </cell>
        </row>
        <row r="95">
          <cell r="A95" t="str">
            <v>STREET LIGHTING</v>
          </cell>
          <cell r="I95" t="str">
            <v>Rate Rider for Disposition of Residual Historical Smart Meter Costs - Non-Interval Metered 
 - effective until April 30, 2014</v>
          </cell>
        </row>
        <row r="96">
          <cell r="A96" t="str">
            <v>SUB TRANSMISSION [ST]</v>
          </cell>
          <cell r="I96" t="str">
            <v>Rate Rider for Disposition of Residual Historical Smart Meter Costs 2 - in effect until the effective 
 date of the next cost of service-based rate order</v>
          </cell>
        </row>
        <row r="97">
          <cell r="A97" t="str">
            <v>UNMETERED SCATTERED LOAD</v>
          </cell>
          <cell r="I97" t="str">
            <v>Rate Rider for Disposition of Residual Historical Smart Meter Costs 3 - in effect until the effective 
 date of the next cost of service-based rate order</v>
          </cell>
        </row>
        <row r="98">
          <cell r="A98" t="str">
            <v>URBAN GENERAL SERVICE DEMAND BILLED (50 KW AND ABOVE) [UGD]</v>
          </cell>
          <cell r="I98" t="str">
            <v>Rate Rider for Disposition of Residual Incremental Historical Smart Meter Costs - 
 effective until August 31, 2015</v>
          </cell>
        </row>
        <row r="99">
          <cell r="A99" t="str">
            <v>URBAN GENERAL SERVICE ENERGY BILLED (LESS THAN 50 KW) [UGE]</v>
          </cell>
          <cell r="I99" t="str">
            <v>Rate Rider for Disposition of Stranded Meter Costs - effective until April 30, 2016</v>
          </cell>
        </row>
        <row r="100">
          <cell r="A100" t="str">
            <v>WESTPORT SEWAGE TREATMENT PLANT</v>
          </cell>
          <cell r="I100" t="str">
            <v>Rate Rider for Global Adjustment Sub Account Disposition - effective until April 30, 2016 Applicable only for Non RPP Customers</v>
          </cell>
        </row>
        <row r="101">
          <cell r="A101" t="str">
            <v>YEAR-ROUND RESIDENTIAL - R2</v>
          </cell>
          <cell r="I101" t="str">
            <v>Rate Rider for Incremental Capital (2012) - effective until April 30, 2015</v>
          </cell>
        </row>
        <row r="102">
          <cell r="I102" t="str">
            <v>Rate Rider for Lost Revenue Adjustment (LRAM) Recovery/Shared Savings Mechanism Recovery 
 (2011) - effective until April 30, 2014</v>
          </cell>
        </row>
        <row r="103">
          <cell r="I103" t="str">
            <v>Rate Rider for Lost Revenue Adjustment Mechanism Variance Account (LRAMVA) (2011) – effective until April 30, 2014</v>
          </cell>
        </row>
        <row r="104">
          <cell r="I104" t="str">
            <v>Rate Rider for Lost Revenue Adjustment Mechanism Variance Account (LRAMVA) Recovery 
 (2011 CDM Activities) - effective until April 30, 2014</v>
          </cell>
        </row>
        <row r="105">
          <cell r="I105" t="str">
            <v>Rate Rider for Recover of Residual Historical Smart Meter Costs - effective until June 30, 2014</v>
          </cell>
        </row>
        <row r="106">
          <cell r="I106" t="str">
            <v>Rate Rider for Recovery of Deferred Revenue - effective until December 31, 2013</v>
          </cell>
        </row>
        <row r="107">
          <cell r="I107" t="str">
            <v>Rate Rider for Recovery of Forgone Revenue - effective until April 30, 2014</v>
          </cell>
        </row>
        <row r="108">
          <cell r="I108" t="str">
            <v>Rate Rider for Recovery of Green Energy Act related costs - effective until December 31, 2013</v>
          </cell>
        </row>
        <row r="109">
          <cell r="I109" t="str">
            <v>Rate Rider for Recovery of Incremental Capital (2013) - in effect until the effective date of the
 next cost of service-based rate order</v>
          </cell>
        </row>
        <row r="110">
          <cell r="I110" t="str">
            <v>Rate Rider for Recovery of Incremental Capital (2013) (per connection) - in effect until the effective date of 
 the next cost of service-based rate order</v>
          </cell>
        </row>
        <row r="111">
          <cell r="I111" t="str">
            <v>Rate Rider for Recovery of Incremental Capital Costs</v>
          </cell>
        </row>
        <row r="112">
          <cell r="I112" t="str">
            <v>Rate Rider for Recovery of Incremental Capital Costs - effective until April 30, 2014</v>
          </cell>
        </row>
        <row r="113">
          <cell r="I113" t="str">
            <v>Rate Rider for Recovery of Incremental Capital Costs - effective until April 30, 2015</v>
          </cell>
        </row>
        <row r="114">
          <cell r="I114" t="str">
            <v>Rate Rider for Recovery of Lost Revenue Adjustment Mechanism (LRAM) - effective until April 30, 2014</v>
          </cell>
        </row>
        <row r="115">
          <cell r="I115" t="str">
            <v>Rate Rider for Recovery of Lost Revenue Adjustment Mechanism (LRAM) - effective until April 30, 2016</v>
          </cell>
        </row>
        <row r="116">
          <cell r="I116" t="str">
            <v>Rate Rider for Recovery of Lost Revenue Adjustment Mechanism (LRAM) - effective until August 31, 2013</v>
          </cell>
        </row>
        <row r="117">
          <cell r="I117" t="str">
            <v>Rate Rider for Recovery of Lost Revenue Adjustment Mechanism (LRAM) - effective until December 31, 2013</v>
          </cell>
        </row>
        <row r="118">
          <cell r="I118" t="str">
            <v>Rate Rider for Recovery of Lost Revenue Adjustment Mechanism (LRAM) - effective until June 30, 2013</v>
          </cell>
        </row>
        <row r="119">
          <cell r="I119" t="str">
            <v>Rate Rider for Recovery of Lost Revenue Adjustment Mechanism (LRAM) - effective until November 30, 2013</v>
          </cell>
        </row>
        <row r="120">
          <cell r="I120" t="str">
            <v>Rate Rider for Recovery of Lost Revenue Adjustment Mechanism (LRAM) (2012) - effective until April 30, 2014</v>
          </cell>
        </row>
        <row r="121">
          <cell r="I121" t="str">
            <v>Rate Rider for Recovery of Lost Revenue Adjustment Mechanism (LRAM) (2012) - effective until February 28, 2013</v>
          </cell>
        </row>
        <row r="122">
          <cell r="I122" t="str">
            <v>Rate Rider for Recovery of Lost Revenue Adjustment Mechanism (LRAM) (2013) - effective until December 31, 2013</v>
          </cell>
        </row>
        <row r="123">
          <cell r="I123" t="str">
            <v>Rate Rider for Recovery of Lost Revenue Adjustment Mechanism (LRAM) (pre-2011 CDM Activities) - effective until April 30, 2014</v>
          </cell>
        </row>
        <row r="124">
          <cell r="I124" t="str">
            <v>Rate Rider for Recovery of Lost Revenue Adjustment Mechanism (LRAM)/Shared Savings</v>
          </cell>
        </row>
        <row r="125">
          <cell r="I125" t="str">
            <v>Rate Rider for Recovery of Lost Revenue Adjustment Mechanism (LRAM)/Shared Savings Mechanism (SSM) - effective until April 30, 2014</v>
          </cell>
        </row>
        <row r="126">
          <cell r="I126" t="str">
            <v>Rate Rider for Recovery of Lost Revenue Adjustment Mechanism (LRAM)/Shared Savings Mechanism (SSM) - effective until December 31, 2014 and applicable in the service area excluding the former service area of Clinton Power</v>
          </cell>
        </row>
        <row r="127">
          <cell r="I127" t="str">
            <v>Rate Rider for Recovery of Lost Revenue Adjustment Mechanism (LRAM)/Shared Savings Mechanism (SSM) - effective until December 31, 2014 and applicable in the service area excluding the former service areas of Clinton Power and West Perth Power</v>
          </cell>
        </row>
        <row r="128">
          <cell r="I128" t="str">
            <v>Rate Rider for Recovery of Lost Revenue Adjustment Mechanism (LRAM)/Shared Savings Mechanism (SSM) - effective until December 31, 2014 and applicable only in the former service area of Clinton Power</v>
          </cell>
        </row>
        <row r="129">
          <cell r="I129" t="str">
            <v>Rate Rider for Recovery of Lost Revenue Adjustment Mechanism (LRAM)/Shared Savings Mechanism (SSM) - effective until December 31, 2014 and applicable only in the former service area of West Perth Power</v>
          </cell>
        </row>
        <row r="130">
          <cell r="I130" t="str">
            <v>Rate Rider for Recovery of Lost Revenue Adjustment Mechanism (LRAM)/Shared Savings Mechanism (SSM) - effective until March 31, 2016</v>
          </cell>
        </row>
        <row r="131">
          <cell r="I131" t="str">
            <v>Rate Rider for Recovery of Lost Revenue Adjustment Mechanism (LRAM)/Shared Savings Mechanism (SSM) Recovery - effective until April 30, 2014</v>
          </cell>
        </row>
        <row r="132">
          <cell r="I132" t="str">
            <v>Rate Rider for Recovery of Lost Revenue Adjustment Mechanism (LRAM)/Shared Savings Mechanism (SSM) Recovery - effective until April 30, 2015</v>
          </cell>
        </row>
        <row r="133">
          <cell r="I133" t="str">
            <v>Rate Rider for Recovery of Lost Revenue Adjustment Mechanism (LRAM)/Shared Savings Mechanism (SSM) Recovery (2010) - effective until April 30, 2014</v>
          </cell>
        </row>
        <row r="134">
          <cell r="I134" t="str">
            <v>Rate Rider for Recovery of Lost Revenue Adjustment Mechanism (LRAM)/Shared Savings Mechanism (SSM) Recovery (2012) - effective until April 30, 2014</v>
          </cell>
        </row>
        <row r="135">
          <cell r="I135" t="str">
            <v>Rate Rider for Recovery of Lost Revenue Adjustment Mechanism (LRAM)/Shared Savings Mechanism (SSM) Recovery (2012) - effective until October 31, 2013</v>
          </cell>
        </row>
        <row r="136">
          <cell r="I136" t="str">
            <v>Rate Rider for Recovery of Residual Historical Smart Meter Costs - effective July 1, 2012 - April 30, 2016</v>
          </cell>
        </row>
        <row r="137">
          <cell r="I137" t="str">
            <v>Rate Rider for Recovery of Smart Meter Incremental Revenue Requirement - effective until the date of the next cost of service-based rate order</v>
          </cell>
        </row>
        <row r="138">
          <cell r="I138" t="str">
            <v>Rate Rider for Recovery of Smart Meter Incremental Revenue Requirement - in effect until the effective date of the next cost of service-based rate order</v>
          </cell>
        </row>
        <row r="139">
          <cell r="I139" t="str">
            <v>Rate Rider for Recovery of Smart Meter Incremental Revenue Requirement - Non-Interval Metered - in effect until the effective date of the next cost of service-based rate order</v>
          </cell>
        </row>
        <row r="140">
          <cell r="I140" t="str">
            <v>Rate Rider for Recovery of Smart Meter Incremental Revenue Requirements - in effect until the effective date of the next cost of service application</v>
          </cell>
        </row>
        <row r="141">
          <cell r="I141" t="str">
            <v>Rate Rider for Recovery of Smart Meter Stranded Assets - effective until April 30, 2016</v>
          </cell>
        </row>
        <row r="142">
          <cell r="I142" t="str">
            <v>Rate Rider for Recovery of Stranded Assets - effective until April 30, 2016</v>
          </cell>
        </row>
        <row r="143">
          <cell r="I143" t="str">
            <v>Rate Rider for Recovery of Stranded Meter Assets - effective July 1, 2012 - April 30, 2016</v>
          </cell>
        </row>
        <row r="144">
          <cell r="I144" t="str">
            <v>Rate Rider for Recovery of Stranded Meter Assets - effective until April 30, 2014</v>
          </cell>
        </row>
        <row r="145">
          <cell r="I145" t="str">
            <v>Rate Rider for Recovery of Stranded Meter Assets – effective until April 30, 2015</v>
          </cell>
        </row>
        <row r="146">
          <cell r="I146" t="str">
            <v>Rate Rider for Recovery of Stranded Meter Assets - effective until April 30, 2016</v>
          </cell>
        </row>
        <row r="147">
          <cell r="I147" t="str">
            <v>Rate Rider for Recovery of Stranded Meter Assets - effective until August 31, 2013</v>
          </cell>
        </row>
        <row r="148">
          <cell r="I148" t="str">
            <v>Rate Rider for Recovery of Stranded Meter Assets - effective until August 31, 2015</v>
          </cell>
        </row>
        <row r="149">
          <cell r="I149" t="str">
            <v>Rate Rider for Recovery of Stranded Meter Assets - effective until December 31, 2014</v>
          </cell>
        </row>
        <row r="150">
          <cell r="I150" t="str">
            <v>Rate Rider for Recovery of Stranded Meter Assets - effective until December 31, 2015</v>
          </cell>
        </row>
        <row r="151">
          <cell r="I151" t="str">
            <v>Rate Rider for Recovery of Stranded Meter Assets - effective until June 30, 2016</v>
          </cell>
        </row>
        <row r="152">
          <cell r="I152" t="str">
            <v>Rate Rider for Recovery of Stranded Meter Assets - effective until March 31, 2016</v>
          </cell>
        </row>
        <row r="153">
          <cell r="I153" t="str">
            <v>Rate Rider for Recovery of Stranded Meter Assets - effective until November 30, 2013</v>
          </cell>
        </row>
        <row r="154">
          <cell r="I154" t="str">
            <v>Rate Rider for Reversal of Deferral/Variance Account Disposition (2011) - effective until April 30, 2015</v>
          </cell>
        </row>
        <row r="155">
          <cell r="I155" t="str">
            <v>Rate Rider for Smart Meter Disposition - effective until October 31, 2013</v>
          </cell>
        </row>
        <row r="156">
          <cell r="I156" t="str">
            <v>Rate Rider for Smart Meter Incremental Revenue Requirement - in effect until the effective date of the next cost of service-based rate order</v>
          </cell>
        </row>
        <row r="157">
          <cell r="I157" t="str">
            <v>Rate Rider for Smart Metering Entity Charge - effective until October 31, 2018</v>
          </cell>
        </row>
        <row r="158">
          <cell r="I158" t="str">
            <v>Rate Rider for the disposition of Deferral/Variance Accounts Disposition (2013) - effective on an interim basis until April 30, 2014</v>
          </cell>
        </row>
        <row r="159">
          <cell r="I159" t="str">
            <v>Rate Rider for the disposition of Global Adjustment Sub-Account Disposition (2013) - effective on an interim basis until April 30, 2014 Applicable only for Non-RPP Customers</v>
          </cell>
        </row>
        <row r="160">
          <cell r="I160" t="str">
            <v>Retail Transmission Rate - Line and Transformation Connection Service Rate</v>
          </cell>
        </row>
        <row r="161">
          <cell r="I161" t="str">
            <v>Retail Transmission Rate - Line and Transformation Connection Service Rate - (less than 1,000 kW)</v>
          </cell>
        </row>
        <row r="162">
          <cell r="I162" t="str">
            <v>Retail Transmission Rate - Line and Transformation Connection Service Rate - Interval Metered</v>
          </cell>
        </row>
        <row r="163">
          <cell r="I163" t="str">
            <v>Retail Transmission Rate - Line and Transformation Connection Service Rate - Interval Metered (1,000 to 4,999 kW)</v>
          </cell>
        </row>
        <row r="164">
          <cell r="I164" t="str">
            <v>Retail Transmission Rate - Line and Transformation Connection Service Rate - Interval Metered (less than 1,000 kW)</v>
          </cell>
        </row>
        <row r="165">
          <cell r="I165" t="str">
            <v>Retail Transmission Rate - Line and Transformation Connection Service Rate - Interval Metered &lt; 1,000 kW</v>
          </cell>
        </row>
        <row r="166">
          <cell r="I166" t="str">
            <v>Retail Transmission Rate - Line and Transformation Connection Service Rate - Interval Metered &gt; 1,000 kW</v>
          </cell>
        </row>
        <row r="167">
          <cell r="I167" t="str">
            <v>Retail Transmission Rate - Line and Transformation Connection Service Rate FOR ALL SERVICE AREAS EXCEPT HENSALL</v>
          </cell>
        </row>
        <row r="168">
          <cell r="I168" t="str">
            <v>Retail Transmission Rate - Line Connection Service Rate</v>
          </cell>
        </row>
        <row r="169">
          <cell r="I169" t="str">
            <v>Retail Transmission Rate - Network Service Rate</v>
          </cell>
        </row>
        <row r="170">
          <cell r="I170" t="str">
            <v>Retail Transmission Rate - Network Service Rate - (less than 1,000 kW)</v>
          </cell>
        </row>
        <row r="171">
          <cell r="I171" t="str">
            <v>Retail Transmission Rate - Network Service Rate - Interval Metered</v>
          </cell>
        </row>
        <row r="172">
          <cell r="I172" t="str">
            <v>Retail Transmission Rate - Network Service Rate - Interval Metered (1,000 to 4,999 kW)</v>
          </cell>
        </row>
        <row r="173">
          <cell r="I173" t="str">
            <v>Retail Transmission Rate - Network Service Rate - Interval Metered (less than 1,000 kW)</v>
          </cell>
        </row>
        <row r="174">
          <cell r="I174" t="str">
            <v>Retail Transmission Rate - Network Service Rate - Interval Metered &gt; 1,000 kW</v>
          </cell>
        </row>
        <row r="175">
          <cell r="I175" t="str">
            <v>Retail Transmission Rate - Transformation Connection Service Rate</v>
          </cell>
        </row>
        <row r="176">
          <cell r="I176" t="str">
            <v>Rider for Global Adjustment Sub-Account Disposition (2012) - effective until April 30, 2016 Applicable only for Non-RPP Customers</v>
          </cell>
        </row>
        <row r="177">
          <cell r="I177" t="str">
            <v>Rural Rate Protection Charge</v>
          </cell>
        </row>
        <row r="178">
          <cell r="I178" t="str">
            <v>Sentinel lights (dusk-to-dawn) connected to unmetered wires will have a flat rate monthly energy charge added to the regular customer bill. Further servicing details are available in the distributor’s Conditions of Service.</v>
          </cell>
        </row>
        <row r="179">
          <cell r="I179" t="str">
            <v>Service Charge</v>
          </cell>
        </row>
        <row r="180">
          <cell r="I180" t="str">
            <v>Service Charge (per connection)</v>
          </cell>
        </row>
        <row r="181">
          <cell r="I181" t="str">
            <v>Service Charge (per customer)</v>
          </cell>
        </row>
        <row r="182">
          <cell r="I182" t="str">
            <v>Standard Supply Service - Administrative Charge (if applicable)</v>
          </cell>
        </row>
        <row r="183">
          <cell r="I183" t="str">
            <v>Standby Charge - for a month where standby power is not provided. The charge is applied to the amount of reserved load transfer capacity contracted or the amount of monthly peak load displaced by a generating facility</v>
          </cell>
        </row>
        <row r="184">
          <cell r="I184" t="str">
            <v>Standby Charge - for a month where standby power is not provided. The charge is applied to the contracted amount (e.g. nameplate rating of the generation facility).</v>
          </cell>
        </row>
        <row r="185">
          <cell r="I185" t="str">
            <v>Wholesale Market Service Rate</v>
          </cell>
        </row>
      </sheetData>
      <sheetData sheetId="109" refreshError="1"/>
      <sheetData sheetId="1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LOBs"/>
      <sheetName val="Financials"/>
      <sheetName val="Loads"/>
      <sheetName val="Classify"/>
      <sheetName val="Allocate"/>
      <sheetName val="F&amp;C"/>
      <sheetName val="Summary"/>
      <sheetName val="Macros"/>
      <sheetName val="Module1"/>
    </sheetNames>
    <sheetDataSet>
      <sheetData sheetId="0" refreshError="1"/>
      <sheetData sheetId="1" refreshError="1"/>
      <sheetData sheetId="2" refreshError="1">
        <row r="1">
          <cell r="A1" t="str">
            <v>LDC Name</v>
          </cell>
        </row>
        <row r="76">
          <cell r="E76">
            <v>36161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Information Sheet"/>
      <sheetName val="2. Table of Contents"/>
      <sheetName val="3. Rate Class Selection"/>
      <sheetName val="4. Current Tariff Schedule"/>
      <sheetName val="4. Hidden"/>
      <sheetName val="5. 2013 Continuity Schedule"/>
      <sheetName val="6. Billing Det. for Def-Var"/>
      <sheetName val="6. hidden"/>
      <sheetName val="7. Allocating Def-Var Balances"/>
      <sheetName val="8. Calculation of Def-Var RR"/>
      <sheetName val="9. Rev2Cost_GDPIPI"/>
      <sheetName val="9. hidden"/>
      <sheetName val="10. Other Charges &amp; LF"/>
      <sheetName val="11. Proposed Rates"/>
      <sheetName val="12. Summary Sheet"/>
      <sheetName val="13. Final Tariff Schedule"/>
      <sheetName val="14. Bill Impacts"/>
      <sheetName val="lis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">
          <cell r="AM1" t="str">
            <v>Algoma Power Inc.</v>
          </cell>
        </row>
        <row r="2">
          <cell r="AM2" t="str">
            <v>Atikokan Hydro Inc.</v>
          </cell>
        </row>
        <row r="3">
          <cell r="AM3" t="str">
            <v>Attawapiskat Power Corporation</v>
          </cell>
        </row>
        <row r="4">
          <cell r="AM4" t="str">
            <v>Bluewater Power Distribution Corp.</v>
          </cell>
        </row>
        <row r="5">
          <cell r="AM5" t="str">
            <v>Brant County Power</v>
          </cell>
        </row>
        <row r="6">
          <cell r="AM6" t="str">
            <v>Brantford Power Inc.</v>
          </cell>
        </row>
        <row r="7">
          <cell r="AM7" t="str">
            <v>Burlington Hydro Inc.</v>
          </cell>
        </row>
        <row r="8">
          <cell r="AM8" t="str">
            <v>Cambridge and North Dumfries Hydro</v>
          </cell>
        </row>
        <row r="9">
          <cell r="AM9" t="str">
            <v>Canadian Niagara Power Inc. – Eastern Ontario Power/Fort Erie/Port Colborne</v>
          </cell>
        </row>
        <row r="10">
          <cell r="AM10" t="str">
            <v>Centre Wellington Hydro Ltd.</v>
          </cell>
        </row>
        <row r="11">
          <cell r="AM11" t="str">
            <v>Chapleau Public Utilities Corporation</v>
          </cell>
        </row>
        <row r="12">
          <cell r="AM12" t="str">
            <v>COLLUS Power Corp.</v>
          </cell>
        </row>
        <row r="13">
          <cell r="AM13" t="str">
            <v>Cooperative Hydro Embrun Inc.</v>
          </cell>
        </row>
        <row r="14">
          <cell r="AM14" t="str">
            <v>E.L.K. Energy Inc.</v>
          </cell>
        </row>
        <row r="15">
          <cell r="AM15" t="str">
            <v>Enersource Hydro Mississauga Inc.</v>
          </cell>
        </row>
        <row r="16">
          <cell r="AM16" t="str">
            <v>Entegrus Powerlines Inc.</v>
          </cell>
        </row>
        <row r="17">
          <cell r="AM17" t="str">
            <v>ENWIN Utilities Ltd.</v>
          </cell>
        </row>
        <row r="18">
          <cell r="AM18" t="str">
            <v>Erie Thames Powerlines Corp.</v>
          </cell>
        </row>
        <row r="19">
          <cell r="AM19" t="str">
            <v>Espanola Regional Hydro Distribution Corporation</v>
          </cell>
        </row>
        <row r="20">
          <cell r="AM20" t="str">
            <v>Essex Powerlines Corporation</v>
          </cell>
        </row>
        <row r="21">
          <cell r="AM21" t="str">
            <v>Festival Hydro Inc.</v>
          </cell>
        </row>
        <row r="22">
          <cell r="AM22" t="str">
            <v>Fort Albany Power Corporation</v>
          </cell>
        </row>
        <row r="23">
          <cell r="AM23" t="str">
            <v>Fort Frances Power Corporation</v>
          </cell>
        </row>
        <row r="24">
          <cell r="AM24" t="str">
            <v>Greater Sudbury Hydro Inc.</v>
          </cell>
        </row>
        <row r="25">
          <cell r="AM25" t="str">
            <v>Grimsby Power Inc.</v>
          </cell>
        </row>
        <row r="26">
          <cell r="AM26" t="str">
            <v>Guelph Hydro Electric Systems Inc.</v>
          </cell>
        </row>
        <row r="27">
          <cell r="AM27" t="str">
            <v>Haldimand County Hydro Inc.</v>
          </cell>
        </row>
        <row r="28">
          <cell r="AM28" t="str">
            <v>Halton Hills Hydro Inc.</v>
          </cell>
        </row>
        <row r="29">
          <cell r="AM29" t="str">
            <v>Hearst Power Distribution Co. Ltd.</v>
          </cell>
        </row>
        <row r="30">
          <cell r="AM30" t="str">
            <v>Horizon Utilities Corporation</v>
          </cell>
        </row>
        <row r="31">
          <cell r="AM31" t="str">
            <v>Hydro 2000 Inc.</v>
          </cell>
        </row>
        <row r="32">
          <cell r="AM32" t="str">
            <v>Hydro Hawkesbury Inc.</v>
          </cell>
        </row>
        <row r="33">
          <cell r="AM33" t="str">
            <v>Hydro One Brampton Networks Inc.</v>
          </cell>
        </row>
        <row r="34">
          <cell r="AM34" t="str">
            <v>Hydro One Networks Inc.</v>
          </cell>
        </row>
        <row r="35">
          <cell r="AM35" t="str">
            <v>Hydro One Remote Communities Inc.</v>
          </cell>
        </row>
        <row r="36">
          <cell r="AM36" t="str">
            <v>Hydro Ottawa Limited</v>
          </cell>
        </row>
        <row r="37">
          <cell r="AM37" t="str">
            <v>Innisfil Hydro Dist. Systems Limited</v>
          </cell>
        </row>
        <row r="38">
          <cell r="AM38" t="str">
            <v>Kashechewan Power Corporation</v>
          </cell>
        </row>
        <row r="39">
          <cell r="AM39" t="str">
            <v>Kenora Hydro Electric Corporation Ltd.</v>
          </cell>
        </row>
        <row r="40">
          <cell r="AM40" t="str">
            <v>Kingston Hydro Corporation</v>
          </cell>
        </row>
        <row r="41">
          <cell r="AM41" t="str">
            <v>Kitchener-Wilmot Hydro Inc.</v>
          </cell>
        </row>
        <row r="42">
          <cell r="AM42" t="str">
            <v>Lakefront Utilities Inc.</v>
          </cell>
        </row>
        <row r="43">
          <cell r="AM43" t="str">
            <v>Lakeland Power Distribution Ltd.</v>
          </cell>
        </row>
        <row r="44">
          <cell r="AM44" t="str">
            <v>London Hydro Inc.</v>
          </cell>
        </row>
        <row r="45">
          <cell r="AM45" t="str">
            <v>Midland Power Utility Corporation</v>
          </cell>
        </row>
        <row r="46">
          <cell r="AM46" t="str">
            <v>Milton Hydro Distribution Inc.</v>
          </cell>
        </row>
        <row r="47">
          <cell r="AM47" t="str">
            <v>Newmarket – Tay Power Distribution Ltd.</v>
          </cell>
        </row>
        <row r="48">
          <cell r="AM48" t="str">
            <v>Niagara Peninsula Energy Inc.</v>
          </cell>
        </row>
        <row r="49">
          <cell r="AM49" t="str">
            <v>Niagara-on-the-Lake Hydro Inc.</v>
          </cell>
        </row>
        <row r="50">
          <cell r="AM50" t="str">
            <v>Norfolk Power Distribution Ltd.</v>
          </cell>
        </row>
        <row r="51">
          <cell r="AM51" t="str">
            <v>North Bay Hydro Distribution Limited</v>
          </cell>
        </row>
        <row r="52">
          <cell r="AM52" t="str">
            <v>Northern Ontario Wires Inc.</v>
          </cell>
        </row>
        <row r="53">
          <cell r="AM53" t="str">
            <v>Oakville Hydro Distribution Inc.</v>
          </cell>
        </row>
        <row r="54">
          <cell r="AM54" t="str">
            <v>Orangeville Hydro Limited</v>
          </cell>
        </row>
        <row r="55">
          <cell r="AM55" t="str">
            <v>Orillia Power Distribution Corp.</v>
          </cell>
        </row>
        <row r="56">
          <cell r="AM56" t="str">
            <v>Oshawa PUC Networks Inc.</v>
          </cell>
        </row>
        <row r="57">
          <cell r="AM57" t="str">
            <v>Ottawa River Power Corporation</v>
          </cell>
        </row>
        <row r="58">
          <cell r="AM58" t="str">
            <v>Parry Sound Power Corporation</v>
          </cell>
        </row>
        <row r="59">
          <cell r="AM59" t="str">
            <v>Peterborough Distribution Inc.</v>
          </cell>
        </row>
        <row r="60">
          <cell r="AM60" t="str">
            <v>PowerStream Inc.</v>
          </cell>
        </row>
        <row r="61">
          <cell r="AM61" t="str">
            <v>PUC Distribution Inc.</v>
          </cell>
        </row>
        <row r="62">
          <cell r="AM62" t="str">
            <v>Renfrew Hydro Inc.</v>
          </cell>
        </row>
        <row r="63">
          <cell r="AM63" t="str">
            <v>Rideau St. Lawrence Distribution Inc.</v>
          </cell>
        </row>
        <row r="64">
          <cell r="AM64" t="str">
            <v>St. Thomas Energy Inc.</v>
          </cell>
        </row>
        <row r="65">
          <cell r="AM65" t="str">
            <v>Sioux Lookout Hydro Inc.</v>
          </cell>
        </row>
        <row r="66">
          <cell r="AM66" t="str">
            <v>Thunder Bay Hydro Electricity Distribution</v>
          </cell>
        </row>
        <row r="67">
          <cell r="AM67" t="str">
            <v>Tillsonburg Hydro Inc.</v>
          </cell>
        </row>
        <row r="68">
          <cell r="AM68" t="str">
            <v>Toronto Hydro-Electric System Limited</v>
          </cell>
        </row>
        <row r="69">
          <cell r="AM69" t="str">
            <v>Veridian Connections Inc.</v>
          </cell>
        </row>
        <row r="70">
          <cell r="AM70" t="str">
            <v>Wasaga Distribution Inc.</v>
          </cell>
        </row>
        <row r="71">
          <cell r="AM71" t="str">
            <v>Waterloo North Hydro Inc.</v>
          </cell>
        </row>
        <row r="72">
          <cell r="AM72" t="str">
            <v>Welland Hydro Electric System Corp.</v>
          </cell>
        </row>
        <row r="73">
          <cell r="AM73" t="str">
            <v>Wellington North Power Inc.</v>
          </cell>
        </row>
        <row r="74">
          <cell r="AM74" t="str">
            <v>West Coast Huron Energy Inc.</v>
          </cell>
        </row>
        <row r="75">
          <cell r="AM75" t="str">
            <v>Westario Power Inc.</v>
          </cell>
        </row>
        <row r="76">
          <cell r="AM76" t="str">
            <v>Whitby Hydro Electric Corporation</v>
          </cell>
        </row>
        <row r="77">
          <cell r="AM77" t="str">
            <v>Woodstock Hydro Services Inc.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Info"/>
      <sheetName val="2. Applicable Worksheets"/>
      <sheetName val="3. Rate Classes"/>
      <sheetName val="hidden1"/>
      <sheetName val="4. Most Recent Tariff"/>
    </sheetNames>
    <sheetDataSet>
      <sheetData sheetId="0"/>
      <sheetData sheetId="1" refreshError="1"/>
      <sheetData sheetId="2"/>
      <sheetData sheetId="3">
        <row r="1">
          <cell r="D1" t="str">
            <v>Applicable only for Non-RPP Customers</v>
          </cell>
        </row>
        <row r="2">
          <cell r="D2" t="str">
            <v>Deferral / Variance Account Rate Rider</v>
          </cell>
        </row>
        <row r="3">
          <cell r="D3" t="str">
            <v>Deferral / Variance Account Rate Rider (excl GA)</v>
          </cell>
        </row>
        <row r="4">
          <cell r="D4" t="str">
            <v>Deferral / Variance Account Rate Rider (GA) – if applicable</v>
          </cell>
        </row>
        <row r="5">
          <cell r="D5" t="str">
            <v>Distribution Volumetric Rate</v>
          </cell>
        </row>
        <row r="6">
          <cell r="D6" t="str">
            <v>Distribution Wheeling Service Rate</v>
          </cell>
        </row>
        <row r="7">
          <cell r="D7" t="str">
            <v>General Service 1,500 to 4,999 kW customer</v>
          </cell>
        </row>
        <row r="8">
          <cell r="D8" t="str">
            <v>General Service 50 to 1,499 kW customer</v>
          </cell>
        </row>
        <row r="9">
          <cell r="D9" t="str">
            <v>General Service Large Use customer</v>
          </cell>
        </row>
        <row r="10">
          <cell r="D10" t="str">
            <v>Green Energy Act Initiatives Funding Adder</v>
          </cell>
        </row>
        <row r="11">
          <cell r="D11" t="str">
            <v>Lost Revenue Adjustment Mechanism (LRAM) Recovery/Shared Savings Mechanism (SSM) Recovery Rate Rider – effective until April 30, 2012</v>
          </cell>
        </row>
        <row r="12">
          <cell r="D12" t="str">
            <v>Lost Revenue Adjustment Mechanism (LRAM) Recovery/Shared Savings Mechanism (SSM) Recovery Rate Rider (2011) – effective until April 30, 2014</v>
          </cell>
        </row>
        <row r="13">
          <cell r="D13" t="str">
            <v>Low Voltage Service Rate</v>
          </cell>
        </row>
        <row r="14">
          <cell r="D14" t="str">
            <v>Low Voltage Volumetric Rate</v>
          </cell>
        </row>
        <row r="15">
          <cell r="D15" t="str">
            <v>LRAM &amp; SSM Rate Rider</v>
          </cell>
        </row>
        <row r="16">
          <cell r="D16" t="str">
            <v>Minimum Distribution Charge – per KW of maximum billing demand in the previous 11 months</v>
          </cell>
        </row>
        <row r="17">
          <cell r="D17" t="str">
            <v>Monthly Distribution Wheeling Service Rate – Dedicated LV Line</v>
          </cell>
        </row>
        <row r="18">
          <cell r="D18" t="str">
            <v>Monthly Distribution Wheeling Service Rate – Hydro One Networks</v>
          </cell>
        </row>
        <row r="19">
          <cell r="D19" t="str">
            <v>Monthly Distribution Wheeling Service Rate – Shared LV Line</v>
          </cell>
        </row>
        <row r="20">
          <cell r="D20" t="str">
            <v>Monthly Distribution Wheeling Service Rate – Waterloo North Hydro</v>
          </cell>
        </row>
        <row r="21">
          <cell r="D21" t="str">
            <v>Rate Rider for Deferral/Variance Account Disposition – effective until April 30, 2014</v>
          </cell>
        </row>
        <row r="22">
          <cell r="D22" t="str">
            <v>Rate Rider for Deferral/Variance Account Disposition (2009) – effective until April 30, 2013</v>
          </cell>
        </row>
        <row r="23">
          <cell r="D23" t="str">
            <v>Rate Rider for Deferral/Variance Account Disposition (2010) – effective until April 30, 2012</v>
          </cell>
        </row>
        <row r="24">
          <cell r="D24" t="str">
            <v>Rate Rider for Deferral/Variance Account Disposition (2010) – effective until April 30, 2012 Applicable only for Wholesale Market Participants</v>
          </cell>
        </row>
        <row r="25">
          <cell r="D25" t="str">
            <v>Rate Rider for Deferral/Variance Account Disposition (2010) – effective until April 30, 2013</v>
          </cell>
        </row>
        <row r="26">
          <cell r="D26" t="str">
            <v>Rate Rider for Deferral/Variance Account Disposition (2010) – effective until April 30, 2014</v>
          </cell>
        </row>
        <row r="27">
          <cell r="D27" t="str">
            <v>Rate Rider for Deferral/Variance Account Disposition (2010) – effective until January 31, 2012</v>
          </cell>
        </row>
        <row r="28">
          <cell r="D28" t="str">
            <v>Rate Rider for Deferral/Variance Account Disposition (2011) – effective until April 30, 2012</v>
          </cell>
        </row>
        <row r="29">
          <cell r="D29" t="str">
            <v>Rate Rider for Deferral/Variance Account Disposition (2011) – effective until April 30, 2012 (per connection)</v>
          </cell>
        </row>
        <row r="30">
          <cell r="D30" t="str">
            <v>Rate Rider for Deferral/Variance Account Disposition (2011) – effective until April 30, 2013</v>
          </cell>
        </row>
        <row r="31">
          <cell r="D31" t="str">
            <v>Rate Rider for Deferral/Variance Account Disposition (2011) – effective until April 30, 2013 Applicable only for Wholesale Market Participants</v>
          </cell>
        </row>
        <row r="32">
          <cell r="D32" t="str">
            <v>Rate Rider for Deferral/Variance Account Disposition (2011) – effective until April 30, 2014</v>
          </cell>
        </row>
        <row r="33">
          <cell r="D33" t="str">
            <v>Rate Rider for Deferral/Variance Account Disposition (2011) – effective until April 30, 2015</v>
          </cell>
        </row>
        <row r="34">
          <cell r="D34" t="str">
            <v>Rate Rider for Deferral/Variance Account Disposition (2011) – effective until December 31, 2011</v>
          </cell>
        </row>
        <row r="35">
          <cell r="D35" t="str">
            <v>Rate Rider for Global Adjustment Sub-Account (2010) – effective until April 30, 2012 Applicable only for Non-RPP Customers</v>
          </cell>
        </row>
        <row r="36">
          <cell r="D36" t="str">
            <v>Rate Rider for Global Adjustment Sub-Account (2011) – effective until April 30, 2012 Applicable only for Non-RPP Customers</v>
          </cell>
        </row>
        <row r="37">
          <cell r="D37" t="str">
            <v>Rate Rider for Global Adjustment Sub-Account Disposition – effective until April 30, 2012 Applicable only for Non-RPP Customers</v>
          </cell>
        </row>
        <row r="38">
          <cell r="D38" t="str">
            <v>Rate Rider for Global Adjustment Sub-Account Disposition – effective until April 30, 2014 Applicable only for Non-RPP Customers</v>
          </cell>
        </row>
        <row r="39">
          <cell r="D39" t="str">
            <v>Rate Rider for Global Adjustment Sub-Account Disposition (2010 credit) – effective until April 30, 2012 Applicable only for Non-RPP Customers</v>
          </cell>
        </row>
        <row r="40">
          <cell r="D40" t="str">
            <v>Rate Rider for Global Adjustment Sub-Account Disposition (2010 recalculated) – effective until April 30, 2013 Applicable only for Non-RPP Customers</v>
          </cell>
        </row>
        <row r="41">
          <cell r="D41" t="str">
            <v>Rate Rider for Global Adjustment Sub-Account Disposition (2010) – effective until April 30, 2012 Applicable only for Non-RPP Customers</v>
          </cell>
        </row>
        <row r="42">
          <cell r="D42" t="str">
            <v>Rate Rider for Global Adjustment Sub-Account Disposition (2010) – effective until April 30, 2013 Applicable only for Non-RPP Customers</v>
          </cell>
        </row>
        <row r="43">
          <cell r="D43" t="str">
            <v>Rate Rider for Global Adjustment Sub-Account Disposition (2010) – effective until April 30, 2014 Applicable only for Non-RPP Customers</v>
          </cell>
        </row>
        <row r="44">
          <cell r="D44" t="str">
            <v>Rate Rider for Global Adjustment Sub-Account Disposition (2011) – effective until April 30, 2012 Applicable only for Non-RPP Customers</v>
          </cell>
        </row>
        <row r="45">
          <cell r="D45" t="str">
            <v>Rate Rider for Global Adjustment Sub-Account Disposition (2011) – effective until April 30, 2012 Applicable only for Non-RPP Customers (per connection)</v>
          </cell>
        </row>
        <row r="46">
          <cell r="D46" t="str">
            <v>Rate Rider for Global Adjustment Sub-Account Disposition (2011) – effective until April 30, 2013 Applicable only for Non-RPP Customers</v>
          </cell>
        </row>
        <row r="47">
          <cell r="D47" t="str">
            <v>Rate Rider for Global Adjustment Sub-Account Disposition (2011) – effective until April 30, 2013 Applicable only for Non-RPP Customers and excluding Wholesale Market Participants</v>
          </cell>
        </row>
        <row r="48">
          <cell r="D48" t="str">
            <v>Rate Rider for Global Adjustment Sub-Account Disposition (2011) – effective until April 30, 2015 Applicable only for Non-RPP Customers</v>
          </cell>
        </row>
        <row r="49">
          <cell r="D49" t="str">
            <v>Rate Rider for Lost Revenue Adjustment Mechanism (LRAM) Recovery – effective until April 30, 2012</v>
          </cell>
        </row>
        <row r="50">
          <cell r="D50" t="str">
            <v>Rate Rider for Lost Revenue Adjustment Mechanism (LRAM) Recovery/Shared Savings Mechanism (SSM) Recovery – effective until April 30, 2012</v>
          </cell>
        </row>
        <row r="51">
          <cell r="D51" t="str">
            <v>Rate Rider for Lost Revenue Adjustment Mechanism (LRAM) Recovery/Shared Savings Mechanism (SSM) Recovery – effective until April 30, 2012</v>
          </cell>
        </row>
        <row r="52">
          <cell r="D52" t="str">
            <v>Rate Rider for Lost Revenue Adjustment Mechanism (LRAM) Recovery/Shared Savings Mechanism (SSM) Recovery – effective until April 30, 2013</v>
          </cell>
        </row>
        <row r="53">
          <cell r="D53" t="str">
            <v>Rate Rider for Lost Revenue Adjustment Mechanism (LRAM) Recovery/Shared Savings Mechanism (SSM) Recovery – effective until April 30, 2014</v>
          </cell>
        </row>
        <row r="54">
          <cell r="D54" t="str">
            <v>Rate Rider for Lost Revenue Adjustment Mechanism (LRAM) Recovery/Shared Savings Mechanism (SSM) Recovery – effective until December 31, 2012</v>
          </cell>
        </row>
        <row r="55">
          <cell r="D55" t="str">
            <v>Rate Rider for Lost Revenue Adjustment Mechanism (LRAM) Recovery/Shared Savings Mechanism (SSM) Recovery (2009) – effective until April 30, 2012</v>
          </cell>
        </row>
        <row r="56">
          <cell r="D56" t="str">
            <v>Rate Rider for Lost Revenue Adjustment Mechanism (LRAM) Recovery/Shared Savings Mechanism (SSM) Recovery (2011) – effective until April 30, 2012</v>
          </cell>
        </row>
        <row r="57">
          <cell r="D57" t="str">
            <v>Rate Rider for Lost Revenue Adjustment Mechanism (LRAM) Recovery/Shared Savings Mechanism (SSM) Recovery (2011) – effective until April 30, 2013</v>
          </cell>
        </row>
        <row r="58">
          <cell r="D58" t="str">
            <v>Rate Rider for Recalculated Deferral/Variance Account Disposition (2010) – effective until April 30, 2013</v>
          </cell>
        </row>
        <row r="59">
          <cell r="D59" t="str">
            <v>Rate Rider for Recovery of Foregone Revenue – effective until December 31, 2011</v>
          </cell>
        </row>
        <row r="60">
          <cell r="D60" t="str">
            <v>Rate Rider for Recovery of Incremental Capital Costs – effective until April 30, 2012</v>
          </cell>
        </row>
        <row r="61">
          <cell r="D61" t="str">
            <v>Rate Rider for Recovery of Incremental Capital Costs – effective until April 30, 2013</v>
          </cell>
        </row>
        <row r="62">
          <cell r="D62" t="str">
            <v>Rate Rider for Recovery of Late Payment Penalty Litigation Costs – effective until April 30, 2012</v>
          </cell>
        </row>
        <row r="63">
          <cell r="D63" t="str">
            <v>Rate Rider for Recovery of Late Payment Penalty Litigation Costs – effective until April 30, 2012 (per connection)</v>
          </cell>
        </row>
        <row r="64">
          <cell r="D64" t="str">
            <v>Rate Rider for Recovery of Late Payment Penalty Litigation Costs (per customer) – effective until April 30, 2012</v>
          </cell>
        </row>
        <row r="65">
          <cell r="D65" t="str">
            <v>Rate Rider for Recovery of Stranded Meter Assets – effective until December 31, 2012</v>
          </cell>
        </row>
        <row r="66">
          <cell r="D66" t="str">
            <v>Rate Rider for Regulatory Asset Recovery – effective until April 30, 2012</v>
          </cell>
        </row>
        <row r="67">
          <cell r="D67" t="str">
            <v>Rate Rider for Regulatory Asset Recovery – effective until April 30, 2013</v>
          </cell>
        </row>
        <row r="68">
          <cell r="D68" t="str">
            <v>Rate Rider for Return of Revenue Sufficiency – effective until December 31, 2011</v>
          </cell>
        </row>
        <row r="69">
          <cell r="D69" t="str">
            <v>Rate Rider for Return of Transformer Ownership Allowance Sufficiency – effective until December 31, 2011</v>
          </cell>
        </row>
        <row r="70">
          <cell r="D70" t="str">
            <v>Rate Rider for Smart Meter Incremental Revenue Requirement – in effect until the effective date of the next cost of service application</v>
          </cell>
        </row>
        <row r="71">
          <cell r="D71" t="str">
            <v>Rate Rider for Smart Meter Variance Account Disposition – effective until April 30, 2012</v>
          </cell>
        </row>
        <row r="72">
          <cell r="D72" t="str">
            <v>Rate Rider for Smart Meter Variance Account Disposition – effective until December 31, 2011</v>
          </cell>
        </row>
        <row r="73">
          <cell r="D73" t="str">
            <v>Rate Rider for Tax Change – effective until April 20, 2012</v>
          </cell>
        </row>
        <row r="74">
          <cell r="D74" t="str">
            <v>Rate Rider for Tax Change – effective until April 30, 2012</v>
          </cell>
        </row>
        <row r="75">
          <cell r="D75" t="str">
            <v>Rate Rider for Tax Change – effective until April 30, 2012 (per connection)</v>
          </cell>
        </row>
        <row r="76">
          <cell r="D76" t="str">
            <v>Rate Rider for Tax Change – Hydro One Networks - effective until April 30, 2012</v>
          </cell>
        </row>
        <row r="77">
          <cell r="D77" t="str">
            <v>Rate Rider for Tax Change – Waterloo North Hydro – effective until April 30, 2012</v>
          </cell>
        </row>
        <row r="78">
          <cell r="D78" t="str">
            <v>Rate Rider for Tax Change Dedicated LV Line – effective until April 30, 2012</v>
          </cell>
        </row>
        <row r="79">
          <cell r="D79" t="str">
            <v>Rate Rider for Tax Change Shared LV Line – effective until April 30, 2012</v>
          </cell>
        </row>
        <row r="80">
          <cell r="D80" t="str">
            <v>Rate Rider for Z-Factor Recovery – Effective until April 30, 2012</v>
          </cell>
        </row>
        <row r="81">
          <cell r="D81" t="str">
            <v>Retail Transmission Rate – Line and Transformation Connection Service Rate</v>
          </cell>
        </row>
        <row r="82">
          <cell r="D82" t="str">
            <v>Retail Transmission Rate – Line and Transformation Connection Service Rate – Interval Metered</v>
          </cell>
        </row>
        <row r="83">
          <cell r="D83" t="str">
            <v>Retail Transmission Rate – Line and Transformation Connection Service Rate – Interval Metered &lt; 1,000 kW</v>
          </cell>
        </row>
        <row r="84">
          <cell r="D84" t="str">
            <v>Retail Transmission Rate – Line and Transformation Connection Service Rate – Interval Metered &gt; 1,000 kW</v>
          </cell>
        </row>
        <row r="85">
          <cell r="D85" t="str">
            <v>Retail Transmission Rate – Line and Transformation Connection Service Rate – Interval Metered ≥ 1,000kW</v>
          </cell>
        </row>
        <row r="86">
          <cell r="D86" t="str">
            <v>Retail Transmission Rate – Line Connection Service Rate</v>
          </cell>
        </row>
        <row r="87">
          <cell r="D87" t="str">
            <v>Retail Transmission Rate – Network Service Rate</v>
          </cell>
        </row>
        <row r="88">
          <cell r="D88" t="str">
            <v>Retail Transmission Rate – Network Service Rate – Interval Metered</v>
          </cell>
        </row>
        <row r="89">
          <cell r="D89" t="str">
            <v>Retail Transmission Rate – Network Service Rate – Interval Metered &lt; 1,000 kW Rate</v>
          </cell>
        </row>
        <row r="90">
          <cell r="D90" t="str">
            <v>Retail Transmission Rate – Network Service Rate – Interval Metered &gt; 1,000 kW</v>
          </cell>
        </row>
        <row r="91">
          <cell r="D91" t="str">
            <v>Retail Transmission Rate – Network Service Rate – Interval Metered ≥ 1,000 kW</v>
          </cell>
        </row>
        <row r="92">
          <cell r="D92" t="str">
            <v>Retail Transmission Rate – Transformation Connection Service Rate</v>
          </cell>
        </row>
        <row r="93">
          <cell r="D93" t="str">
            <v>Service Charge</v>
          </cell>
        </row>
        <row r="94">
          <cell r="D94" t="str">
            <v>Service Charge (Based on 30 day month)</v>
          </cell>
        </row>
        <row r="95">
          <cell r="D95" t="str">
            <v>Service Charge (per account)</v>
          </cell>
        </row>
        <row r="96">
          <cell r="D96" t="str">
            <v>Service Charge (per connection)</v>
          </cell>
        </row>
        <row r="97">
          <cell r="D97" t="str">
            <v>Service Charge (per customer)</v>
          </cell>
        </row>
        <row r="98">
          <cell r="D98" t="str">
            <v>Service Charge for metered account</v>
          </cell>
        </row>
        <row r="99">
          <cell r="D99" t="str">
            <v>Service Charge for Unmetered Scattered Load account (per connection)</v>
          </cell>
        </row>
        <row r="100">
          <cell r="D100" t="str">
            <v>Smart Grid Rate Adder</v>
          </cell>
        </row>
        <row r="101">
          <cell r="D101" t="str">
            <v>Smart Meter Disposition Rider 2 – effective until next cost of service application</v>
          </cell>
        </row>
        <row r="102">
          <cell r="D102" t="str">
            <v>Smart Meter Disposition Rider 3 – effective until next cost of service application</v>
          </cell>
        </row>
        <row r="103">
          <cell r="D103" t="str">
            <v>Smart Meter Funding Adder</v>
          </cell>
        </row>
        <row r="104">
          <cell r="D104" t="str">
            <v>Smart Meter Funding Adder – effective until April 30, 2012</v>
          </cell>
        </row>
        <row r="105">
          <cell r="D105" t="str">
            <v>Smart Meter Funding Adder – effective until December 31, 2011</v>
          </cell>
        </row>
        <row r="106">
          <cell r="D106" t="str">
            <v>Smart Meter Funding Adder for metered account – effective until April 30, 2012</v>
          </cell>
        </row>
        <row r="107">
          <cell r="D107" t="str">
            <v>Standby Charge – for a month where standby power is not provided. The charge is applied to the contracted amount (e.g. nameplate rating of the generation facility).</v>
          </cell>
        </row>
        <row r="108">
          <cell r="D108" t="str">
            <v>Total Loss Factor – Primary Metered Customer &lt; 5,000 kW</v>
          </cell>
        </row>
        <row r="109">
          <cell r="D109" t="str">
            <v>Total Loss Factor – Primary Metered Customer &gt; 5,000 kW</v>
          </cell>
        </row>
        <row r="110">
          <cell r="D110" t="str">
            <v>Total Loss Factor – Secondary Metered Customer &lt; 5,000 kW</v>
          </cell>
        </row>
        <row r="111">
          <cell r="D111" t="str">
            <v>Total Loss Factor – Secondary Metered Customer &gt; 5,000 kW</v>
          </cell>
        </row>
        <row r="112">
          <cell r="D112" t="str">
            <v>Transmission Rate – Network Service Rate – Interval Metered</v>
          </cell>
        </row>
      </sheetData>
      <sheetData sheetId="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LOBs"/>
      <sheetName val="Financials"/>
      <sheetName val="Loads"/>
      <sheetName val="Classify"/>
      <sheetName val="Allocate"/>
      <sheetName val="F&amp;C"/>
      <sheetName val="Summary"/>
      <sheetName val="Macros"/>
      <sheetName val="Module1"/>
    </sheetNames>
    <sheetDataSet>
      <sheetData sheetId="0" refreshError="1"/>
      <sheetData sheetId="1" refreshError="1"/>
      <sheetData sheetId="2" refreshError="1">
        <row r="1">
          <cell r="A1" t="str">
            <v>LDC Name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5.xml"/><Relationship Id="rId3" Type="http://schemas.openxmlformats.org/officeDocument/2006/relationships/vmlDrawing" Target="../drawings/vmlDrawing7.vml"/><Relationship Id="rId7" Type="http://schemas.openxmlformats.org/officeDocument/2006/relationships/ctrlProp" Target="../ctrlProps/ctrlProp34.x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0.bin"/><Relationship Id="rId6" Type="http://schemas.openxmlformats.org/officeDocument/2006/relationships/ctrlProp" Target="../ctrlProps/ctrlProp33.xml"/><Relationship Id="rId5" Type="http://schemas.openxmlformats.org/officeDocument/2006/relationships/ctrlProp" Target="../ctrlProps/ctrlProp32.xml"/><Relationship Id="rId4" Type="http://schemas.openxmlformats.org/officeDocument/2006/relationships/ctrlProp" Target="../ctrlProps/ctrlProp31.xml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0.xml"/><Relationship Id="rId3" Type="http://schemas.openxmlformats.org/officeDocument/2006/relationships/vmlDrawing" Target="../drawings/vmlDrawing8.vml"/><Relationship Id="rId7" Type="http://schemas.openxmlformats.org/officeDocument/2006/relationships/ctrlProp" Target="../ctrlProps/ctrlProp39.x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1.bin"/><Relationship Id="rId6" Type="http://schemas.openxmlformats.org/officeDocument/2006/relationships/ctrlProp" Target="../ctrlProps/ctrlProp38.xml"/><Relationship Id="rId5" Type="http://schemas.openxmlformats.org/officeDocument/2006/relationships/ctrlProp" Target="../ctrlProps/ctrlProp37.xml"/><Relationship Id="rId4" Type="http://schemas.openxmlformats.org/officeDocument/2006/relationships/ctrlProp" Target="../ctrlProps/ctrlProp36.xml"/></Relationships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5.xml"/><Relationship Id="rId3" Type="http://schemas.openxmlformats.org/officeDocument/2006/relationships/vmlDrawing" Target="../drawings/vmlDrawing9.vml"/><Relationship Id="rId7" Type="http://schemas.openxmlformats.org/officeDocument/2006/relationships/ctrlProp" Target="../ctrlProps/ctrlProp44.x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2.bin"/><Relationship Id="rId6" Type="http://schemas.openxmlformats.org/officeDocument/2006/relationships/ctrlProp" Target="../ctrlProps/ctrlProp43.xml"/><Relationship Id="rId5" Type="http://schemas.openxmlformats.org/officeDocument/2006/relationships/ctrlProp" Target="../ctrlProps/ctrlProp42.xml"/><Relationship Id="rId4" Type="http://schemas.openxmlformats.org/officeDocument/2006/relationships/ctrlProp" Target="../ctrlProps/ctrlProp41.xml"/></Relationships>
</file>

<file path=xl/worksheets/_rels/sheet1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0.xml"/><Relationship Id="rId3" Type="http://schemas.openxmlformats.org/officeDocument/2006/relationships/vmlDrawing" Target="../drawings/vmlDrawing10.vml"/><Relationship Id="rId7" Type="http://schemas.openxmlformats.org/officeDocument/2006/relationships/ctrlProp" Target="../ctrlProps/ctrlProp49.x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3.bin"/><Relationship Id="rId6" Type="http://schemas.openxmlformats.org/officeDocument/2006/relationships/ctrlProp" Target="../ctrlProps/ctrlProp48.xml"/><Relationship Id="rId5" Type="http://schemas.openxmlformats.org/officeDocument/2006/relationships/ctrlProp" Target="../ctrlProps/ctrlProp47.xml"/><Relationship Id="rId4" Type="http://schemas.openxmlformats.org/officeDocument/2006/relationships/ctrlProp" Target="../ctrlProps/ctrlProp46.xml"/></Relationships>
</file>

<file path=xl/worksheets/_rels/sheet1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5.xml"/><Relationship Id="rId3" Type="http://schemas.openxmlformats.org/officeDocument/2006/relationships/vmlDrawing" Target="../drawings/vmlDrawing11.vml"/><Relationship Id="rId7" Type="http://schemas.openxmlformats.org/officeDocument/2006/relationships/ctrlProp" Target="../ctrlProps/ctrlProp54.x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4.bin"/><Relationship Id="rId6" Type="http://schemas.openxmlformats.org/officeDocument/2006/relationships/ctrlProp" Target="../ctrlProps/ctrlProp53.xml"/><Relationship Id="rId5" Type="http://schemas.openxmlformats.org/officeDocument/2006/relationships/ctrlProp" Target="../ctrlProps/ctrlProp52.xml"/><Relationship Id="rId4" Type="http://schemas.openxmlformats.org/officeDocument/2006/relationships/ctrlProp" Target="../ctrlProps/ctrlProp51.xml"/></Relationships>
</file>

<file path=xl/worksheets/_rels/sheet15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0.xml"/><Relationship Id="rId3" Type="http://schemas.openxmlformats.org/officeDocument/2006/relationships/vmlDrawing" Target="../drawings/vmlDrawing12.vml"/><Relationship Id="rId7" Type="http://schemas.openxmlformats.org/officeDocument/2006/relationships/ctrlProp" Target="../ctrlProps/ctrlProp59.x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5.bin"/><Relationship Id="rId6" Type="http://schemas.openxmlformats.org/officeDocument/2006/relationships/ctrlProp" Target="../ctrlProps/ctrlProp58.xml"/><Relationship Id="rId5" Type="http://schemas.openxmlformats.org/officeDocument/2006/relationships/ctrlProp" Target="../ctrlProps/ctrlProp57.xml"/><Relationship Id="rId4" Type="http://schemas.openxmlformats.org/officeDocument/2006/relationships/ctrlProp" Target="../ctrlProps/ctrlProp56.xml"/></Relationships>
</file>

<file path=xl/worksheets/_rels/sheet16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5.xml"/><Relationship Id="rId3" Type="http://schemas.openxmlformats.org/officeDocument/2006/relationships/vmlDrawing" Target="../drawings/vmlDrawing13.vml"/><Relationship Id="rId7" Type="http://schemas.openxmlformats.org/officeDocument/2006/relationships/ctrlProp" Target="../ctrlProps/ctrlProp64.x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6.bin"/><Relationship Id="rId6" Type="http://schemas.openxmlformats.org/officeDocument/2006/relationships/ctrlProp" Target="../ctrlProps/ctrlProp63.xml"/><Relationship Id="rId5" Type="http://schemas.openxmlformats.org/officeDocument/2006/relationships/ctrlProp" Target="../ctrlProps/ctrlProp62.xml"/><Relationship Id="rId4" Type="http://schemas.openxmlformats.org/officeDocument/2006/relationships/ctrlProp" Target="../ctrlProps/ctrlProp61.xml"/></Relationships>
</file>

<file path=xl/worksheets/_rels/sheet17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70.xml"/><Relationship Id="rId13" Type="http://schemas.openxmlformats.org/officeDocument/2006/relationships/ctrlProp" Target="../ctrlProps/ctrlProp75.xml"/><Relationship Id="rId3" Type="http://schemas.openxmlformats.org/officeDocument/2006/relationships/vmlDrawing" Target="../drawings/vmlDrawing14.v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7.bin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5" Type="http://schemas.openxmlformats.org/officeDocument/2006/relationships/ctrlProp" Target="../ctrlProps/ctrlProp67.xml"/><Relationship Id="rId10" Type="http://schemas.openxmlformats.org/officeDocument/2006/relationships/ctrlProp" Target="../ctrlProps/ctrlProp72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/Relationships>
</file>

<file path=xl/worksheets/_rels/sheet18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80.xml"/><Relationship Id="rId13" Type="http://schemas.openxmlformats.org/officeDocument/2006/relationships/ctrlProp" Target="../ctrlProps/ctrlProp85.xml"/><Relationship Id="rId3" Type="http://schemas.openxmlformats.org/officeDocument/2006/relationships/vmlDrawing" Target="../drawings/vmlDrawing15.vml"/><Relationship Id="rId7" Type="http://schemas.openxmlformats.org/officeDocument/2006/relationships/ctrlProp" Target="../ctrlProps/ctrlProp79.xml"/><Relationship Id="rId12" Type="http://schemas.openxmlformats.org/officeDocument/2006/relationships/ctrlProp" Target="../ctrlProps/ctrlProp84.x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8.bin"/><Relationship Id="rId6" Type="http://schemas.openxmlformats.org/officeDocument/2006/relationships/ctrlProp" Target="../ctrlProps/ctrlProp78.xml"/><Relationship Id="rId11" Type="http://schemas.openxmlformats.org/officeDocument/2006/relationships/ctrlProp" Target="../ctrlProps/ctrlProp83.xml"/><Relationship Id="rId5" Type="http://schemas.openxmlformats.org/officeDocument/2006/relationships/ctrlProp" Target="../ctrlProps/ctrlProp77.xml"/><Relationship Id="rId10" Type="http://schemas.openxmlformats.org/officeDocument/2006/relationships/ctrlProp" Target="../ctrlProps/ctrlProp82.xml"/><Relationship Id="rId4" Type="http://schemas.openxmlformats.org/officeDocument/2006/relationships/ctrlProp" Target="../ctrlProps/ctrlProp76.xml"/><Relationship Id="rId9" Type="http://schemas.openxmlformats.org/officeDocument/2006/relationships/ctrlProp" Target="../ctrlProps/ctrlProp81.xml"/></Relationships>
</file>

<file path=xl/worksheets/_rels/sheet19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90.xml"/><Relationship Id="rId13" Type="http://schemas.openxmlformats.org/officeDocument/2006/relationships/ctrlProp" Target="../ctrlProps/ctrlProp95.xml"/><Relationship Id="rId3" Type="http://schemas.openxmlformats.org/officeDocument/2006/relationships/vmlDrawing" Target="../drawings/vmlDrawing16.vml"/><Relationship Id="rId7" Type="http://schemas.openxmlformats.org/officeDocument/2006/relationships/ctrlProp" Target="../ctrlProps/ctrlProp89.xml"/><Relationship Id="rId12" Type="http://schemas.openxmlformats.org/officeDocument/2006/relationships/ctrlProp" Target="../ctrlProps/ctrlProp94.x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9.bin"/><Relationship Id="rId6" Type="http://schemas.openxmlformats.org/officeDocument/2006/relationships/ctrlProp" Target="../ctrlProps/ctrlProp88.xml"/><Relationship Id="rId11" Type="http://schemas.openxmlformats.org/officeDocument/2006/relationships/ctrlProp" Target="../ctrlProps/ctrlProp93.xml"/><Relationship Id="rId5" Type="http://schemas.openxmlformats.org/officeDocument/2006/relationships/ctrlProp" Target="../ctrlProps/ctrlProp87.xml"/><Relationship Id="rId10" Type="http://schemas.openxmlformats.org/officeDocument/2006/relationships/ctrlProp" Target="../ctrlProps/ctrlProp92.xml"/><Relationship Id="rId4" Type="http://schemas.openxmlformats.org/officeDocument/2006/relationships/ctrlProp" Target="../ctrlProps/ctrlProp86.xml"/><Relationship Id="rId9" Type="http://schemas.openxmlformats.org/officeDocument/2006/relationships/ctrlProp" Target="../ctrlProps/ctrlProp9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00.xml"/><Relationship Id="rId13" Type="http://schemas.openxmlformats.org/officeDocument/2006/relationships/ctrlProp" Target="../ctrlProps/ctrlProp105.xml"/><Relationship Id="rId3" Type="http://schemas.openxmlformats.org/officeDocument/2006/relationships/vmlDrawing" Target="../drawings/vmlDrawing17.vml"/><Relationship Id="rId7" Type="http://schemas.openxmlformats.org/officeDocument/2006/relationships/ctrlProp" Target="../ctrlProps/ctrlProp99.xml"/><Relationship Id="rId12" Type="http://schemas.openxmlformats.org/officeDocument/2006/relationships/ctrlProp" Target="../ctrlProps/ctrlProp104.xml"/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20.bin"/><Relationship Id="rId6" Type="http://schemas.openxmlformats.org/officeDocument/2006/relationships/ctrlProp" Target="../ctrlProps/ctrlProp98.xml"/><Relationship Id="rId11" Type="http://schemas.openxmlformats.org/officeDocument/2006/relationships/ctrlProp" Target="../ctrlProps/ctrlProp103.xml"/><Relationship Id="rId5" Type="http://schemas.openxmlformats.org/officeDocument/2006/relationships/ctrlProp" Target="../ctrlProps/ctrlProp97.xml"/><Relationship Id="rId10" Type="http://schemas.openxmlformats.org/officeDocument/2006/relationships/ctrlProp" Target="../ctrlProps/ctrlProp102.xml"/><Relationship Id="rId4" Type="http://schemas.openxmlformats.org/officeDocument/2006/relationships/ctrlProp" Target="../ctrlProps/ctrlProp96.xml"/><Relationship Id="rId9" Type="http://schemas.openxmlformats.org/officeDocument/2006/relationships/ctrlProp" Target="../ctrlProps/ctrlProp101.xml"/></Relationships>
</file>

<file path=xl/worksheets/_rels/sheet2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10.xml"/><Relationship Id="rId13" Type="http://schemas.openxmlformats.org/officeDocument/2006/relationships/ctrlProp" Target="../ctrlProps/ctrlProp115.xml"/><Relationship Id="rId3" Type="http://schemas.openxmlformats.org/officeDocument/2006/relationships/vmlDrawing" Target="../drawings/vmlDrawing18.vml"/><Relationship Id="rId7" Type="http://schemas.openxmlformats.org/officeDocument/2006/relationships/ctrlProp" Target="../ctrlProps/ctrlProp109.xml"/><Relationship Id="rId12" Type="http://schemas.openxmlformats.org/officeDocument/2006/relationships/ctrlProp" Target="../ctrlProps/ctrlProp114.x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1.bin"/><Relationship Id="rId6" Type="http://schemas.openxmlformats.org/officeDocument/2006/relationships/ctrlProp" Target="../ctrlProps/ctrlProp108.xml"/><Relationship Id="rId11" Type="http://schemas.openxmlformats.org/officeDocument/2006/relationships/ctrlProp" Target="../ctrlProps/ctrlProp113.xml"/><Relationship Id="rId5" Type="http://schemas.openxmlformats.org/officeDocument/2006/relationships/ctrlProp" Target="../ctrlProps/ctrlProp107.xml"/><Relationship Id="rId10" Type="http://schemas.openxmlformats.org/officeDocument/2006/relationships/ctrlProp" Target="../ctrlProps/ctrlProp112.xml"/><Relationship Id="rId4" Type="http://schemas.openxmlformats.org/officeDocument/2006/relationships/ctrlProp" Target="../ctrlProps/ctrlProp106.xml"/><Relationship Id="rId9" Type="http://schemas.openxmlformats.org/officeDocument/2006/relationships/ctrlProp" Target="../ctrlProps/ctrlProp111.xml"/></Relationships>
</file>

<file path=xl/worksheets/_rels/sheet2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20.xml"/><Relationship Id="rId3" Type="http://schemas.openxmlformats.org/officeDocument/2006/relationships/vmlDrawing" Target="../drawings/vmlDrawing19.vml"/><Relationship Id="rId7" Type="http://schemas.openxmlformats.org/officeDocument/2006/relationships/ctrlProp" Target="../ctrlProps/ctrlProp119.xml"/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2.bin"/><Relationship Id="rId6" Type="http://schemas.openxmlformats.org/officeDocument/2006/relationships/ctrlProp" Target="../ctrlProps/ctrlProp118.xml"/><Relationship Id="rId5" Type="http://schemas.openxmlformats.org/officeDocument/2006/relationships/ctrlProp" Target="../ctrlProps/ctrlProp117.xml"/><Relationship Id="rId4" Type="http://schemas.openxmlformats.org/officeDocument/2006/relationships/ctrlProp" Target="../ctrlProps/ctrlProp116.xml"/></Relationships>
</file>

<file path=xl/worksheets/_rels/sheet2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25.xml"/><Relationship Id="rId3" Type="http://schemas.openxmlformats.org/officeDocument/2006/relationships/vmlDrawing" Target="../drawings/vmlDrawing20.vml"/><Relationship Id="rId7" Type="http://schemas.openxmlformats.org/officeDocument/2006/relationships/ctrlProp" Target="../ctrlProps/ctrlProp124.xml"/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3.bin"/><Relationship Id="rId6" Type="http://schemas.openxmlformats.org/officeDocument/2006/relationships/ctrlProp" Target="../ctrlProps/ctrlProp123.xml"/><Relationship Id="rId5" Type="http://schemas.openxmlformats.org/officeDocument/2006/relationships/ctrlProp" Target="../ctrlProps/ctrlProp122.xml"/><Relationship Id="rId4" Type="http://schemas.openxmlformats.org/officeDocument/2006/relationships/ctrlProp" Target="../ctrlProps/ctrlProp121.xml"/></Relationships>
</file>

<file path=xl/worksheets/_rels/sheet2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30.xml"/><Relationship Id="rId3" Type="http://schemas.openxmlformats.org/officeDocument/2006/relationships/vmlDrawing" Target="../drawings/vmlDrawing21.vml"/><Relationship Id="rId7" Type="http://schemas.openxmlformats.org/officeDocument/2006/relationships/ctrlProp" Target="../ctrlProps/ctrlProp129.xml"/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4.bin"/><Relationship Id="rId6" Type="http://schemas.openxmlformats.org/officeDocument/2006/relationships/ctrlProp" Target="../ctrlProps/ctrlProp128.xml"/><Relationship Id="rId5" Type="http://schemas.openxmlformats.org/officeDocument/2006/relationships/ctrlProp" Target="../ctrlProps/ctrlProp127.xml"/><Relationship Id="rId4" Type="http://schemas.openxmlformats.org/officeDocument/2006/relationships/ctrlProp" Target="../ctrlProps/ctrlProp126.xml"/></Relationships>
</file>

<file path=xl/worksheets/_rels/sheet25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35.xml"/><Relationship Id="rId3" Type="http://schemas.openxmlformats.org/officeDocument/2006/relationships/vmlDrawing" Target="../drawings/vmlDrawing22.vml"/><Relationship Id="rId7" Type="http://schemas.openxmlformats.org/officeDocument/2006/relationships/ctrlProp" Target="../ctrlProps/ctrlProp134.xml"/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5.bin"/><Relationship Id="rId6" Type="http://schemas.openxmlformats.org/officeDocument/2006/relationships/ctrlProp" Target="../ctrlProps/ctrlProp133.xml"/><Relationship Id="rId5" Type="http://schemas.openxmlformats.org/officeDocument/2006/relationships/ctrlProp" Target="../ctrlProps/ctrlProp132.xml"/><Relationship Id="rId4" Type="http://schemas.openxmlformats.org/officeDocument/2006/relationships/ctrlProp" Target="../ctrlProps/ctrlProp131.xml"/></Relationships>
</file>

<file path=xl/worksheets/_rels/sheet26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40.xml"/><Relationship Id="rId3" Type="http://schemas.openxmlformats.org/officeDocument/2006/relationships/vmlDrawing" Target="../drawings/vmlDrawing23.vml"/><Relationship Id="rId7" Type="http://schemas.openxmlformats.org/officeDocument/2006/relationships/ctrlProp" Target="../ctrlProps/ctrlProp139.xml"/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6.bin"/><Relationship Id="rId6" Type="http://schemas.openxmlformats.org/officeDocument/2006/relationships/ctrlProp" Target="../ctrlProps/ctrlProp138.xml"/><Relationship Id="rId5" Type="http://schemas.openxmlformats.org/officeDocument/2006/relationships/ctrlProp" Target="../ctrlProps/ctrlProp137.xml"/><Relationship Id="rId4" Type="http://schemas.openxmlformats.org/officeDocument/2006/relationships/ctrlProp" Target="../ctrlProps/ctrlProp136.xml"/></Relationships>
</file>

<file path=xl/worksheets/_rels/sheet27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45.xml"/><Relationship Id="rId3" Type="http://schemas.openxmlformats.org/officeDocument/2006/relationships/vmlDrawing" Target="../drawings/vmlDrawing24.vml"/><Relationship Id="rId7" Type="http://schemas.openxmlformats.org/officeDocument/2006/relationships/ctrlProp" Target="../ctrlProps/ctrlProp144.xml"/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7.bin"/><Relationship Id="rId6" Type="http://schemas.openxmlformats.org/officeDocument/2006/relationships/ctrlProp" Target="../ctrlProps/ctrlProp143.xml"/><Relationship Id="rId5" Type="http://schemas.openxmlformats.org/officeDocument/2006/relationships/ctrlProp" Target="../ctrlProps/ctrlProp142.xml"/><Relationship Id="rId4" Type="http://schemas.openxmlformats.org/officeDocument/2006/relationships/ctrlProp" Target="../ctrlProps/ctrlProp141.xml"/></Relationships>
</file>

<file path=xl/worksheets/_rels/sheet28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50.xml"/><Relationship Id="rId3" Type="http://schemas.openxmlformats.org/officeDocument/2006/relationships/vmlDrawing" Target="../drawings/vmlDrawing25.vml"/><Relationship Id="rId7" Type="http://schemas.openxmlformats.org/officeDocument/2006/relationships/ctrlProp" Target="../ctrlProps/ctrlProp149.xml"/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8.bin"/><Relationship Id="rId6" Type="http://schemas.openxmlformats.org/officeDocument/2006/relationships/ctrlProp" Target="../ctrlProps/ctrlProp148.xml"/><Relationship Id="rId5" Type="http://schemas.openxmlformats.org/officeDocument/2006/relationships/ctrlProp" Target="../ctrlProps/ctrlProp147.xml"/><Relationship Id="rId4" Type="http://schemas.openxmlformats.org/officeDocument/2006/relationships/ctrlProp" Target="../ctrlProps/ctrlProp146.xml"/></Relationships>
</file>

<file path=xl/worksheets/_rels/sheet29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55.xml"/><Relationship Id="rId3" Type="http://schemas.openxmlformats.org/officeDocument/2006/relationships/vmlDrawing" Target="../drawings/vmlDrawing26.vml"/><Relationship Id="rId7" Type="http://schemas.openxmlformats.org/officeDocument/2006/relationships/ctrlProp" Target="../ctrlProps/ctrlProp154.xml"/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9.bin"/><Relationship Id="rId6" Type="http://schemas.openxmlformats.org/officeDocument/2006/relationships/ctrlProp" Target="../ctrlProps/ctrlProp153.xml"/><Relationship Id="rId5" Type="http://schemas.openxmlformats.org/officeDocument/2006/relationships/ctrlProp" Target="../ctrlProps/ctrlProp152.xml"/><Relationship Id="rId4" Type="http://schemas.openxmlformats.org/officeDocument/2006/relationships/ctrlProp" Target="../ctrlProps/ctrlProp15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60.xml"/><Relationship Id="rId3" Type="http://schemas.openxmlformats.org/officeDocument/2006/relationships/vmlDrawing" Target="../drawings/vmlDrawing27.vml"/><Relationship Id="rId7" Type="http://schemas.openxmlformats.org/officeDocument/2006/relationships/ctrlProp" Target="../ctrlProps/ctrlProp159.xml"/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30.bin"/><Relationship Id="rId6" Type="http://schemas.openxmlformats.org/officeDocument/2006/relationships/ctrlProp" Target="../ctrlProps/ctrlProp158.xml"/><Relationship Id="rId5" Type="http://schemas.openxmlformats.org/officeDocument/2006/relationships/ctrlProp" Target="../ctrlProps/ctrlProp157.xml"/><Relationship Id="rId4" Type="http://schemas.openxmlformats.org/officeDocument/2006/relationships/ctrlProp" Target="../ctrlProps/ctrlProp156.xml"/></Relationships>
</file>

<file path=xl/worksheets/_rels/sheet3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65.xml"/><Relationship Id="rId3" Type="http://schemas.openxmlformats.org/officeDocument/2006/relationships/vmlDrawing" Target="../drawings/vmlDrawing28.vml"/><Relationship Id="rId7" Type="http://schemas.openxmlformats.org/officeDocument/2006/relationships/ctrlProp" Target="../ctrlProps/ctrlProp164.xml"/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31.bin"/><Relationship Id="rId6" Type="http://schemas.openxmlformats.org/officeDocument/2006/relationships/ctrlProp" Target="../ctrlProps/ctrlProp163.xml"/><Relationship Id="rId5" Type="http://schemas.openxmlformats.org/officeDocument/2006/relationships/ctrlProp" Target="../ctrlProps/ctrlProp162.xml"/><Relationship Id="rId4" Type="http://schemas.openxmlformats.org/officeDocument/2006/relationships/ctrlProp" Target="../ctrlProps/ctrlProp161.xml"/></Relationships>
</file>

<file path=xl/worksheets/_rels/sheet3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70.xml"/><Relationship Id="rId3" Type="http://schemas.openxmlformats.org/officeDocument/2006/relationships/vmlDrawing" Target="../drawings/vmlDrawing29.vml"/><Relationship Id="rId7" Type="http://schemas.openxmlformats.org/officeDocument/2006/relationships/ctrlProp" Target="../ctrlProps/ctrlProp169.xml"/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32.bin"/><Relationship Id="rId6" Type="http://schemas.openxmlformats.org/officeDocument/2006/relationships/ctrlProp" Target="../ctrlProps/ctrlProp168.xml"/><Relationship Id="rId5" Type="http://schemas.openxmlformats.org/officeDocument/2006/relationships/ctrlProp" Target="../ctrlProps/ctrlProp167.xml"/><Relationship Id="rId4" Type="http://schemas.openxmlformats.org/officeDocument/2006/relationships/ctrlProp" Target="../ctrlProps/ctrlProp166.xml"/></Relationships>
</file>

<file path=xl/worksheets/_rels/sheet3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75.xml"/><Relationship Id="rId3" Type="http://schemas.openxmlformats.org/officeDocument/2006/relationships/vmlDrawing" Target="../drawings/vmlDrawing30.vml"/><Relationship Id="rId7" Type="http://schemas.openxmlformats.org/officeDocument/2006/relationships/ctrlProp" Target="../ctrlProps/ctrlProp174.xml"/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3.bin"/><Relationship Id="rId6" Type="http://schemas.openxmlformats.org/officeDocument/2006/relationships/ctrlProp" Target="../ctrlProps/ctrlProp173.xml"/><Relationship Id="rId5" Type="http://schemas.openxmlformats.org/officeDocument/2006/relationships/ctrlProp" Target="../ctrlProps/ctrlProp172.xml"/><Relationship Id="rId4" Type="http://schemas.openxmlformats.org/officeDocument/2006/relationships/ctrlProp" Target="../ctrlProps/ctrlProp171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0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9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8.xml"/><Relationship Id="rId5" Type="http://schemas.openxmlformats.org/officeDocument/2006/relationships/ctrlProp" Target="../ctrlProps/ctrlProp7.xml"/><Relationship Id="rId4" Type="http://schemas.openxmlformats.org/officeDocument/2006/relationships/ctrlProp" Target="../ctrlProps/ctrlProp6.xm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5.xml"/><Relationship Id="rId3" Type="http://schemas.openxmlformats.org/officeDocument/2006/relationships/vmlDrawing" Target="../drawings/vmlDrawing3.vml"/><Relationship Id="rId7" Type="http://schemas.openxmlformats.org/officeDocument/2006/relationships/ctrlProp" Target="../ctrlProps/ctrlProp14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Relationship Id="rId6" Type="http://schemas.openxmlformats.org/officeDocument/2006/relationships/ctrlProp" Target="../ctrlProps/ctrlProp13.xml"/><Relationship Id="rId5" Type="http://schemas.openxmlformats.org/officeDocument/2006/relationships/ctrlProp" Target="../ctrlProps/ctrlProp12.xml"/><Relationship Id="rId4" Type="http://schemas.openxmlformats.org/officeDocument/2006/relationships/ctrlProp" Target="../ctrlProps/ctrlProp11.xm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0.xml"/><Relationship Id="rId3" Type="http://schemas.openxmlformats.org/officeDocument/2006/relationships/vmlDrawing" Target="../drawings/vmlDrawing4.vml"/><Relationship Id="rId7" Type="http://schemas.openxmlformats.org/officeDocument/2006/relationships/ctrlProp" Target="../ctrlProps/ctrlProp19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Relationship Id="rId6" Type="http://schemas.openxmlformats.org/officeDocument/2006/relationships/ctrlProp" Target="../ctrlProps/ctrlProp18.xml"/><Relationship Id="rId5" Type="http://schemas.openxmlformats.org/officeDocument/2006/relationships/ctrlProp" Target="../ctrlProps/ctrlProp17.xml"/><Relationship Id="rId4" Type="http://schemas.openxmlformats.org/officeDocument/2006/relationships/ctrlProp" Target="../ctrlProps/ctrlProp16.xm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5.xml"/><Relationship Id="rId3" Type="http://schemas.openxmlformats.org/officeDocument/2006/relationships/vmlDrawing" Target="../drawings/vmlDrawing5.vml"/><Relationship Id="rId7" Type="http://schemas.openxmlformats.org/officeDocument/2006/relationships/ctrlProp" Target="../ctrlProps/ctrlProp24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Relationship Id="rId6" Type="http://schemas.openxmlformats.org/officeDocument/2006/relationships/ctrlProp" Target="../ctrlProps/ctrlProp23.xml"/><Relationship Id="rId5" Type="http://schemas.openxmlformats.org/officeDocument/2006/relationships/ctrlProp" Target="../ctrlProps/ctrlProp22.xml"/><Relationship Id="rId4" Type="http://schemas.openxmlformats.org/officeDocument/2006/relationships/ctrlProp" Target="../ctrlProps/ctrlProp21.xml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0.xml"/><Relationship Id="rId3" Type="http://schemas.openxmlformats.org/officeDocument/2006/relationships/vmlDrawing" Target="../drawings/vmlDrawing6.vml"/><Relationship Id="rId7" Type="http://schemas.openxmlformats.org/officeDocument/2006/relationships/ctrlProp" Target="../ctrlProps/ctrlProp29.x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Relationship Id="rId6" Type="http://schemas.openxmlformats.org/officeDocument/2006/relationships/ctrlProp" Target="../ctrlProps/ctrlProp28.xml"/><Relationship Id="rId5" Type="http://schemas.openxmlformats.org/officeDocument/2006/relationships/ctrlProp" Target="../ctrlProps/ctrlProp27.xml"/><Relationship Id="rId4" Type="http://schemas.openxmlformats.org/officeDocument/2006/relationships/ctrlProp" Target="../ctrlProps/ctrlProp2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7"/>
  <sheetViews>
    <sheetView showGridLines="0" workbookViewId="0">
      <selection activeCell="C12" sqref="C12"/>
    </sheetView>
  </sheetViews>
  <sheetFormatPr defaultRowHeight="12.5" x14ac:dyDescent="0.25"/>
  <cols>
    <col min="3" max="3" width="19.7265625" bestFit="1" customWidth="1"/>
    <col min="4" max="4" width="5.54296875" bestFit="1" customWidth="1"/>
    <col min="5" max="5" width="12" bestFit="1" customWidth="1"/>
    <col min="6" max="6" width="12" hidden="1" customWidth="1"/>
    <col min="7" max="7" width="12.7265625" hidden="1" customWidth="1"/>
    <col min="8" max="8" width="12" hidden="1" customWidth="1"/>
  </cols>
  <sheetData>
    <row r="1" spans="2:8" ht="13" thickBot="1" x14ac:dyDescent="0.3"/>
    <row r="2" spans="2:8" ht="39" x14ac:dyDescent="0.3">
      <c r="B2" s="164"/>
      <c r="C2" s="168" t="s">
        <v>78</v>
      </c>
      <c r="D2" s="169" t="s">
        <v>79</v>
      </c>
      <c r="E2" s="170" t="s">
        <v>92</v>
      </c>
      <c r="F2" s="170" t="s">
        <v>93</v>
      </c>
      <c r="G2" s="170" t="s">
        <v>94</v>
      </c>
      <c r="H2" s="171" t="s">
        <v>95</v>
      </c>
    </row>
    <row r="3" spans="2:8" x14ac:dyDescent="0.25">
      <c r="C3" t="s">
        <v>81</v>
      </c>
      <c r="D3">
        <v>800</v>
      </c>
      <c r="E3" s="209">
        <f>'Summary (1)'!E34</f>
        <v>1.2802275960170676E-2</v>
      </c>
      <c r="F3" s="209">
        <f>'Summary (1)'!F34</f>
        <v>-1.9311797752809046E-2</v>
      </c>
      <c r="G3" s="209">
        <f>'Summary (1)'!G34</f>
        <v>-3.0791263873970558E-2</v>
      </c>
      <c r="H3" s="209">
        <f>'Summary (1)'!H34</f>
        <v>-7.0188400443295957E-3</v>
      </c>
    </row>
    <row r="4" spans="2:8" ht="13" thickBot="1" x14ac:dyDescent="0.3">
      <c r="C4" t="s">
        <v>82</v>
      </c>
      <c r="D4">
        <v>2000</v>
      </c>
      <c r="E4" s="209">
        <f>'Summary (1)'!E39</f>
        <v>6.7745197168857421E-2</v>
      </c>
      <c r="F4" s="209">
        <f>'Summary (1)'!F39</f>
        <v>8.838383838383819E-3</v>
      </c>
      <c r="G4" s="209">
        <f>'Summary (1)'!G39</f>
        <v>-7.8222778473086918E-4</v>
      </c>
      <c r="H4" s="209">
        <f>'Summary (1)'!H39</f>
        <v>2.1136683889149858E-2</v>
      </c>
    </row>
    <row r="5" spans="2:8" ht="39" x14ac:dyDescent="0.3">
      <c r="C5" s="168" t="s">
        <v>78</v>
      </c>
      <c r="D5" s="169" t="s">
        <v>79</v>
      </c>
      <c r="E5" s="170" t="s">
        <v>100</v>
      </c>
      <c r="F5" s="170" t="s">
        <v>101</v>
      </c>
      <c r="G5" s="193" t="s">
        <v>102</v>
      </c>
      <c r="H5" s="171" t="s">
        <v>103</v>
      </c>
    </row>
    <row r="6" spans="2:8" x14ac:dyDescent="0.25">
      <c r="C6" t="s">
        <v>81</v>
      </c>
      <c r="D6">
        <v>800</v>
      </c>
      <c r="E6" s="209">
        <f>'Summary (1)'!M34</f>
        <v>-2.5005074082454518E-2</v>
      </c>
      <c r="F6" s="209">
        <f>'Summary (1)'!N34</f>
        <v>-1.5207037278013669E-2</v>
      </c>
      <c r="G6" s="209">
        <f>'Summary (1)'!O34</f>
        <v>-1.2625029078121908E-2</v>
      </c>
      <c r="H6" s="209">
        <f>'Summary (1)'!P34</f>
        <v>-7.5959432152652691E-3</v>
      </c>
    </row>
    <row r="7" spans="2:8" x14ac:dyDescent="0.25">
      <c r="C7" t="s">
        <v>82</v>
      </c>
      <c r="D7">
        <v>2000</v>
      </c>
      <c r="E7" s="209">
        <f>'Summary (1)'!M39</f>
        <v>2.0791932120335005E-2</v>
      </c>
      <c r="F7" s="209">
        <f>'Summary (1)'!N39</f>
        <v>-9.3228019924074222E-3</v>
      </c>
      <c r="G7" s="209">
        <f>'Summary (1)'!O39</f>
        <v>-7.4731221494096743E-3</v>
      </c>
      <c r="H7" s="209">
        <f>'Summary (1)'!P39</f>
        <v>1.7131648961863219E-3</v>
      </c>
    </row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7">
    <tabColor rgb="FF92D050"/>
    <pageSetUpPr fitToPage="1"/>
  </sheetPr>
  <dimension ref="A1:AP79"/>
  <sheetViews>
    <sheetView showGridLines="0" topLeftCell="A4" zoomScaleNormal="100" workbookViewId="0">
      <selection activeCell="E15" sqref="E15"/>
    </sheetView>
  </sheetViews>
  <sheetFormatPr defaultColWidth="9.1796875" defaultRowHeight="12.5" x14ac:dyDescent="0.25"/>
  <cols>
    <col min="1" max="1" width="2.1796875" style="1" customWidth="1"/>
    <col min="2" max="2" width="28.54296875" style="1" customWidth="1"/>
    <col min="3" max="3" width="1.26953125" style="1" customWidth="1"/>
    <col min="4" max="5" width="11.26953125" style="1" customWidth="1"/>
    <col min="6" max="6" width="7.453125" style="1" bestFit="1" customWidth="1"/>
    <col min="7" max="7" width="12.26953125" style="1" customWidth="1"/>
    <col min="8" max="8" width="8.81640625" style="144" bestFit="1" customWidth="1"/>
    <col min="9" max="9" width="1.7265625" style="1" customWidth="1"/>
    <col min="10" max="10" width="9.81640625" style="1" bestFit="1" customWidth="1"/>
    <col min="11" max="11" width="8.81640625" style="1" bestFit="1" customWidth="1"/>
    <col min="12" max="12" width="1.7265625" style="1" customWidth="1"/>
    <col min="13" max="13" width="9.54296875" style="1" bestFit="1" customWidth="1"/>
    <col min="14" max="14" width="12.1796875" style="1" bestFit="1" customWidth="1"/>
    <col min="15" max="15" width="1.7265625" style="1" customWidth="1"/>
    <col min="16" max="16" width="9.81640625" style="1" hidden="1" customWidth="1"/>
    <col min="17" max="17" width="0" style="1" hidden="1" customWidth="1"/>
    <col min="18" max="18" width="1.7265625" style="1" hidden="1" customWidth="1"/>
    <col min="19" max="20" width="0" style="1" hidden="1" customWidth="1"/>
    <col min="21" max="21" width="1.7265625" style="1" hidden="1" customWidth="1"/>
    <col min="22" max="22" width="9.81640625" style="1" hidden="1" customWidth="1"/>
    <col min="23" max="23" width="0" style="1" hidden="1" customWidth="1"/>
    <col min="24" max="24" width="1.7265625" style="1" hidden="1" customWidth="1"/>
    <col min="25" max="26" width="0" style="1" hidden="1" customWidth="1"/>
    <col min="27" max="27" width="1.7265625" style="1" hidden="1" customWidth="1"/>
    <col min="28" max="28" width="9.81640625" style="1" hidden="1" customWidth="1"/>
    <col min="29" max="29" width="0" style="1" hidden="1" customWidth="1"/>
    <col min="30" max="30" width="1.7265625" style="1" hidden="1" customWidth="1"/>
    <col min="31" max="32" width="0" style="1" hidden="1" customWidth="1"/>
    <col min="33" max="33" width="1.7265625" style="1" customWidth="1"/>
    <col min="34" max="34" width="9.81640625" style="1" bestFit="1" customWidth="1"/>
    <col min="35" max="35" width="9.1796875" style="1"/>
    <col min="36" max="36" width="1.7265625" style="1" customWidth="1"/>
    <col min="37" max="16384" width="9.1796875" style="1"/>
  </cols>
  <sheetData>
    <row r="1" spans="2:42" ht="7.5" customHeight="1" x14ac:dyDescent="0.25">
      <c r="M1"/>
      <c r="N1"/>
    </row>
    <row r="2" spans="2:42" ht="7.5" customHeight="1" x14ac:dyDescent="0.25">
      <c r="M2"/>
      <c r="N2"/>
    </row>
    <row r="3" spans="2:42" ht="15.5" x14ac:dyDescent="0.3">
      <c r="B3" s="2" t="s">
        <v>0</v>
      </c>
      <c r="D3" s="136" t="s">
        <v>54</v>
      </c>
      <c r="E3" s="136"/>
      <c r="F3" s="136"/>
      <c r="G3" s="136"/>
      <c r="H3" s="136"/>
      <c r="I3" s="136"/>
      <c r="J3" s="136"/>
      <c r="K3" s="136"/>
      <c r="L3" s="136"/>
      <c r="M3" s="136"/>
      <c r="N3" s="151">
        <v>1</v>
      </c>
      <c r="O3" s="136"/>
      <c r="Q3" s="34"/>
      <c r="R3" s="152"/>
      <c r="S3" s="34"/>
      <c r="T3" s="34"/>
      <c r="U3" s="152"/>
      <c r="V3" s="34"/>
      <c r="W3" s="34"/>
      <c r="X3" s="152"/>
      <c r="Y3" s="34"/>
      <c r="Z3" s="34"/>
      <c r="AA3" s="152"/>
      <c r="AB3" s="34"/>
      <c r="AC3" s="34"/>
      <c r="AD3" s="152"/>
      <c r="AE3" s="34"/>
      <c r="AF3" s="34"/>
      <c r="AG3" s="152"/>
      <c r="AH3" s="34"/>
      <c r="AI3" s="34"/>
      <c r="AJ3" s="152"/>
      <c r="AK3" s="34"/>
      <c r="AL3" s="34"/>
      <c r="AM3" s="34"/>
      <c r="AN3" s="34"/>
      <c r="AO3" s="34"/>
      <c r="AP3" s="34"/>
    </row>
    <row r="4" spans="2:42" ht="7.5" customHeight="1" x14ac:dyDescent="0.35">
      <c r="B4" s="3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R4" s="4"/>
      <c r="U4" s="4"/>
      <c r="X4" s="4"/>
      <c r="AA4" s="4"/>
      <c r="AD4" s="4"/>
      <c r="AG4" s="4"/>
      <c r="AJ4" s="4"/>
    </row>
    <row r="5" spans="2:42" ht="15.5" x14ac:dyDescent="0.35">
      <c r="B5" s="2" t="s">
        <v>1</v>
      </c>
      <c r="D5" s="5" t="s">
        <v>2</v>
      </c>
      <c r="E5" s="5"/>
      <c r="F5" s="4"/>
      <c r="G5" s="4"/>
      <c r="H5" s="4"/>
    </row>
    <row r="6" spans="2:42" ht="15.5" x14ac:dyDescent="0.35">
      <c r="B6" s="3"/>
      <c r="D6" s="4"/>
      <c r="E6" s="4"/>
      <c r="F6" s="4"/>
      <c r="G6" s="4"/>
      <c r="H6" s="4"/>
      <c r="J6" s="153"/>
      <c r="K6" s="153"/>
    </row>
    <row r="7" spans="2:42" ht="13" x14ac:dyDescent="0.3">
      <c r="B7" s="6"/>
      <c r="D7" s="7" t="s">
        <v>3</v>
      </c>
      <c r="E7" s="7"/>
      <c r="F7" s="7"/>
      <c r="G7" s="8">
        <v>1500</v>
      </c>
      <c r="H7" s="9" t="s">
        <v>4</v>
      </c>
      <c r="J7" s="153"/>
      <c r="K7" s="153"/>
    </row>
    <row r="8" spans="2:42" x14ac:dyDescent="0.25">
      <c r="B8" s="6"/>
    </row>
    <row r="9" spans="2:42" s="19" customFormat="1" ht="25.15" customHeight="1" x14ac:dyDescent="0.25">
      <c r="B9" s="148"/>
      <c r="D9" s="149"/>
      <c r="E9" s="149"/>
      <c r="F9" s="149"/>
      <c r="G9" s="220" t="s">
        <v>113</v>
      </c>
      <c r="H9" s="221"/>
      <c r="I9" s="150"/>
      <c r="J9" s="220" t="s">
        <v>59</v>
      </c>
      <c r="K9" s="221"/>
      <c r="L9" s="150"/>
      <c r="M9" s="220" t="s">
        <v>60</v>
      </c>
      <c r="N9" s="221"/>
      <c r="O9" s="150"/>
      <c r="P9" s="220" t="s">
        <v>62</v>
      </c>
      <c r="Q9" s="221"/>
      <c r="R9" s="150"/>
      <c r="S9" s="220" t="s">
        <v>63</v>
      </c>
      <c r="T9" s="221"/>
      <c r="U9" s="150"/>
      <c r="V9" s="220" t="s">
        <v>64</v>
      </c>
      <c r="W9" s="221"/>
      <c r="X9" s="150"/>
      <c r="Y9" s="220" t="s">
        <v>65</v>
      </c>
      <c r="Z9" s="221"/>
      <c r="AA9" s="150"/>
      <c r="AB9" s="220" t="s">
        <v>66</v>
      </c>
      <c r="AC9" s="221"/>
      <c r="AD9" s="150"/>
      <c r="AE9" s="220" t="s">
        <v>67</v>
      </c>
      <c r="AF9" s="221"/>
    </row>
    <row r="10" spans="2:42" ht="12.75" customHeight="1" x14ac:dyDescent="0.3">
      <c r="B10" s="6"/>
      <c r="D10" s="137" t="s">
        <v>5</v>
      </c>
      <c r="E10" s="137"/>
      <c r="F10" s="10" t="s">
        <v>7</v>
      </c>
      <c r="G10" s="10" t="s">
        <v>6</v>
      </c>
      <c r="H10" s="11" t="s">
        <v>8</v>
      </c>
      <c r="I10" s="144"/>
      <c r="J10" s="10" t="s">
        <v>6</v>
      </c>
      <c r="K10" s="11" t="s">
        <v>8</v>
      </c>
      <c r="L10" s="144"/>
      <c r="M10" s="145" t="s">
        <v>9</v>
      </c>
      <c r="N10" s="139" t="s">
        <v>10</v>
      </c>
      <c r="O10" s="144"/>
      <c r="P10" s="10" t="s">
        <v>6</v>
      </c>
      <c r="Q10" s="11" t="s">
        <v>8</v>
      </c>
      <c r="R10" s="144"/>
      <c r="S10" s="145" t="s">
        <v>9</v>
      </c>
      <c r="T10" s="139" t="s">
        <v>61</v>
      </c>
      <c r="U10" s="144"/>
      <c r="V10" s="10" t="s">
        <v>6</v>
      </c>
      <c r="W10" s="11" t="s">
        <v>8</v>
      </c>
      <c r="X10" s="144"/>
      <c r="Y10" s="145" t="s">
        <v>9</v>
      </c>
      <c r="Z10" s="139" t="s">
        <v>61</v>
      </c>
      <c r="AA10" s="144"/>
      <c r="AB10" s="10" t="s">
        <v>6</v>
      </c>
      <c r="AC10" s="11" t="s">
        <v>8</v>
      </c>
      <c r="AD10" s="144"/>
      <c r="AE10" s="145" t="s">
        <v>9</v>
      </c>
      <c r="AF10" s="139" t="s">
        <v>61</v>
      </c>
    </row>
    <row r="11" spans="2:42" ht="13" x14ac:dyDescent="0.3">
      <c r="B11" s="6"/>
      <c r="D11" s="138"/>
      <c r="E11" s="138"/>
      <c r="F11" s="12"/>
      <c r="G11" s="12" t="s">
        <v>11</v>
      </c>
      <c r="H11" s="13" t="s">
        <v>11</v>
      </c>
      <c r="I11" s="144"/>
      <c r="J11" s="12" t="s">
        <v>11</v>
      </c>
      <c r="K11" s="13" t="s">
        <v>11</v>
      </c>
      <c r="L11" s="144"/>
      <c r="M11" s="146"/>
      <c r="N11" s="140"/>
      <c r="O11" s="144"/>
      <c r="P11" s="12" t="s">
        <v>11</v>
      </c>
      <c r="Q11" s="13" t="s">
        <v>11</v>
      </c>
      <c r="R11" s="144"/>
      <c r="S11" s="146"/>
      <c r="T11" s="140"/>
      <c r="U11" s="144"/>
      <c r="V11" s="12" t="s">
        <v>11</v>
      </c>
      <c r="W11" s="13" t="s">
        <v>11</v>
      </c>
      <c r="X11" s="144"/>
      <c r="Y11" s="146"/>
      <c r="Z11" s="140"/>
      <c r="AA11" s="144"/>
      <c r="AB11" s="12" t="s">
        <v>11</v>
      </c>
      <c r="AC11" s="13" t="s">
        <v>11</v>
      </c>
      <c r="AD11" s="144"/>
      <c r="AE11" s="146"/>
      <c r="AF11" s="140"/>
    </row>
    <row r="12" spans="2:42" x14ac:dyDescent="0.25">
      <c r="B12" s="14" t="s">
        <v>12</v>
      </c>
      <c r="C12" s="14"/>
      <c r="D12" s="15" t="s">
        <v>55</v>
      </c>
      <c r="E12" s="15"/>
      <c r="F12" s="17">
        <v>1</v>
      </c>
      <c r="G12" s="16">
        <v>15.72</v>
      </c>
      <c r="H12" s="18">
        <f t="shared" ref="H12:H27" si="0">$F12*G12</f>
        <v>15.72</v>
      </c>
      <c r="I12" s="19"/>
      <c r="J12" s="16">
        <v>18.8</v>
      </c>
      <c r="K12" s="18">
        <f t="shared" ref="K12:K27" si="1">$F12*J12</f>
        <v>18.8</v>
      </c>
      <c r="L12" s="19"/>
      <c r="M12" s="21">
        <f t="shared" ref="M12:M21" si="2">K12-H12</f>
        <v>3.08</v>
      </c>
      <c r="N12" s="22">
        <f t="shared" ref="N12:N21" si="3">IF((H12)=0,"",(M12/H12))</f>
        <v>0.19592875318066158</v>
      </c>
      <c r="O12" s="19"/>
      <c r="P12" s="16">
        <v>21.45</v>
      </c>
      <c r="Q12" s="18">
        <f t="shared" ref="Q12:Q27" si="4">$F12*P12</f>
        <v>21.45</v>
      </c>
      <c r="R12" s="19"/>
      <c r="S12" s="21">
        <f>Q12-K12</f>
        <v>2.6499999999999986</v>
      </c>
      <c r="T12" s="22">
        <f t="shared" ref="T12:T34" si="5">IF((K12)=0,"",(S12/K12))</f>
        <v>0.14095744680851055</v>
      </c>
      <c r="U12" s="19"/>
      <c r="V12" s="16">
        <v>23.87</v>
      </c>
      <c r="W12" s="18">
        <f t="shared" ref="W12:W27" si="6">$F12*V12</f>
        <v>23.87</v>
      </c>
      <c r="X12" s="19"/>
      <c r="Y12" s="21">
        <f>W12-Q12</f>
        <v>2.4200000000000017</v>
      </c>
      <c r="Z12" s="22">
        <f t="shared" ref="Z12:Z34" si="7">IF((Q12)=0,"",(Y12/Q12))</f>
        <v>0.11282051282051291</v>
      </c>
      <c r="AA12" s="19"/>
      <c r="AB12" s="16">
        <v>26.88</v>
      </c>
      <c r="AC12" s="18">
        <f t="shared" ref="AC12:AC27" si="8">$F12*AB12</f>
        <v>26.88</v>
      </c>
      <c r="AD12" s="19"/>
      <c r="AE12" s="21">
        <f>AC12-W12</f>
        <v>3.009999999999998</v>
      </c>
      <c r="AF12" s="22">
        <f t="shared" ref="AF12:AF34" si="9">IF((W12)=0,"",(AE12/W12))</f>
        <v>0.12609970674486795</v>
      </c>
    </row>
    <row r="13" spans="2:42" x14ac:dyDescent="0.25">
      <c r="B13" s="14" t="s">
        <v>112</v>
      </c>
      <c r="C13" s="14"/>
      <c r="D13" s="15" t="s">
        <v>55</v>
      </c>
      <c r="E13" s="15"/>
      <c r="F13" s="17">
        <v>1</v>
      </c>
      <c r="G13" s="16">
        <v>0.8</v>
      </c>
      <c r="H13" s="18">
        <f t="shared" si="0"/>
        <v>0.8</v>
      </c>
      <c r="I13" s="19"/>
      <c r="J13" s="16">
        <v>0.79</v>
      </c>
      <c r="K13" s="18">
        <f t="shared" si="1"/>
        <v>0.79</v>
      </c>
      <c r="L13" s="19"/>
      <c r="M13" s="21">
        <f t="shared" si="2"/>
        <v>-1.0000000000000009E-2</v>
      </c>
      <c r="N13" s="22">
        <f t="shared" si="3"/>
        <v>-1.2500000000000011E-2</v>
      </c>
      <c r="O13" s="19"/>
      <c r="P13" s="16">
        <v>0.79</v>
      </c>
      <c r="Q13" s="18">
        <f t="shared" si="4"/>
        <v>0.79</v>
      </c>
      <c r="R13" s="19"/>
      <c r="S13" s="21">
        <f t="shared" ref="S13" si="10">Q13-K13</f>
        <v>0</v>
      </c>
      <c r="T13" s="22">
        <f t="shared" si="5"/>
        <v>0</v>
      </c>
      <c r="U13" s="19"/>
      <c r="V13" s="16"/>
      <c r="W13" s="18">
        <f t="shared" si="6"/>
        <v>0</v>
      </c>
      <c r="X13" s="19"/>
      <c r="Y13" s="21">
        <f t="shared" ref="Y13" si="11">W13-Q13</f>
        <v>-0.79</v>
      </c>
      <c r="Z13" s="22">
        <f t="shared" si="7"/>
        <v>-1</v>
      </c>
      <c r="AA13" s="19"/>
      <c r="AB13" s="16"/>
      <c r="AC13" s="18">
        <f t="shared" si="8"/>
        <v>0</v>
      </c>
      <c r="AD13" s="19"/>
      <c r="AE13" s="21">
        <f t="shared" ref="AE13" si="12">AC13-W13</f>
        <v>0</v>
      </c>
      <c r="AF13" s="22" t="str">
        <f t="shared" si="9"/>
        <v/>
      </c>
    </row>
    <row r="14" spans="2:42" x14ac:dyDescent="0.25">
      <c r="B14" s="23" t="s">
        <v>104</v>
      </c>
      <c r="C14" s="14"/>
      <c r="D14" s="15" t="s">
        <v>55</v>
      </c>
      <c r="E14" s="15"/>
      <c r="F14" s="17">
        <v>1</v>
      </c>
      <c r="G14" s="16">
        <v>0</v>
      </c>
      <c r="H14" s="18">
        <f t="shared" si="0"/>
        <v>0</v>
      </c>
      <c r="I14" s="19"/>
      <c r="J14" s="16">
        <v>0</v>
      </c>
      <c r="K14" s="18">
        <f t="shared" si="1"/>
        <v>0</v>
      </c>
      <c r="L14" s="19"/>
      <c r="M14" s="21">
        <f t="shared" si="2"/>
        <v>0</v>
      </c>
      <c r="N14" s="22" t="str">
        <f t="shared" si="3"/>
        <v/>
      </c>
      <c r="O14" s="19"/>
      <c r="P14" s="16">
        <v>0</v>
      </c>
      <c r="Q14" s="18">
        <f t="shared" si="4"/>
        <v>0</v>
      </c>
      <c r="R14" s="19"/>
      <c r="S14" s="21">
        <f t="shared" ref="S14:S60" si="13">Q14-K14</f>
        <v>0</v>
      </c>
      <c r="T14" s="22" t="str">
        <f t="shared" si="5"/>
        <v/>
      </c>
      <c r="U14" s="19"/>
      <c r="V14" s="16">
        <v>0</v>
      </c>
      <c r="W14" s="18">
        <f t="shared" si="6"/>
        <v>0</v>
      </c>
      <c r="X14" s="19"/>
      <c r="Y14" s="21">
        <f t="shared" ref="Y14:Y60" si="14">W14-Q14</f>
        <v>0</v>
      </c>
      <c r="Z14" s="22" t="str">
        <f t="shared" si="7"/>
        <v/>
      </c>
      <c r="AA14" s="19"/>
      <c r="AB14" s="16">
        <v>0</v>
      </c>
      <c r="AC14" s="18">
        <f t="shared" si="8"/>
        <v>0</v>
      </c>
      <c r="AD14" s="19"/>
      <c r="AE14" s="21">
        <f t="shared" ref="AE14:AE60" si="15">AC14-W14</f>
        <v>0</v>
      </c>
      <c r="AF14" s="22" t="str">
        <f t="shared" si="9"/>
        <v/>
      </c>
    </row>
    <row r="15" spans="2:42" x14ac:dyDescent="0.25">
      <c r="B15" s="23" t="s">
        <v>105</v>
      </c>
      <c r="C15" s="14"/>
      <c r="D15" s="15" t="s">
        <v>55</v>
      </c>
      <c r="E15" s="15"/>
      <c r="F15" s="17">
        <v>1</v>
      </c>
      <c r="G15" s="16">
        <v>0</v>
      </c>
      <c r="H15" s="18">
        <f t="shared" si="0"/>
        <v>0</v>
      </c>
      <c r="I15" s="19"/>
      <c r="J15" s="16">
        <v>0</v>
      </c>
      <c r="K15" s="18">
        <f t="shared" si="1"/>
        <v>0</v>
      </c>
      <c r="L15" s="19"/>
      <c r="M15" s="21">
        <f t="shared" si="2"/>
        <v>0</v>
      </c>
      <c r="N15" s="22" t="str">
        <f t="shared" si="3"/>
        <v/>
      </c>
      <c r="O15" s="19"/>
      <c r="P15" s="16">
        <v>0</v>
      </c>
      <c r="Q15" s="18">
        <f t="shared" si="4"/>
        <v>0</v>
      </c>
      <c r="R15" s="19"/>
      <c r="S15" s="21">
        <f t="shared" si="13"/>
        <v>0</v>
      </c>
      <c r="T15" s="22" t="str">
        <f t="shared" si="5"/>
        <v/>
      </c>
      <c r="U15" s="19"/>
      <c r="V15" s="16">
        <v>0</v>
      </c>
      <c r="W15" s="18">
        <f t="shared" si="6"/>
        <v>0</v>
      </c>
      <c r="X15" s="19"/>
      <c r="Y15" s="21">
        <f t="shared" si="14"/>
        <v>0</v>
      </c>
      <c r="Z15" s="22" t="str">
        <f t="shared" si="7"/>
        <v/>
      </c>
      <c r="AA15" s="19"/>
      <c r="AB15" s="16">
        <v>0</v>
      </c>
      <c r="AC15" s="18">
        <f t="shared" si="8"/>
        <v>0</v>
      </c>
      <c r="AD15" s="19"/>
      <c r="AE15" s="21">
        <f t="shared" si="15"/>
        <v>0</v>
      </c>
      <c r="AF15" s="22" t="str">
        <f t="shared" si="9"/>
        <v/>
      </c>
    </row>
    <row r="16" spans="2:42" hidden="1" x14ac:dyDescent="0.25">
      <c r="B16" s="23"/>
      <c r="C16" s="14"/>
      <c r="D16" s="15"/>
      <c r="E16" s="15"/>
      <c r="F16" s="17">
        <v>1</v>
      </c>
      <c r="G16" s="16"/>
      <c r="H16" s="18">
        <f t="shared" si="0"/>
        <v>0</v>
      </c>
      <c r="I16" s="19"/>
      <c r="J16" s="16"/>
      <c r="K16" s="18">
        <f t="shared" si="1"/>
        <v>0</v>
      </c>
      <c r="L16" s="19"/>
      <c r="M16" s="21">
        <f t="shared" si="2"/>
        <v>0</v>
      </c>
      <c r="N16" s="22" t="str">
        <f t="shared" si="3"/>
        <v/>
      </c>
      <c r="O16" s="19"/>
      <c r="P16" s="16"/>
      <c r="Q16" s="18">
        <f t="shared" si="4"/>
        <v>0</v>
      </c>
      <c r="R16" s="19"/>
      <c r="S16" s="21">
        <f t="shared" si="13"/>
        <v>0</v>
      </c>
      <c r="T16" s="22" t="str">
        <f t="shared" si="5"/>
        <v/>
      </c>
      <c r="U16" s="19"/>
      <c r="V16" s="16"/>
      <c r="W16" s="18">
        <f t="shared" si="6"/>
        <v>0</v>
      </c>
      <c r="X16" s="19"/>
      <c r="Y16" s="21">
        <f t="shared" si="14"/>
        <v>0</v>
      </c>
      <c r="Z16" s="22" t="str">
        <f t="shared" si="7"/>
        <v/>
      </c>
      <c r="AA16" s="19"/>
      <c r="AB16" s="16"/>
      <c r="AC16" s="18">
        <f t="shared" si="8"/>
        <v>0</v>
      </c>
      <c r="AD16" s="19"/>
      <c r="AE16" s="21">
        <f t="shared" si="15"/>
        <v>0</v>
      </c>
      <c r="AF16" s="22" t="str">
        <f t="shared" si="9"/>
        <v/>
      </c>
    </row>
    <row r="17" spans="2:32" hidden="1" x14ac:dyDescent="0.25">
      <c r="B17" s="23"/>
      <c r="C17" s="14"/>
      <c r="D17" s="15"/>
      <c r="E17" s="15"/>
      <c r="F17" s="17">
        <v>1</v>
      </c>
      <c r="G17" s="16"/>
      <c r="H17" s="18">
        <f t="shared" si="0"/>
        <v>0</v>
      </c>
      <c r="I17" s="19"/>
      <c r="J17" s="16"/>
      <c r="K17" s="18">
        <f t="shared" si="1"/>
        <v>0</v>
      </c>
      <c r="L17" s="19"/>
      <c r="M17" s="21">
        <f t="shared" si="2"/>
        <v>0</v>
      </c>
      <c r="N17" s="22" t="str">
        <f t="shared" si="3"/>
        <v/>
      </c>
      <c r="O17" s="19"/>
      <c r="P17" s="16"/>
      <c r="Q17" s="18">
        <f t="shared" si="4"/>
        <v>0</v>
      </c>
      <c r="R17" s="19"/>
      <c r="S17" s="21">
        <f t="shared" si="13"/>
        <v>0</v>
      </c>
      <c r="T17" s="22" t="str">
        <f t="shared" si="5"/>
        <v/>
      </c>
      <c r="U17" s="19"/>
      <c r="V17" s="16"/>
      <c r="W17" s="18">
        <f t="shared" si="6"/>
        <v>0</v>
      </c>
      <c r="X17" s="19"/>
      <c r="Y17" s="21">
        <f t="shared" si="14"/>
        <v>0</v>
      </c>
      <c r="Z17" s="22" t="str">
        <f t="shared" si="7"/>
        <v/>
      </c>
      <c r="AA17" s="19"/>
      <c r="AB17" s="16"/>
      <c r="AC17" s="18">
        <f t="shared" si="8"/>
        <v>0</v>
      </c>
      <c r="AD17" s="19"/>
      <c r="AE17" s="21">
        <f t="shared" si="15"/>
        <v>0</v>
      </c>
      <c r="AF17" s="22" t="str">
        <f t="shared" si="9"/>
        <v/>
      </c>
    </row>
    <row r="18" spans="2:32" hidden="1" x14ac:dyDescent="0.25">
      <c r="B18" s="23"/>
      <c r="C18" s="14"/>
      <c r="D18" s="15"/>
      <c r="E18" s="15"/>
      <c r="F18" s="17">
        <v>1</v>
      </c>
      <c r="G18" s="16"/>
      <c r="H18" s="18">
        <f t="shared" si="0"/>
        <v>0</v>
      </c>
      <c r="I18" s="19"/>
      <c r="J18" s="16"/>
      <c r="K18" s="18">
        <f t="shared" si="1"/>
        <v>0</v>
      </c>
      <c r="L18" s="19"/>
      <c r="M18" s="21">
        <f t="shared" si="2"/>
        <v>0</v>
      </c>
      <c r="N18" s="22" t="str">
        <f t="shared" si="3"/>
        <v/>
      </c>
      <c r="O18" s="19"/>
      <c r="P18" s="16"/>
      <c r="Q18" s="18">
        <f t="shared" si="4"/>
        <v>0</v>
      </c>
      <c r="R18" s="19"/>
      <c r="S18" s="21">
        <f t="shared" si="13"/>
        <v>0</v>
      </c>
      <c r="T18" s="22" t="str">
        <f t="shared" si="5"/>
        <v/>
      </c>
      <c r="U18" s="19"/>
      <c r="V18" s="16"/>
      <c r="W18" s="18">
        <f t="shared" si="6"/>
        <v>0</v>
      </c>
      <c r="X18" s="19"/>
      <c r="Y18" s="21">
        <f t="shared" si="14"/>
        <v>0</v>
      </c>
      <c r="Z18" s="22" t="str">
        <f t="shared" si="7"/>
        <v/>
      </c>
      <c r="AA18" s="19"/>
      <c r="AB18" s="16"/>
      <c r="AC18" s="18">
        <f t="shared" si="8"/>
        <v>0</v>
      </c>
      <c r="AD18" s="19"/>
      <c r="AE18" s="21">
        <f t="shared" si="15"/>
        <v>0</v>
      </c>
      <c r="AF18" s="22" t="str">
        <f t="shared" si="9"/>
        <v/>
      </c>
    </row>
    <row r="19" spans="2:32" x14ac:dyDescent="0.25">
      <c r="B19" s="14" t="s">
        <v>14</v>
      </c>
      <c r="C19" s="14"/>
      <c r="D19" s="15" t="s">
        <v>58</v>
      </c>
      <c r="E19" s="15"/>
      <c r="F19" s="17">
        <f>$G$7</f>
        <v>1500</v>
      </c>
      <c r="G19" s="16">
        <v>1.55E-2</v>
      </c>
      <c r="H19" s="18">
        <f t="shared" si="0"/>
        <v>23.25</v>
      </c>
      <c r="I19" s="19"/>
      <c r="J19" s="16">
        <v>1.21E-2</v>
      </c>
      <c r="K19" s="18">
        <f t="shared" si="1"/>
        <v>18.149999999999999</v>
      </c>
      <c r="L19" s="19"/>
      <c r="M19" s="21">
        <f t="shared" si="2"/>
        <v>-5.1000000000000014</v>
      </c>
      <c r="N19" s="22">
        <f t="shared" si="3"/>
        <v>-0.21935483870967748</v>
      </c>
      <c r="O19" s="19"/>
      <c r="P19" s="16">
        <v>8.0999999999999996E-3</v>
      </c>
      <c r="Q19" s="18">
        <f t="shared" si="4"/>
        <v>12.149999999999999</v>
      </c>
      <c r="R19" s="19"/>
      <c r="S19" s="21">
        <f t="shared" si="13"/>
        <v>-6</v>
      </c>
      <c r="T19" s="22">
        <f t="shared" si="5"/>
        <v>-0.33057851239669422</v>
      </c>
      <c r="U19" s="19"/>
      <c r="V19" s="16">
        <v>4.0000000000000001E-3</v>
      </c>
      <c r="W19" s="18">
        <f t="shared" si="6"/>
        <v>6</v>
      </c>
      <c r="X19" s="19"/>
      <c r="Y19" s="21">
        <f t="shared" si="14"/>
        <v>-6.1499999999999986</v>
      </c>
      <c r="Z19" s="22">
        <f t="shared" si="7"/>
        <v>-0.50617283950617276</v>
      </c>
      <c r="AA19" s="19"/>
      <c r="AB19" s="16">
        <v>0</v>
      </c>
      <c r="AC19" s="18">
        <f t="shared" si="8"/>
        <v>0</v>
      </c>
      <c r="AD19" s="19"/>
      <c r="AE19" s="21">
        <f t="shared" si="15"/>
        <v>-6</v>
      </c>
      <c r="AF19" s="22">
        <f t="shared" si="9"/>
        <v>-1</v>
      </c>
    </row>
    <row r="20" spans="2:32" x14ac:dyDescent="0.25">
      <c r="B20" s="14" t="s">
        <v>15</v>
      </c>
      <c r="C20" s="14"/>
      <c r="D20" s="15" t="s">
        <v>55</v>
      </c>
      <c r="E20" s="15"/>
      <c r="F20" s="17">
        <v>1</v>
      </c>
      <c r="G20" s="16">
        <v>0.01</v>
      </c>
      <c r="H20" s="18">
        <f t="shared" si="0"/>
        <v>0.01</v>
      </c>
      <c r="I20" s="19"/>
      <c r="J20" s="16"/>
      <c r="K20" s="18">
        <f t="shared" si="1"/>
        <v>0</v>
      </c>
      <c r="L20" s="19"/>
      <c r="M20" s="21">
        <f t="shared" si="2"/>
        <v>-0.01</v>
      </c>
      <c r="N20" s="22">
        <f t="shared" si="3"/>
        <v>-1</v>
      </c>
      <c r="O20" s="19"/>
      <c r="P20" s="16"/>
      <c r="Q20" s="18">
        <f t="shared" si="4"/>
        <v>0</v>
      </c>
      <c r="R20" s="19"/>
      <c r="S20" s="21">
        <f t="shared" si="13"/>
        <v>0</v>
      </c>
      <c r="T20" s="22" t="str">
        <f t="shared" si="5"/>
        <v/>
      </c>
      <c r="U20" s="19"/>
      <c r="V20" s="16"/>
      <c r="W20" s="18">
        <f t="shared" si="6"/>
        <v>0</v>
      </c>
      <c r="X20" s="19"/>
      <c r="Y20" s="21">
        <f t="shared" si="14"/>
        <v>0</v>
      </c>
      <c r="Z20" s="22" t="str">
        <f t="shared" si="7"/>
        <v/>
      </c>
      <c r="AA20" s="19"/>
      <c r="AB20" s="16"/>
      <c r="AC20" s="18">
        <f t="shared" si="8"/>
        <v>0</v>
      </c>
      <c r="AD20" s="19"/>
      <c r="AE20" s="21">
        <f t="shared" si="15"/>
        <v>0</v>
      </c>
      <c r="AF20" s="22" t="str">
        <f t="shared" si="9"/>
        <v/>
      </c>
    </row>
    <row r="21" spans="2:32" x14ac:dyDescent="0.25">
      <c r="B21" s="14" t="s">
        <v>16</v>
      </c>
      <c r="C21" s="14"/>
      <c r="D21" s="15" t="s">
        <v>58</v>
      </c>
      <c r="E21" s="15"/>
      <c r="F21" s="17">
        <f>$G$7</f>
        <v>1500</v>
      </c>
      <c r="G21" s="16">
        <v>-1E-4</v>
      </c>
      <c r="H21" s="18">
        <f t="shared" si="0"/>
        <v>-0.15</v>
      </c>
      <c r="I21" s="19"/>
      <c r="J21" s="16"/>
      <c r="K21" s="18">
        <f t="shared" si="1"/>
        <v>0</v>
      </c>
      <c r="L21" s="19"/>
      <c r="M21" s="21">
        <f t="shared" si="2"/>
        <v>0.15</v>
      </c>
      <c r="N21" s="22">
        <f t="shared" si="3"/>
        <v>-1</v>
      </c>
      <c r="O21" s="19"/>
      <c r="P21" s="16"/>
      <c r="Q21" s="18">
        <f t="shared" si="4"/>
        <v>0</v>
      </c>
      <c r="R21" s="19"/>
      <c r="S21" s="21">
        <f t="shared" si="13"/>
        <v>0</v>
      </c>
      <c r="T21" s="22" t="str">
        <f t="shared" si="5"/>
        <v/>
      </c>
      <c r="U21" s="19"/>
      <c r="V21" s="16"/>
      <c r="W21" s="18">
        <f t="shared" si="6"/>
        <v>0</v>
      </c>
      <c r="X21" s="19"/>
      <c r="Y21" s="21">
        <f t="shared" si="14"/>
        <v>0</v>
      </c>
      <c r="Z21" s="22" t="str">
        <f t="shared" si="7"/>
        <v/>
      </c>
      <c r="AA21" s="19"/>
      <c r="AB21" s="16"/>
      <c r="AC21" s="18">
        <f t="shared" si="8"/>
        <v>0</v>
      </c>
      <c r="AD21" s="19"/>
      <c r="AE21" s="21">
        <f t="shared" si="15"/>
        <v>0</v>
      </c>
      <c r="AF21" s="22" t="str">
        <f t="shared" si="9"/>
        <v/>
      </c>
    </row>
    <row r="22" spans="2:32" hidden="1" x14ac:dyDescent="0.25">
      <c r="B22" s="24"/>
      <c r="C22" s="14"/>
      <c r="D22" s="15"/>
      <c r="E22" s="15"/>
      <c r="F22" s="17"/>
      <c r="G22" s="16"/>
      <c r="H22" s="18"/>
      <c r="I22" s="19"/>
      <c r="J22" s="16"/>
      <c r="K22" s="18"/>
      <c r="L22" s="19"/>
      <c r="M22" s="21"/>
      <c r="N22" s="22"/>
      <c r="O22" s="19"/>
      <c r="P22" s="16"/>
      <c r="Q22" s="18"/>
      <c r="R22" s="19"/>
      <c r="S22" s="21"/>
      <c r="T22" s="22"/>
      <c r="U22" s="19"/>
      <c r="V22" s="16"/>
      <c r="W22" s="18"/>
      <c r="X22" s="19"/>
      <c r="Y22" s="21"/>
      <c r="Z22" s="22"/>
      <c r="AA22" s="19"/>
      <c r="AB22" s="16"/>
      <c r="AC22" s="18"/>
      <c r="AD22" s="19"/>
      <c r="AE22" s="21"/>
      <c r="AF22" s="22"/>
    </row>
    <row r="23" spans="2:32" hidden="1" x14ac:dyDescent="0.25">
      <c r="B23" s="132"/>
      <c r="C23" s="14"/>
      <c r="D23" s="15"/>
      <c r="E23" s="15"/>
      <c r="F23" s="17"/>
      <c r="G23" s="16"/>
      <c r="H23" s="18"/>
      <c r="I23" s="19"/>
      <c r="J23" s="16"/>
      <c r="K23" s="18"/>
      <c r="L23" s="19"/>
      <c r="M23" s="21"/>
      <c r="N23" s="22"/>
      <c r="O23" s="19"/>
      <c r="P23" s="16"/>
      <c r="Q23" s="18"/>
      <c r="R23" s="19"/>
      <c r="S23" s="21"/>
      <c r="T23" s="22"/>
      <c r="U23" s="19"/>
      <c r="V23" s="16"/>
      <c r="W23" s="18"/>
      <c r="X23" s="19"/>
      <c r="Y23" s="21"/>
      <c r="Z23" s="22"/>
      <c r="AA23" s="19"/>
      <c r="AB23" s="16"/>
      <c r="AC23" s="18"/>
      <c r="AD23" s="19"/>
      <c r="AE23" s="21"/>
      <c r="AF23" s="22"/>
    </row>
    <row r="24" spans="2:32" x14ac:dyDescent="0.25">
      <c r="B24" s="24" t="s">
        <v>57</v>
      </c>
      <c r="C24" s="14"/>
      <c r="D24" s="15" t="s">
        <v>58</v>
      </c>
      <c r="E24" s="15"/>
      <c r="F24" s="17">
        <f t="shared" ref="F24:F27" si="16">$G$7</f>
        <v>1500</v>
      </c>
      <c r="G24" s="16">
        <v>0</v>
      </c>
      <c r="H24" s="18">
        <f t="shared" si="0"/>
        <v>0</v>
      </c>
      <c r="I24" s="19"/>
      <c r="J24" s="16">
        <v>0</v>
      </c>
      <c r="K24" s="18">
        <f t="shared" si="1"/>
        <v>0</v>
      </c>
      <c r="L24" s="19"/>
      <c r="M24" s="21">
        <f t="shared" ref="M24:M29" si="17">K24-H24</f>
        <v>0</v>
      </c>
      <c r="N24" s="22" t="str">
        <f t="shared" ref="N24:N29" si="18">IF((H24)=0,"",(M24/H24))</f>
        <v/>
      </c>
      <c r="O24" s="19"/>
      <c r="P24" s="16">
        <v>0</v>
      </c>
      <c r="Q24" s="18">
        <f t="shared" si="4"/>
        <v>0</v>
      </c>
      <c r="R24" s="19"/>
      <c r="S24" s="21">
        <f t="shared" si="13"/>
        <v>0</v>
      </c>
      <c r="T24" s="22" t="str">
        <f t="shared" si="5"/>
        <v/>
      </c>
      <c r="U24" s="19"/>
      <c r="V24" s="16">
        <v>0</v>
      </c>
      <c r="W24" s="18">
        <f t="shared" si="6"/>
        <v>0</v>
      </c>
      <c r="X24" s="19"/>
      <c r="Y24" s="21">
        <f t="shared" si="14"/>
        <v>0</v>
      </c>
      <c r="Z24" s="22" t="str">
        <f t="shared" si="7"/>
        <v/>
      </c>
      <c r="AA24" s="19"/>
      <c r="AB24" s="16">
        <v>0</v>
      </c>
      <c r="AC24" s="18">
        <f t="shared" si="8"/>
        <v>0</v>
      </c>
      <c r="AD24" s="19"/>
      <c r="AE24" s="21">
        <f t="shared" si="15"/>
        <v>0</v>
      </c>
      <c r="AF24" s="22" t="str">
        <f t="shared" si="9"/>
        <v/>
      </c>
    </row>
    <row r="25" spans="2:32" hidden="1" x14ac:dyDescent="0.25">
      <c r="B25" s="24"/>
      <c r="C25" s="14"/>
      <c r="D25" s="15"/>
      <c r="E25" s="15"/>
      <c r="F25" s="17">
        <f t="shared" si="16"/>
        <v>1500</v>
      </c>
      <c r="G25" s="16"/>
      <c r="H25" s="18">
        <f t="shared" si="0"/>
        <v>0</v>
      </c>
      <c r="I25" s="19"/>
      <c r="J25" s="16"/>
      <c r="K25" s="18">
        <f t="shared" si="1"/>
        <v>0</v>
      </c>
      <c r="L25" s="19"/>
      <c r="M25" s="21">
        <f t="shared" si="17"/>
        <v>0</v>
      </c>
      <c r="N25" s="22" t="str">
        <f t="shared" si="18"/>
        <v/>
      </c>
      <c r="O25" s="19"/>
      <c r="P25" s="16"/>
      <c r="Q25" s="18">
        <f t="shared" si="4"/>
        <v>0</v>
      </c>
      <c r="R25" s="19"/>
      <c r="S25" s="21">
        <f t="shared" si="13"/>
        <v>0</v>
      </c>
      <c r="T25" s="22" t="str">
        <f t="shared" si="5"/>
        <v/>
      </c>
      <c r="U25" s="19"/>
      <c r="V25" s="16"/>
      <c r="W25" s="18">
        <f t="shared" si="6"/>
        <v>0</v>
      </c>
      <c r="X25" s="19"/>
      <c r="Y25" s="21">
        <f t="shared" si="14"/>
        <v>0</v>
      </c>
      <c r="Z25" s="22" t="str">
        <f t="shared" si="7"/>
        <v/>
      </c>
      <c r="AA25" s="19"/>
      <c r="AB25" s="16"/>
      <c r="AC25" s="18">
        <f t="shared" si="8"/>
        <v>0</v>
      </c>
      <c r="AD25" s="19"/>
      <c r="AE25" s="21">
        <f t="shared" si="15"/>
        <v>0</v>
      </c>
      <c r="AF25" s="22" t="str">
        <f t="shared" si="9"/>
        <v/>
      </c>
    </row>
    <row r="26" spans="2:32" hidden="1" x14ac:dyDescent="0.25">
      <c r="B26" s="24"/>
      <c r="C26" s="14"/>
      <c r="D26" s="15"/>
      <c r="E26" s="15"/>
      <c r="F26" s="17">
        <f t="shared" si="16"/>
        <v>1500</v>
      </c>
      <c r="G26" s="16"/>
      <c r="H26" s="18">
        <f t="shared" si="0"/>
        <v>0</v>
      </c>
      <c r="I26" s="19"/>
      <c r="J26" s="16"/>
      <c r="K26" s="18">
        <f t="shared" si="1"/>
        <v>0</v>
      </c>
      <c r="L26" s="19"/>
      <c r="M26" s="21">
        <f t="shared" si="17"/>
        <v>0</v>
      </c>
      <c r="N26" s="22" t="str">
        <f t="shared" si="18"/>
        <v/>
      </c>
      <c r="O26" s="19"/>
      <c r="P26" s="16"/>
      <c r="Q26" s="18">
        <f t="shared" si="4"/>
        <v>0</v>
      </c>
      <c r="R26" s="19"/>
      <c r="S26" s="21">
        <f t="shared" si="13"/>
        <v>0</v>
      </c>
      <c r="T26" s="22" t="str">
        <f t="shared" si="5"/>
        <v/>
      </c>
      <c r="U26" s="19"/>
      <c r="V26" s="16"/>
      <c r="W26" s="18">
        <f t="shared" si="6"/>
        <v>0</v>
      </c>
      <c r="X26" s="19"/>
      <c r="Y26" s="21">
        <f t="shared" si="14"/>
        <v>0</v>
      </c>
      <c r="Z26" s="22" t="str">
        <f t="shared" si="7"/>
        <v/>
      </c>
      <c r="AA26" s="19"/>
      <c r="AB26" s="16"/>
      <c r="AC26" s="18">
        <f t="shared" si="8"/>
        <v>0</v>
      </c>
      <c r="AD26" s="19"/>
      <c r="AE26" s="21">
        <f t="shared" si="15"/>
        <v>0</v>
      </c>
      <c r="AF26" s="22" t="str">
        <f t="shared" si="9"/>
        <v/>
      </c>
    </row>
    <row r="27" spans="2:32" hidden="1" x14ac:dyDescent="0.25">
      <c r="B27" s="24"/>
      <c r="C27" s="14"/>
      <c r="D27" s="15"/>
      <c r="E27" s="15"/>
      <c r="F27" s="17">
        <f t="shared" si="16"/>
        <v>1500</v>
      </c>
      <c r="G27" s="16"/>
      <c r="H27" s="18">
        <f t="shared" si="0"/>
        <v>0</v>
      </c>
      <c r="I27" s="19"/>
      <c r="J27" s="16"/>
      <c r="K27" s="18">
        <f t="shared" si="1"/>
        <v>0</v>
      </c>
      <c r="L27" s="19"/>
      <c r="M27" s="21">
        <f t="shared" si="17"/>
        <v>0</v>
      </c>
      <c r="N27" s="22" t="str">
        <f t="shared" si="18"/>
        <v/>
      </c>
      <c r="O27" s="19"/>
      <c r="P27" s="16"/>
      <c r="Q27" s="18">
        <f t="shared" si="4"/>
        <v>0</v>
      </c>
      <c r="R27" s="19"/>
      <c r="S27" s="21">
        <f t="shared" si="13"/>
        <v>0</v>
      </c>
      <c r="T27" s="22" t="str">
        <f t="shared" si="5"/>
        <v/>
      </c>
      <c r="U27" s="19"/>
      <c r="V27" s="16"/>
      <c r="W27" s="18">
        <f t="shared" si="6"/>
        <v>0</v>
      </c>
      <c r="X27" s="19"/>
      <c r="Y27" s="21">
        <f t="shared" si="14"/>
        <v>0</v>
      </c>
      <c r="Z27" s="22" t="str">
        <f t="shared" si="7"/>
        <v/>
      </c>
      <c r="AA27" s="19"/>
      <c r="AB27" s="16"/>
      <c r="AC27" s="18">
        <f t="shared" si="8"/>
        <v>0</v>
      </c>
      <c r="AD27" s="19"/>
      <c r="AE27" s="21">
        <f t="shared" si="15"/>
        <v>0</v>
      </c>
      <c r="AF27" s="22" t="str">
        <f t="shared" si="9"/>
        <v/>
      </c>
    </row>
    <row r="28" spans="2:32" s="34" customFormat="1" ht="13" x14ac:dyDescent="0.25">
      <c r="B28" s="25" t="s">
        <v>17</v>
      </c>
      <c r="C28" s="26"/>
      <c r="D28" s="27"/>
      <c r="E28" s="27"/>
      <c r="F28" s="29"/>
      <c r="G28" s="28"/>
      <c r="H28" s="30">
        <f>SUM(H12:H27)</f>
        <v>39.629999999999995</v>
      </c>
      <c r="I28" s="31"/>
      <c r="J28" s="28"/>
      <c r="K28" s="30">
        <f>SUM(K12:K27)</f>
        <v>37.739999999999995</v>
      </c>
      <c r="L28" s="31"/>
      <c r="M28" s="32">
        <f t="shared" si="17"/>
        <v>-1.8900000000000006</v>
      </c>
      <c r="N28" s="33">
        <f t="shared" si="18"/>
        <v>-4.769114307342924E-2</v>
      </c>
      <c r="O28" s="31"/>
      <c r="P28" s="28"/>
      <c r="Q28" s="30">
        <f>SUM(Q12:Q27)</f>
        <v>34.39</v>
      </c>
      <c r="R28" s="31"/>
      <c r="S28" s="32">
        <f t="shared" si="13"/>
        <v>-3.3499999999999943</v>
      </c>
      <c r="T28" s="33">
        <f t="shared" si="5"/>
        <v>-8.8765235824059222E-2</v>
      </c>
      <c r="U28" s="31"/>
      <c r="V28" s="28"/>
      <c r="W28" s="30">
        <f>SUM(W12:W27)</f>
        <v>29.87</v>
      </c>
      <c r="X28" s="31"/>
      <c r="Y28" s="32">
        <f t="shared" si="14"/>
        <v>-4.5199999999999996</v>
      </c>
      <c r="Z28" s="33">
        <f t="shared" si="7"/>
        <v>-0.13143355626635647</v>
      </c>
      <c r="AA28" s="31"/>
      <c r="AB28" s="28"/>
      <c r="AC28" s="30">
        <f>SUM(AC12:AC27)</f>
        <v>26.88</v>
      </c>
      <c r="AD28" s="31"/>
      <c r="AE28" s="32">
        <f t="shared" si="15"/>
        <v>-2.990000000000002</v>
      </c>
      <c r="AF28" s="33">
        <f t="shared" si="9"/>
        <v>-0.10010043521928362</v>
      </c>
    </row>
    <row r="29" spans="2:32" ht="12.75" customHeight="1" x14ac:dyDescent="0.25">
      <c r="B29" s="134" t="s">
        <v>18</v>
      </c>
      <c r="C29" s="14"/>
      <c r="D29" s="15" t="s">
        <v>58</v>
      </c>
      <c r="E29" s="15"/>
      <c r="F29" s="17">
        <f>$G$7</f>
        <v>1500</v>
      </c>
      <c r="G29" s="16">
        <v>-6.9999999999999999E-4</v>
      </c>
      <c r="H29" s="18">
        <f t="shared" ref="H29:H35" si="19">$F29*G29</f>
        <v>-1.05</v>
      </c>
      <c r="I29" s="19"/>
      <c r="J29" s="16">
        <v>3.3021965494891908E-4</v>
      </c>
      <c r="K29" s="18">
        <f t="shared" ref="K29:K35" si="20">$F29*J29</f>
        <v>0.4953294824233786</v>
      </c>
      <c r="L29" s="19"/>
      <c r="M29" s="21">
        <f t="shared" si="17"/>
        <v>1.5453294824233788</v>
      </c>
      <c r="N29" s="22">
        <f t="shared" si="18"/>
        <v>-1.4717423642127416</v>
      </c>
      <c r="O29" s="19"/>
      <c r="P29" s="16">
        <v>0</v>
      </c>
      <c r="Q29" s="18">
        <f t="shared" ref="Q29:Q35" si="21">$F29*P29</f>
        <v>0</v>
      </c>
      <c r="R29" s="19"/>
      <c r="S29" s="21">
        <f t="shared" si="13"/>
        <v>-0.4953294824233786</v>
      </c>
      <c r="T29" s="22">
        <f t="shared" si="5"/>
        <v>-1</v>
      </c>
      <c r="U29" s="19"/>
      <c r="V29" s="16">
        <v>0</v>
      </c>
      <c r="W29" s="18">
        <f t="shared" ref="W29:W35" si="22">$F29*V29</f>
        <v>0</v>
      </c>
      <c r="X29" s="19"/>
      <c r="Y29" s="21">
        <f t="shared" si="14"/>
        <v>0</v>
      </c>
      <c r="Z29" s="22" t="str">
        <f t="shared" si="7"/>
        <v/>
      </c>
      <c r="AA29" s="19"/>
      <c r="AB29" s="16">
        <v>0</v>
      </c>
      <c r="AC29" s="18">
        <f t="shared" ref="AC29:AC35" si="23">$F29*AB29</f>
        <v>0</v>
      </c>
      <c r="AD29" s="19"/>
      <c r="AE29" s="21">
        <f t="shared" si="15"/>
        <v>0</v>
      </c>
      <c r="AF29" s="22" t="str">
        <f t="shared" si="9"/>
        <v/>
      </c>
    </row>
    <row r="30" spans="2:32" ht="25" x14ac:dyDescent="0.25">
      <c r="B30" s="134" t="s">
        <v>18</v>
      </c>
      <c r="C30" s="14"/>
      <c r="D30" s="15" t="s">
        <v>58</v>
      </c>
      <c r="E30" s="15"/>
      <c r="F30" s="17">
        <f>$G$7</f>
        <v>1500</v>
      </c>
      <c r="G30" s="16"/>
      <c r="H30" s="18">
        <f t="shared" ref="H30" si="24">$F30*G30</f>
        <v>0</v>
      </c>
      <c r="I30" s="19"/>
      <c r="J30" s="16"/>
      <c r="K30" s="18">
        <f t="shared" ref="K30" si="25">$F30*J30</f>
        <v>0</v>
      </c>
      <c r="L30" s="19"/>
      <c r="M30" s="21">
        <f t="shared" ref="M30" si="26">K30-H30</f>
        <v>0</v>
      </c>
      <c r="N30" s="22" t="str">
        <f t="shared" ref="N30" si="27">IF((H30)=0,"",(M30/H30))</f>
        <v/>
      </c>
      <c r="O30" s="19"/>
      <c r="P30" s="16"/>
      <c r="Q30" s="18"/>
      <c r="R30" s="19"/>
      <c r="S30" s="21"/>
      <c r="T30" s="22"/>
      <c r="U30" s="19"/>
      <c r="V30" s="16"/>
      <c r="W30" s="18"/>
      <c r="X30" s="19"/>
      <c r="Y30" s="21"/>
      <c r="Z30" s="22"/>
      <c r="AA30" s="19"/>
      <c r="AB30" s="16"/>
      <c r="AC30" s="18"/>
      <c r="AD30" s="19"/>
      <c r="AE30" s="21"/>
      <c r="AF30" s="22"/>
    </row>
    <row r="31" spans="2:32" x14ac:dyDescent="0.25">
      <c r="B31" s="132">
        <v>1575</v>
      </c>
      <c r="C31" s="14"/>
      <c r="D31" s="15" t="s">
        <v>58</v>
      </c>
      <c r="E31" s="15"/>
      <c r="F31" s="17">
        <f t="shared" ref="F31:F33" si="28">$G$7</f>
        <v>1500</v>
      </c>
      <c r="G31" s="16">
        <v>1E-4</v>
      </c>
      <c r="H31" s="18">
        <f t="shared" si="19"/>
        <v>0.15</v>
      </c>
      <c r="I31" s="19"/>
      <c r="J31" s="16">
        <v>0</v>
      </c>
      <c r="K31" s="18">
        <f t="shared" si="20"/>
        <v>0</v>
      </c>
      <c r="L31" s="19"/>
      <c r="M31" s="21">
        <f t="shared" ref="M31:M60" si="29">K31-H31</f>
        <v>-0.15</v>
      </c>
      <c r="N31" s="22">
        <f>IF((H31)=0,"",(M31/H31))</f>
        <v>-1</v>
      </c>
      <c r="O31" s="19"/>
      <c r="P31" s="16">
        <v>0</v>
      </c>
      <c r="Q31" s="18">
        <f t="shared" si="21"/>
        <v>0</v>
      </c>
      <c r="R31" s="19"/>
      <c r="S31" s="21">
        <f t="shared" si="13"/>
        <v>0</v>
      </c>
      <c r="T31" s="22" t="str">
        <f t="shared" si="5"/>
        <v/>
      </c>
      <c r="U31" s="19"/>
      <c r="V31" s="16">
        <v>0</v>
      </c>
      <c r="W31" s="18">
        <f t="shared" si="22"/>
        <v>0</v>
      </c>
      <c r="X31" s="19"/>
      <c r="Y31" s="21">
        <f t="shared" si="14"/>
        <v>0</v>
      </c>
      <c r="Z31" s="22" t="str">
        <f t="shared" si="7"/>
        <v/>
      </c>
      <c r="AA31" s="19"/>
      <c r="AB31" s="16">
        <v>0</v>
      </c>
      <c r="AC31" s="18">
        <f t="shared" si="23"/>
        <v>0</v>
      </c>
      <c r="AD31" s="19"/>
      <c r="AE31" s="21">
        <f t="shared" si="15"/>
        <v>0</v>
      </c>
      <c r="AF31" s="22" t="str">
        <f t="shared" si="9"/>
        <v/>
      </c>
    </row>
    <row r="32" spans="2:32" hidden="1" x14ac:dyDescent="0.25">
      <c r="B32" s="35"/>
      <c r="C32" s="14"/>
      <c r="D32" s="15"/>
      <c r="E32" s="15"/>
      <c r="F32" s="17">
        <f t="shared" si="28"/>
        <v>1500</v>
      </c>
      <c r="G32" s="16"/>
      <c r="H32" s="18">
        <f t="shared" si="19"/>
        <v>0</v>
      </c>
      <c r="I32" s="36"/>
      <c r="J32" s="16"/>
      <c r="K32" s="18">
        <f t="shared" si="20"/>
        <v>0</v>
      </c>
      <c r="L32" s="36"/>
      <c r="M32" s="21">
        <f t="shared" si="29"/>
        <v>0</v>
      </c>
      <c r="N32" s="22" t="str">
        <f>IF((H32)=0,"",(M32/H32))</f>
        <v/>
      </c>
      <c r="O32" s="36"/>
      <c r="P32" s="16"/>
      <c r="Q32" s="18">
        <f t="shared" si="21"/>
        <v>0</v>
      </c>
      <c r="R32" s="36"/>
      <c r="S32" s="21">
        <f t="shared" si="13"/>
        <v>0</v>
      </c>
      <c r="T32" s="22" t="str">
        <f t="shared" si="5"/>
        <v/>
      </c>
      <c r="U32" s="36"/>
      <c r="V32" s="16"/>
      <c r="W32" s="18">
        <f t="shared" si="22"/>
        <v>0</v>
      </c>
      <c r="X32" s="36"/>
      <c r="Y32" s="21">
        <f t="shared" si="14"/>
        <v>0</v>
      </c>
      <c r="Z32" s="22" t="str">
        <f t="shared" si="7"/>
        <v/>
      </c>
      <c r="AA32" s="36"/>
      <c r="AB32" s="16"/>
      <c r="AC32" s="18">
        <f t="shared" si="23"/>
        <v>0</v>
      </c>
      <c r="AD32" s="36"/>
      <c r="AE32" s="21">
        <f t="shared" si="15"/>
        <v>0</v>
      </c>
      <c r="AF32" s="22" t="str">
        <f t="shared" si="9"/>
        <v/>
      </c>
    </row>
    <row r="33" spans="2:32" x14ac:dyDescent="0.25">
      <c r="B33" s="37" t="s">
        <v>19</v>
      </c>
      <c r="C33" s="14"/>
      <c r="D33" s="15" t="s">
        <v>58</v>
      </c>
      <c r="E33" s="15"/>
      <c r="F33" s="17">
        <f t="shared" si="28"/>
        <v>1500</v>
      </c>
      <c r="G33" s="133">
        <v>5.9999999024318931E-5</v>
      </c>
      <c r="H33" s="18">
        <f t="shared" si="19"/>
        <v>8.9999998536478401E-2</v>
      </c>
      <c r="I33" s="19"/>
      <c r="J33" s="133">
        <v>6.0000002460806063E-5</v>
      </c>
      <c r="K33" s="18">
        <f t="shared" si="20"/>
        <v>9.0000003691209099E-2</v>
      </c>
      <c r="L33" s="19"/>
      <c r="M33" s="21">
        <f t="shared" si="29"/>
        <v>5.1547306978427798E-9</v>
      </c>
      <c r="N33" s="22">
        <f>IF((H33)=0,"",(M33/H33))</f>
        <v>5.7274786462951852E-8</v>
      </c>
      <c r="O33" s="19"/>
      <c r="P33" s="133">
        <v>6.0000001057066139E-5</v>
      </c>
      <c r="Q33" s="18">
        <f t="shared" si="21"/>
        <v>9.0000001585599204E-2</v>
      </c>
      <c r="R33" s="19"/>
      <c r="S33" s="21">
        <f t="shared" si="13"/>
        <v>-2.1056098947758173E-9</v>
      </c>
      <c r="T33" s="22">
        <f t="shared" si="5"/>
        <v>-2.3395664537972527E-8</v>
      </c>
      <c r="U33" s="19"/>
      <c r="V33" s="133">
        <v>6.000000141885779E-5</v>
      </c>
      <c r="W33" s="18">
        <f t="shared" si="22"/>
        <v>9.0000002128286682E-2</v>
      </c>
      <c r="X33" s="19"/>
      <c r="Y33" s="21">
        <f t="shared" si="14"/>
        <v>5.4268747828878361E-10</v>
      </c>
      <c r="Z33" s="22">
        <f t="shared" si="7"/>
        <v>6.0298607636426794E-9</v>
      </c>
      <c r="AA33" s="19"/>
      <c r="AB33" s="133">
        <v>5.9748076265468277E-5</v>
      </c>
      <c r="AC33" s="18">
        <f t="shared" si="23"/>
        <v>8.9622114398202418E-2</v>
      </c>
      <c r="AD33" s="19"/>
      <c r="AE33" s="21">
        <f t="shared" si="15"/>
        <v>-3.7788773008426424E-4</v>
      </c>
      <c r="AF33" s="22">
        <f t="shared" si="9"/>
        <v>-4.1987524572012812E-3</v>
      </c>
    </row>
    <row r="34" spans="2:32" x14ac:dyDescent="0.25">
      <c r="B34" s="37" t="s">
        <v>20</v>
      </c>
      <c r="C34" s="14"/>
      <c r="D34" s="15"/>
      <c r="E34" s="15"/>
      <c r="F34" s="179">
        <f>$G$7*(1+G63)-$G$7</f>
        <v>56.850000000000136</v>
      </c>
      <c r="G34" s="38">
        <f>0.64*G44+0.18*G45+0.18*G46</f>
        <v>0.10214000000000001</v>
      </c>
      <c r="H34" s="18">
        <f t="shared" si="19"/>
        <v>5.806659000000014</v>
      </c>
      <c r="I34" s="19"/>
      <c r="J34" s="38">
        <f>0.64*J44+0.18*J45+0.18*J46</f>
        <v>0.10214000000000001</v>
      </c>
      <c r="K34" s="18">
        <f t="shared" si="20"/>
        <v>5.806659000000014</v>
      </c>
      <c r="L34" s="19"/>
      <c r="M34" s="21">
        <f t="shared" si="29"/>
        <v>0</v>
      </c>
      <c r="N34" s="22">
        <f>IF((H34)=0,"",(M34/H34))</f>
        <v>0</v>
      </c>
      <c r="O34" s="19"/>
      <c r="P34" s="38">
        <f>0.64*P44+0.18*P45+0.18*P46</f>
        <v>0.10214000000000001</v>
      </c>
      <c r="Q34" s="18">
        <f t="shared" si="21"/>
        <v>5.806659000000014</v>
      </c>
      <c r="R34" s="19"/>
      <c r="S34" s="21">
        <f t="shared" si="13"/>
        <v>0</v>
      </c>
      <c r="T34" s="22">
        <f t="shared" si="5"/>
        <v>0</v>
      </c>
      <c r="U34" s="19"/>
      <c r="V34" s="38">
        <f>0.64*V44+0.18*V45+0.18*V46</f>
        <v>0.10214000000000001</v>
      </c>
      <c r="W34" s="18">
        <f t="shared" si="22"/>
        <v>5.806659000000014</v>
      </c>
      <c r="X34" s="19"/>
      <c r="Y34" s="21">
        <f t="shared" si="14"/>
        <v>0</v>
      </c>
      <c r="Z34" s="22">
        <f t="shared" si="7"/>
        <v>0</v>
      </c>
      <c r="AA34" s="19"/>
      <c r="AB34" s="38">
        <f>0.64*AB44+0.18*AB45+0.18*AB46</f>
        <v>0.10214000000000001</v>
      </c>
      <c r="AC34" s="18">
        <f t="shared" si="23"/>
        <v>5.806659000000014</v>
      </c>
      <c r="AD34" s="19"/>
      <c r="AE34" s="21">
        <f t="shared" si="15"/>
        <v>0</v>
      </c>
      <c r="AF34" s="22">
        <f t="shared" si="9"/>
        <v>0</v>
      </c>
    </row>
    <row r="35" spans="2:32" x14ac:dyDescent="0.25">
      <c r="B35" s="37" t="s">
        <v>21</v>
      </c>
      <c r="C35" s="14"/>
      <c r="D35" s="15" t="s">
        <v>55</v>
      </c>
      <c r="E35" s="15"/>
      <c r="F35" s="17">
        <v>1</v>
      </c>
      <c r="G35" s="38">
        <v>0.79</v>
      </c>
      <c r="H35" s="18">
        <f t="shared" si="19"/>
        <v>0.79</v>
      </c>
      <c r="I35" s="19"/>
      <c r="J35" s="38">
        <v>0.79</v>
      </c>
      <c r="K35" s="18">
        <f t="shared" si="20"/>
        <v>0.79</v>
      </c>
      <c r="L35" s="19"/>
      <c r="M35" s="21">
        <f t="shared" si="29"/>
        <v>0</v>
      </c>
      <c r="N35" s="22"/>
      <c r="O35" s="19"/>
      <c r="P35" s="38">
        <v>0.79</v>
      </c>
      <c r="Q35" s="18">
        <f t="shared" si="21"/>
        <v>0.79</v>
      </c>
      <c r="R35" s="19"/>
      <c r="S35" s="21">
        <f t="shared" si="13"/>
        <v>0</v>
      </c>
      <c r="T35" s="22"/>
      <c r="U35" s="19"/>
      <c r="V35" s="38">
        <v>0.79</v>
      </c>
      <c r="W35" s="18">
        <f t="shared" si="22"/>
        <v>0.79</v>
      </c>
      <c r="X35" s="19"/>
      <c r="Y35" s="21">
        <f t="shared" si="14"/>
        <v>0</v>
      </c>
      <c r="Z35" s="22"/>
      <c r="AA35" s="19"/>
      <c r="AB35" s="38">
        <v>0</v>
      </c>
      <c r="AC35" s="18">
        <f t="shared" si="23"/>
        <v>0</v>
      </c>
      <c r="AD35" s="19"/>
      <c r="AE35" s="21">
        <f t="shared" si="15"/>
        <v>-0.79</v>
      </c>
      <c r="AF35" s="22"/>
    </row>
    <row r="36" spans="2:32" ht="25.5" customHeight="1" x14ac:dyDescent="0.25">
      <c r="B36" s="39" t="s">
        <v>22</v>
      </c>
      <c r="C36" s="40"/>
      <c r="D36" s="40"/>
      <c r="E36" s="40"/>
      <c r="F36" s="42"/>
      <c r="G36" s="41"/>
      <c r="H36" s="43">
        <f>SUM(H29:H35)+H28</f>
        <v>45.416658998536491</v>
      </c>
      <c r="I36" s="31"/>
      <c r="J36" s="41"/>
      <c r="K36" s="43">
        <f>SUM(K29:K35)+K28</f>
        <v>44.9219884861146</v>
      </c>
      <c r="L36" s="31"/>
      <c r="M36" s="32">
        <f t="shared" si="29"/>
        <v>-0.49467051242189086</v>
      </c>
      <c r="N36" s="33">
        <f t="shared" ref="N36:N46" si="30">IF((H36)=0,"",(M36/H36))</f>
        <v>-1.0891829635417065E-2</v>
      </c>
      <c r="O36" s="31"/>
      <c r="P36" s="41"/>
      <c r="Q36" s="43">
        <f>SUM(Q29:Q35)+Q28</f>
        <v>41.076659001585611</v>
      </c>
      <c r="R36" s="31"/>
      <c r="S36" s="32">
        <f t="shared" si="13"/>
        <v>-3.8453294845289889</v>
      </c>
      <c r="T36" s="33">
        <f t="shared" ref="T36:T46" si="31">IF((K36)=0,"",(S36/K36))</f>
        <v>-8.5600161838730301E-2</v>
      </c>
      <c r="U36" s="31"/>
      <c r="V36" s="41"/>
      <c r="W36" s="43">
        <f>SUM(W29:W35)+W28</f>
        <v>36.556659002128299</v>
      </c>
      <c r="X36" s="31"/>
      <c r="Y36" s="32">
        <f t="shared" si="14"/>
        <v>-4.5199999994573119</v>
      </c>
      <c r="Z36" s="33">
        <f t="shared" ref="Z36:Z46" si="32">IF((Q36)=0,"",(Y36/Q36))</f>
        <v>-0.1100381605836744</v>
      </c>
      <c r="AA36" s="31"/>
      <c r="AB36" s="41"/>
      <c r="AC36" s="43">
        <f>SUM(AC29:AC35)+AC28</f>
        <v>32.776281114398216</v>
      </c>
      <c r="AD36" s="31"/>
      <c r="AE36" s="32">
        <f t="shared" si="15"/>
        <v>-3.7803778877300829</v>
      </c>
      <c r="AF36" s="33">
        <f t="shared" ref="AF36:AF46" si="33">IF((W36)=0,"",(AE36/W36))</f>
        <v>-0.10341147114975667</v>
      </c>
    </row>
    <row r="37" spans="2:32" x14ac:dyDescent="0.25">
      <c r="B37" s="19" t="s">
        <v>23</v>
      </c>
      <c r="C37" s="19"/>
      <c r="D37" s="44" t="s">
        <v>58</v>
      </c>
      <c r="E37" s="44"/>
      <c r="F37" s="45">
        <f>G7*(1+G63)</f>
        <v>1556.8500000000001</v>
      </c>
      <c r="G37" s="20">
        <v>7.9911436447223493E-3</v>
      </c>
      <c r="H37" s="18">
        <f>$F37*G37</f>
        <v>12.441011983285991</v>
      </c>
      <c r="I37" s="19"/>
      <c r="J37" s="20">
        <v>7.7725149591303024E-3</v>
      </c>
      <c r="K37" s="18">
        <f>$F37*J37</f>
        <v>12.100639914122013</v>
      </c>
      <c r="L37" s="19"/>
      <c r="M37" s="21">
        <f t="shared" si="29"/>
        <v>-0.340372069163978</v>
      </c>
      <c r="N37" s="22">
        <f t="shared" si="30"/>
        <v>-2.7358873186622959E-2</v>
      </c>
      <c r="O37" s="19"/>
      <c r="P37" s="20">
        <v>7.7725149591303024E-3</v>
      </c>
      <c r="Q37" s="18">
        <f>$F37*P37</f>
        <v>12.100639914122013</v>
      </c>
      <c r="R37" s="19"/>
      <c r="S37" s="21">
        <f t="shared" si="13"/>
        <v>0</v>
      </c>
      <c r="T37" s="22">
        <f t="shared" si="31"/>
        <v>0</v>
      </c>
      <c r="U37" s="19"/>
      <c r="V37" s="20">
        <v>7.7725149591303024E-3</v>
      </c>
      <c r="W37" s="18">
        <f>$F37*V37</f>
        <v>12.100639914122013</v>
      </c>
      <c r="X37" s="19"/>
      <c r="Y37" s="21">
        <f t="shared" si="14"/>
        <v>0</v>
      </c>
      <c r="Z37" s="22">
        <f t="shared" si="32"/>
        <v>0</v>
      </c>
      <c r="AA37" s="19"/>
      <c r="AB37" s="20">
        <v>7.7725149591303024E-3</v>
      </c>
      <c r="AC37" s="18">
        <f>$F37*AB37</f>
        <v>12.100639914122013</v>
      </c>
      <c r="AD37" s="19"/>
      <c r="AE37" s="21">
        <f t="shared" si="15"/>
        <v>0</v>
      </c>
      <c r="AF37" s="22">
        <f t="shared" si="33"/>
        <v>0</v>
      </c>
    </row>
    <row r="38" spans="2:32" ht="25.5" customHeight="1" x14ac:dyDescent="0.25">
      <c r="B38" s="46" t="s">
        <v>24</v>
      </c>
      <c r="C38" s="19"/>
      <c r="D38" s="44" t="s">
        <v>58</v>
      </c>
      <c r="E38" s="44"/>
      <c r="F38" s="45">
        <f>F37</f>
        <v>1556.8500000000001</v>
      </c>
      <c r="G38" s="20">
        <v>5.8767041198229978E-3</v>
      </c>
      <c r="H38" s="18">
        <f>$F38*G38</f>
        <v>9.1491468089464352</v>
      </c>
      <c r="I38" s="19"/>
      <c r="J38" s="20">
        <v>5.8885548323693356E-3</v>
      </c>
      <c r="K38" s="18">
        <f>$F38*J38</f>
        <v>9.1675965907742007</v>
      </c>
      <c r="L38" s="19"/>
      <c r="M38" s="21">
        <f t="shared" si="29"/>
        <v>1.8449781827765577E-2</v>
      </c>
      <c r="N38" s="22">
        <f t="shared" si="30"/>
        <v>2.0165576324258534E-3</v>
      </c>
      <c r="O38" s="19"/>
      <c r="P38" s="20">
        <v>5.8885548323693356E-3</v>
      </c>
      <c r="Q38" s="18">
        <f>$F38*P38</f>
        <v>9.1675965907742007</v>
      </c>
      <c r="R38" s="19"/>
      <c r="S38" s="21">
        <f t="shared" si="13"/>
        <v>0</v>
      </c>
      <c r="T38" s="22">
        <f t="shared" si="31"/>
        <v>0</v>
      </c>
      <c r="U38" s="19"/>
      <c r="V38" s="20">
        <v>5.8885548323693356E-3</v>
      </c>
      <c r="W38" s="18">
        <f>$F38*V38</f>
        <v>9.1675965907742007</v>
      </c>
      <c r="X38" s="19"/>
      <c r="Y38" s="21">
        <f t="shared" si="14"/>
        <v>0</v>
      </c>
      <c r="Z38" s="22">
        <f t="shared" si="32"/>
        <v>0</v>
      </c>
      <c r="AA38" s="19"/>
      <c r="AB38" s="20">
        <v>5.8885548323693356E-3</v>
      </c>
      <c r="AC38" s="18">
        <f>$F38*AB38</f>
        <v>9.1675965907742007</v>
      </c>
      <c r="AD38" s="19"/>
      <c r="AE38" s="21">
        <f t="shared" si="15"/>
        <v>0</v>
      </c>
      <c r="AF38" s="22">
        <f t="shared" si="33"/>
        <v>0</v>
      </c>
    </row>
    <row r="39" spans="2:32" ht="25.5" customHeight="1" x14ac:dyDescent="0.25">
      <c r="B39" s="39" t="s">
        <v>25</v>
      </c>
      <c r="C39" s="26"/>
      <c r="D39" s="26"/>
      <c r="E39" s="26"/>
      <c r="F39" s="42"/>
      <c r="G39" s="47"/>
      <c r="H39" s="43">
        <f>SUM(H36:H38)</f>
        <v>67.00681779076892</v>
      </c>
      <c r="I39" s="48"/>
      <c r="J39" s="47"/>
      <c r="K39" s="43">
        <f>SUM(K36:K38)</f>
        <v>66.190224991010808</v>
      </c>
      <c r="L39" s="48"/>
      <c r="M39" s="32">
        <f t="shared" si="29"/>
        <v>-0.81659279975811216</v>
      </c>
      <c r="N39" s="33">
        <f t="shared" si="30"/>
        <v>-1.2186712138874451E-2</v>
      </c>
      <c r="O39" s="48"/>
      <c r="P39" s="47"/>
      <c r="Q39" s="43">
        <f>SUM(Q36:Q38)</f>
        <v>62.344895506481826</v>
      </c>
      <c r="R39" s="48"/>
      <c r="S39" s="32">
        <f t="shared" si="13"/>
        <v>-3.8453294845289818</v>
      </c>
      <c r="T39" s="33">
        <f t="shared" si="31"/>
        <v>-5.8095126358177665E-2</v>
      </c>
      <c r="U39" s="48"/>
      <c r="V39" s="47"/>
      <c r="W39" s="43">
        <f>SUM(W36:W38)</f>
        <v>57.824895507024515</v>
      </c>
      <c r="X39" s="48"/>
      <c r="Y39" s="32">
        <f t="shared" si="14"/>
        <v>-4.5199999994573119</v>
      </c>
      <c r="Z39" s="33">
        <f t="shared" si="32"/>
        <v>-7.2499921007765269E-2</v>
      </c>
      <c r="AA39" s="48"/>
      <c r="AB39" s="47"/>
      <c r="AC39" s="43">
        <f>SUM(AC36:AC38)</f>
        <v>54.044517619294432</v>
      </c>
      <c r="AD39" s="48"/>
      <c r="AE39" s="32">
        <f t="shared" si="15"/>
        <v>-3.7803778877300829</v>
      </c>
      <c r="AF39" s="33">
        <f t="shared" si="33"/>
        <v>-6.5376302967479566E-2</v>
      </c>
    </row>
    <row r="40" spans="2:32" ht="24.75" customHeight="1" x14ac:dyDescent="0.25">
      <c r="B40" s="49" t="s">
        <v>26</v>
      </c>
      <c r="C40" s="14"/>
      <c r="D40" s="15" t="s">
        <v>58</v>
      </c>
      <c r="E40" s="15"/>
      <c r="F40" s="45">
        <f>F38</f>
        <v>1556.8500000000001</v>
      </c>
      <c r="G40" s="50">
        <v>4.4000000000000003E-3</v>
      </c>
      <c r="H40" s="154">
        <f t="shared" ref="H40:H48" si="34">$F40*G40</f>
        <v>6.8501400000000015</v>
      </c>
      <c r="I40" s="19"/>
      <c r="J40" s="211">
        <v>5.8500000000000002E-3</v>
      </c>
      <c r="K40" s="212">
        <f t="shared" ref="K40:K42" si="35">$F40*J40</f>
        <v>9.1075725000000016</v>
      </c>
      <c r="L40" s="19"/>
      <c r="M40" s="21">
        <f t="shared" si="29"/>
        <v>2.2574325000000002</v>
      </c>
      <c r="N40" s="155">
        <f t="shared" si="30"/>
        <v>0.32954545454545447</v>
      </c>
      <c r="O40" s="19"/>
      <c r="P40" s="50">
        <v>4.4000000000000003E-3</v>
      </c>
      <c r="Q40" s="154">
        <f t="shared" ref="Q40:Q42" si="36">$F40*P40</f>
        <v>6.8501400000000015</v>
      </c>
      <c r="R40" s="19"/>
      <c r="S40" s="21">
        <f t="shared" si="13"/>
        <v>-2.2574325000000002</v>
      </c>
      <c r="T40" s="155">
        <f t="shared" si="31"/>
        <v>-0.24786324786324784</v>
      </c>
      <c r="U40" s="19"/>
      <c r="V40" s="50">
        <v>4.4000000000000003E-3</v>
      </c>
      <c r="W40" s="154">
        <f t="shared" ref="W40:W42" si="37">$F40*V40</f>
        <v>6.8501400000000015</v>
      </c>
      <c r="X40" s="19"/>
      <c r="Y40" s="21">
        <f t="shared" si="14"/>
        <v>0</v>
      </c>
      <c r="Z40" s="155">
        <f t="shared" si="32"/>
        <v>0</v>
      </c>
      <c r="AA40" s="19"/>
      <c r="AB40" s="50">
        <v>4.4000000000000003E-3</v>
      </c>
      <c r="AC40" s="154">
        <f t="shared" ref="AC40:AC48" si="38">$F40*AB40</f>
        <v>6.8501400000000015</v>
      </c>
      <c r="AD40" s="19"/>
      <c r="AE40" s="21">
        <f t="shared" si="15"/>
        <v>0</v>
      </c>
      <c r="AF40" s="155">
        <f t="shared" si="33"/>
        <v>0</v>
      </c>
    </row>
    <row r="41" spans="2:32" ht="25.5" customHeight="1" x14ac:dyDescent="0.25">
      <c r="B41" s="49" t="s">
        <v>27</v>
      </c>
      <c r="C41" s="14"/>
      <c r="D41" s="15" t="s">
        <v>58</v>
      </c>
      <c r="E41" s="15"/>
      <c r="F41" s="45">
        <f>F38</f>
        <v>1556.8500000000001</v>
      </c>
      <c r="G41" s="50">
        <v>1.2999999999999999E-3</v>
      </c>
      <c r="H41" s="154">
        <f t="shared" si="34"/>
        <v>2.0239050000000001</v>
      </c>
      <c r="I41" s="19"/>
      <c r="J41" s="50">
        <v>1.2999999999999999E-3</v>
      </c>
      <c r="K41" s="154">
        <f t="shared" si="35"/>
        <v>2.0239050000000001</v>
      </c>
      <c r="L41" s="19"/>
      <c r="M41" s="21">
        <f t="shared" si="29"/>
        <v>0</v>
      </c>
      <c r="N41" s="155">
        <f t="shared" si="30"/>
        <v>0</v>
      </c>
      <c r="O41" s="19"/>
      <c r="P41" s="50">
        <v>1.2999999999999999E-3</v>
      </c>
      <c r="Q41" s="154">
        <f t="shared" si="36"/>
        <v>2.0239050000000001</v>
      </c>
      <c r="R41" s="19"/>
      <c r="S41" s="21">
        <f t="shared" si="13"/>
        <v>0</v>
      </c>
      <c r="T41" s="155">
        <f t="shared" si="31"/>
        <v>0</v>
      </c>
      <c r="U41" s="19"/>
      <c r="V41" s="50">
        <v>1.2999999999999999E-3</v>
      </c>
      <c r="W41" s="154">
        <f t="shared" si="37"/>
        <v>2.0239050000000001</v>
      </c>
      <c r="X41" s="19"/>
      <c r="Y41" s="21">
        <f t="shared" si="14"/>
        <v>0</v>
      </c>
      <c r="Z41" s="155">
        <f t="shared" si="32"/>
        <v>0</v>
      </c>
      <c r="AA41" s="19"/>
      <c r="AB41" s="50">
        <v>1.2999999999999999E-3</v>
      </c>
      <c r="AC41" s="154">
        <f t="shared" si="38"/>
        <v>2.0239050000000001</v>
      </c>
      <c r="AD41" s="19"/>
      <c r="AE41" s="21">
        <f t="shared" si="15"/>
        <v>0</v>
      </c>
      <c r="AF41" s="155">
        <f t="shared" si="33"/>
        <v>0</v>
      </c>
    </row>
    <row r="42" spans="2:32" x14ac:dyDescent="0.25">
      <c r="B42" s="14" t="s">
        <v>28</v>
      </c>
      <c r="C42" s="14"/>
      <c r="D42" s="15" t="s">
        <v>55</v>
      </c>
      <c r="E42" s="15"/>
      <c r="F42" s="17">
        <v>1</v>
      </c>
      <c r="G42" s="50">
        <v>0.25</v>
      </c>
      <c r="H42" s="154">
        <f t="shared" si="34"/>
        <v>0.25</v>
      </c>
      <c r="I42" s="19"/>
      <c r="J42" s="50">
        <v>0.25</v>
      </c>
      <c r="K42" s="154">
        <f t="shared" si="35"/>
        <v>0.25</v>
      </c>
      <c r="L42" s="19"/>
      <c r="M42" s="21">
        <f t="shared" si="29"/>
        <v>0</v>
      </c>
      <c r="N42" s="155">
        <f t="shared" si="30"/>
        <v>0</v>
      </c>
      <c r="O42" s="19"/>
      <c r="P42" s="50">
        <v>0.25</v>
      </c>
      <c r="Q42" s="154">
        <f t="shared" si="36"/>
        <v>0.25</v>
      </c>
      <c r="R42" s="19"/>
      <c r="S42" s="21">
        <f t="shared" si="13"/>
        <v>0</v>
      </c>
      <c r="T42" s="155">
        <f t="shared" si="31"/>
        <v>0</v>
      </c>
      <c r="U42" s="19"/>
      <c r="V42" s="50">
        <v>0.25</v>
      </c>
      <c r="W42" s="154">
        <f t="shared" si="37"/>
        <v>0.25</v>
      </c>
      <c r="X42" s="19"/>
      <c r="Y42" s="21">
        <f t="shared" si="14"/>
        <v>0</v>
      </c>
      <c r="Z42" s="155">
        <f t="shared" si="32"/>
        <v>0</v>
      </c>
      <c r="AA42" s="19"/>
      <c r="AB42" s="50">
        <v>0.25</v>
      </c>
      <c r="AC42" s="154">
        <f t="shared" si="38"/>
        <v>0.25</v>
      </c>
      <c r="AD42" s="19"/>
      <c r="AE42" s="21">
        <f t="shared" si="15"/>
        <v>0</v>
      </c>
      <c r="AF42" s="155">
        <f t="shared" si="33"/>
        <v>0</v>
      </c>
    </row>
    <row r="43" spans="2:32" x14ac:dyDescent="0.25">
      <c r="B43" s="14" t="s">
        <v>29</v>
      </c>
      <c r="C43" s="14"/>
      <c r="D43" s="15" t="s">
        <v>58</v>
      </c>
      <c r="E43" s="15"/>
      <c r="F43" s="53">
        <f>G7</f>
        <v>1500</v>
      </c>
      <c r="G43" s="50">
        <v>7.0000000000000001E-3</v>
      </c>
      <c r="H43" s="154">
        <f t="shared" si="34"/>
        <v>10.5</v>
      </c>
      <c r="I43" s="19"/>
      <c r="J43" s="211">
        <v>0</v>
      </c>
      <c r="K43" s="212">
        <f t="shared" ref="K43:K48" si="39">$F43*J43</f>
        <v>0</v>
      </c>
      <c r="L43" s="19"/>
      <c r="M43" s="21">
        <f t="shared" si="29"/>
        <v>-10.5</v>
      </c>
      <c r="N43" s="155">
        <f t="shared" si="30"/>
        <v>-1</v>
      </c>
      <c r="O43" s="19"/>
      <c r="P43" s="50"/>
      <c r="Q43" s="154">
        <f t="shared" ref="Q43:Q48" si="40">$F43*P43</f>
        <v>0</v>
      </c>
      <c r="R43" s="19"/>
      <c r="S43" s="21">
        <f t="shared" si="13"/>
        <v>0</v>
      </c>
      <c r="T43" s="155" t="str">
        <f t="shared" si="31"/>
        <v/>
      </c>
      <c r="U43" s="19"/>
      <c r="V43" s="50"/>
      <c r="W43" s="154">
        <f t="shared" ref="W43:W48" si="41">$F43*V43</f>
        <v>0</v>
      </c>
      <c r="X43" s="19"/>
      <c r="Y43" s="21">
        <f t="shared" si="14"/>
        <v>0</v>
      </c>
      <c r="Z43" s="155" t="str">
        <f t="shared" si="32"/>
        <v/>
      </c>
      <c r="AA43" s="19"/>
      <c r="AB43" s="50"/>
      <c r="AC43" s="154">
        <f t="shared" si="38"/>
        <v>0</v>
      </c>
      <c r="AD43" s="19"/>
      <c r="AE43" s="21">
        <f t="shared" si="15"/>
        <v>0</v>
      </c>
      <c r="AF43" s="155" t="str">
        <f t="shared" si="33"/>
        <v/>
      </c>
    </row>
    <row r="44" spans="2:32" x14ac:dyDescent="0.25">
      <c r="B44" s="37" t="s">
        <v>30</v>
      </c>
      <c r="C44" s="14"/>
      <c r="D44" s="15" t="s">
        <v>58</v>
      </c>
      <c r="E44" s="15"/>
      <c r="F44" s="55">
        <f>0.64*$G$7</f>
        <v>960</v>
      </c>
      <c r="G44" s="54">
        <v>0.08</v>
      </c>
      <c r="H44" s="154">
        <f t="shared" si="34"/>
        <v>76.8</v>
      </c>
      <c r="I44" s="19"/>
      <c r="J44" s="54">
        <v>0.08</v>
      </c>
      <c r="K44" s="154">
        <f t="shared" si="39"/>
        <v>76.8</v>
      </c>
      <c r="L44" s="19"/>
      <c r="M44" s="21">
        <f t="shared" si="29"/>
        <v>0</v>
      </c>
      <c r="N44" s="155">
        <f t="shared" si="30"/>
        <v>0</v>
      </c>
      <c r="O44" s="19"/>
      <c r="P44" s="54">
        <v>0.08</v>
      </c>
      <c r="Q44" s="154">
        <f t="shared" si="40"/>
        <v>76.8</v>
      </c>
      <c r="R44" s="19"/>
      <c r="S44" s="21">
        <f t="shared" si="13"/>
        <v>0</v>
      </c>
      <c r="T44" s="155">
        <f t="shared" si="31"/>
        <v>0</v>
      </c>
      <c r="U44" s="19"/>
      <c r="V44" s="54">
        <v>0.08</v>
      </c>
      <c r="W44" s="154">
        <f t="shared" si="41"/>
        <v>76.8</v>
      </c>
      <c r="X44" s="19"/>
      <c r="Y44" s="21">
        <f t="shared" si="14"/>
        <v>0</v>
      </c>
      <c r="Z44" s="155">
        <f t="shared" si="32"/>
        <v>0</v>
      </c>
      <c r="AA44" s="19"/>
      <c r="AB44" s="54">
        <v>0.08</v>
      </c>
      <c r="AC44" s="154">
        <f t="shared" si="38"/>
        <v>76.8</v>
      </c>
      <c r="AD44" s="19"/>
      <c r="AE44" s="21">
        <f t="shared" si="15"/>
        <v>0</v>
      </c>
      <c r="AF44" s="155">
        <f t="shared" si="33"/>
        <v>0</v>
      </c>
    </row>
    <row r="45" spans="2:32" x14ac:dyDescent="0.25">
      <c r="B45" s="37" t="s">
        <v>31</v>
      </c>
      <c r="C45" s="14"/>
      <c r="D45" s="15" t="s">
        <v>58</v>
      </c>
      <c r="E45" s="15"/>
      <c r="F45" s="55">
        <f>0.18*$G$7</f>
        <v>270</v>
      </c>
      <c r="G45" s="54">
        <v>0.122</v>
      </c>
      <c r="H45" s="154">
        <f t="shared" si="34"/>
        <v>32.94</v>
      </c>
      <c r="I45" s="19"/>
      <c r="J45" s="54">
        <v>0.122</v>
      </c>
      <c r="K45" s="154">
        <f t="shared" si="39"/>
        <v>32.94</v>
      </c>
      <c r="L45" s="19"/>
      <c r="M45" s="21">
        <f t="shared" si="29"/>
        <v>0</v>
      </c>
      <c r="N45" s="155">
        <f t="shared" si="30"/>
        <v>0</v>
      </c>
      <c r="O45" s="19"/>
      <c r="P45" s="54">
        <v>0.122</v>
      </c>
      <c r="Q45" s="154">
        <f t="shared" si="40"/>
        <v>32.94</v>
      </c>
      <c r="R45" s="19"/>
      <c r="S45" s="21">
        <f t="shared" si="13"/>
        <v>0</v>
      </c>
      <c r="T45" s="155">
        <f t="shared" si="31"/>
        <v>0</v>
      </c>
      <c r="U45" s="19"/>
      <c r="V45" s="54">
        <v>0.122</v>
      </c>
      <c r="W45" s="154">
        <f t="shared" si="41"/>
        <v>32.94</v>
      </c>
      <c r="X45" s="19"/>
      <c r="Y45" s="21">
        <f t="shared" si="14"/>
        <v>0</v>
      </c>
      <c r="Z45" s="155">
        <f t="shared" si="32"/>
        <v>0</v>
      </c>
      <c r="AA45" s="19"/>
      <c r="AB45" s="54">
        <v>0.122</v>
      </c>
      <c r="AC45" s="154">
        <f t="shared" si="38"/>
        <v>32.94</v>
      </c>
      <c r="AD45" s="19"/>
      <c r="AE45" s="21">
        <f t="shared" si="15"/>
        <v>0</v>
      </c>
      <c r="AF45" s="155">
        <f t="shared" si="33"/>
        <v>0</v>
      </c>
    </row>
    <row r="46" spans="2:32" x14ac:dyDescent="0.25">
      <c r="B46" s="6" t="s">
        <v>32</v>
      </c>
      <c r="C46" s="14"/>
      <c r="D46" s="15" t="s">
        <v>58</v>
      </c>
      <c r="E46" s="15"/>
      <c r="F46" s="55">
        <f>0.18*$G$7</f>
        <v>270</v>
      </c>
      <c r="G46" s="54">
        <v>0.161</v>
      </c>
      <c r="H46" s="154">
        <f t="shared" si="34"/>
        <v>43.47</v>
      </c>
      <c r="I46" s="19"/>
      <c r="J46" s="54">
        <v>0.161</v>
      </c>
      <c r="K46" s="154">
        <f t="shared" si="39"/>
        <v>43.47</v>
      </c>
      <c r="L46" s="19"/>
      <c r="M46" s="21">
        <f t="shared" si="29"/>
        <v>0</v>
      </c>
      <c r="N46" s="155">
        <f t="shared" si="30"/>
        <v>0</v>
      </c>
      <c r="O46" s="19"/>
      <c r="P46" s="54">
        <v>0.161</v>
      </c>
      <c r="Q46" s="154">
        <f t="shared" si="40"/>
        <v>43.47</v>
      </c>
      <c r="R46" s="19"/>
      <c r="S46" s="21">
        <f t="shared" si="13"/>
        <v>0</v>
      </c>
      <c r="T46" s="155">
        <f t="shared" si="31"/>
        <v>0</v>
      </c>
      <c r="U46" s="19"/>
      <c r="V46" s="54">
        <v>0.161</v>
      </c>
      <c r="W46" s="154">
        <f t="shared" si="41"/>
        <v>43.47</v>
      </c>
      <c r="X46" s="19"/>
      <c r="Y46" s="21">
        <f t="shared" si="14"/>
        <v>0</v>
      </c>
      <c r="Z46" s="155">
        <f t="shared" si="32"/>
        <v>0</v>
      </c>
      <c r="AA46" s="19"/>
      <c r="AB46" s="54">
        <v>0.161</v>
      </c>
      <c r="AC46" s="154">
        <f t="shared" si="38"/>
        <v>43.47</v>
      </c>
      <c r="AD46" s="19"/>
      <c r="AE46" s="21">
        <f t="shared" si="15"/>
        <v>0</v>
      </c>
      <c r="AF46" s="155">
        <f t="shared" si="33"/>
        <v>0</v>
      </c>
    </row>
    <row r="47" spans="2:32" s="61" customFormat="1" x14ac:dyDescent="0.25">
      <c r="B47" s="158" t="s">
        <v>33</v>
      </c>
      <c r="C47" s="56"/>
      <c r="D47" s="57" t="s">
        <v>58</v>
      </c>
      <c r="E47" s="57"/>
      <c r="F47" s="58">
        <f>IF(AND(N3=1, G7&gt;=600), 600, IF(AND(N3=1, AND(G7&lt;600, G7&gt;=0)), G7, IF(AND(N3=2, G7&gt;=1000), 1000, IF(AND(N3=2, AND(G7&lt;1000, G7&gt;=0)), G7))))</f>
        <v>600</v>
      </c>
      <c r="G47" s="54">
        <v>9.4E-2</v>
      </c>
      <c r="H47" s="154">
        <f t="shared" si="34"/>
        <v>56.4</v>
      </c>
      <c r="I47" s="59"/>
      <c r="J47" s="54">
        <v>9.4E-2</v>
      </c>
      <c r="K47" s="154">
        <f t="shared" si="39"/>
        <v>56.4</v>
      </c>
      <c r="L47" s="59"/>
      <c r="M47" s="60">
        <f t="shared" si="29"/>
        <v>0</v>
      </c>
      <c r="N47" s="155">
        <f>IF((H47)=FALSE,"",(M47/H47))</f>
        <v>0</v>
      </c>
      <c r="O47" s="59"/>
      <c r="P47" s="54">
        <v>9.4E-2</v>
      </c>
      <c r="Q47" s="154">
        <f t="shared" si="40"/>
        <v>56.4</v>
      </c>
      <c r="R47" s="59"/>
      <c r="S47" s="60">
        <f t="shared" si="13"/>
        <v>0</v>
      </c>
      <c r="T47" s="155">
        <f>IF((K47)=FALSE,"",(S47/K47))</f>
        <v>0</v>
      </c>
      <c r="U47" s="59"/>
      <c r="V47" s="54">
        <v>9.4E-2</v>
      </c>
      <c r="W47" s="154">
        <f t="shared" si="41"/>
        <v>56.4</v>
      </c>
      <c r="X47" s="59"/>
      <c r="Y47" s="60">
        <f t="shared" si="14"/>
        <v>0</v>
      </c>
      <c r="Z47" s="155">
        <f>IF((Q47)=FALSE,"",(Y47/Q47))</f>
        <v>0</v>
      </c>
      <c r="AA47" s="59"/>
      <c r="AB47" s="54">
        <v>9.4E-2</v>
      </c>
      <c r="AC47" s="154">
        <f t="shared" si="38"/>
        <v>56.4</v>
      </c>
      <c r="AD47" s="59"/>
      <c r="AE47" s="60">
        <f>AC47-W47</f>
        <v>0</v>
      </c>
      <c r="AF47" s="155">
        <f>IF((W47)=FALSE,"",(AE47/W47))</f>
        <v>0</v>
      </c>
    </row>
    <row r="48" spans="2:32" s="61" customFormat="1" ht="13" thickBot="1" x14ac:dyDescent="0.3">
      <c r="B48" s="158" t="s">
        <v>34</v>
      </c>
      <c r="C48" s="56"/>
      <c r="D48" s="57" t="s">
        <v>58</v>
      </c>
      <c r="E48" s="57"/>
      <c r="F48" s="58">
        <f>IF(AND(N3=1, G7&gt;=600), G7-600, IF(AND(N3=1, AND(G7&lt;600, G7&gt;=0)), 0, IF(AND(N3=2, G7&gt;=1000), G7-1000, IF(AND(N3=2, AND(G7&lt;1000, G7&gt;=0)), 0))))</f>
        <v>900</v>
      </c>
      <c r="G48" s="54">
        <v>0.11</v>
      </c>
      <c r="H48" s="154">
        <f t="shared" si="34"/>
        <v>99</v>
      </c>
      <c r="I48" s="59"/>
      <c r="J48" s="54">
        <v>0.11</v>
      </c>
      <c r="K48" s="154">
        <f t="shared" si="39"/>
        <v>99</v>
      </c>
      <c r="L48" s="59"/>
      <c r="M48" s="60">
        <f t="shared" si="29"/>
        <v>0</v>
      </c>
      <c r="N48" s="155">
        <f>IFERROR(IF((H48)=FALSE,"",(M48/H48)),"n/a")</f>
        <v>0</v>
      </c>
      <c r="O48" s="59"/>
      <c r="P48" s="54">
        <v>0.11</v>
      </c>
      <c r="Q48" s="154">
        <f t="shared" si="40"/>
        <v>99</v>
      </c>
      <c r="R48" s="59"/>
      <c r="S48" s="60">
        <f t="shared" si="13"/>
        <v>0</v>
      </c>
      <c r="T48" s="155">
        <f>IF((K48)=FALSE,"",(S48/K48))</f>
        <v>0</v>
      </c>
      <c r="U48" s="59"/>
      <c r="V48" s="54">
        <v>0.11</v>
      </c>
      <c r="W48" s="154">
        <f t="shared" si="41"/>
        <v>99</v>
      </c>
      <c r="X48" s="59"/>
      <c r="Y48" s="60">
        <f t="shared" si="14"/>
        <v>0</v>
      </c>
      <c r="Z48" s="155">
        <f>IF((Q48)=FALSE,"",(Y48/Q48))</f>
        <v>0</v>
      </c>
      <c r="AA48" s="59"/>
      <c r="AB48" s="54">
        <v>0.11</v>
      </c>
      <c r="AC48" s="154">
        <f t="shared" si="38"/>
        <v>99</v>
      </c>
      <c r="AD48" s="59"/>
      <c r="AE48" s="60">
        <f t="shared" si="15"/>
        <v>0</v>
      </c>
      <c r="AF48" s="155">
        <f>IF((W48)=FALSE,"",(AE48/W48))</f>
        <v>0</v>
      </c>
    </row>
    <row r="49" spans="2:36" ht="8.25" customHeight="1" thickBot="1" x14ac:dyDescent="0.3">
      <c r="B49" s="62"/>
      <c r="C49" s="63"/>
      <c r="D49" s="64"/>
      <c r="E49" s="64"/>
      <c r="F49" s="66"/>
      <c r="G49" s="65"/>
      <c r="H49" s="67"/>
      <c r="I49" s="68"/>
      <c r="J49" s="65"/>
      <c r="K49" s="67"/>
      <c r="L49" s="68"/>
      <c r="M49" s="69">
        <f t="shared" si="29"/>
        <v>0</v>
      </c>
      <c r="N49" s="70"/>
      <c r="O49" s="68"/>
      <c r="P49" s="65"/>
      <c r="Q49" s="67"/>
      <c r="R49" s="68"/>
      <c r="S49" s="69">
        <f t="shared" si="13"/>
        <v>0</v>
      </c>
      <c r="T49" s="70"/>
      <c r="U49" s="68"/>
      <c r="V49" s="65"/>
      <c r="W49" s="67"/>
      <c r="X49" s="68"/>
      <c r="Y49" s="69">
        <f t="shared" si="14"/>
        <v>0</v>
      </c>
      <c r="Z49" s="70"/>
      <c r="AA49" s="68"/>
      <c r="AB49" s="65"/>
      <c r="AC49" s="67"/>
      <c r="AD49" s="68"/>
      <c r="AE49" s="69">
        <f t="shared" si="15"/>
        <v>0</v>
      </c>
      <c r="AF49" s="70"/>
    </row>
    <row r="50" spans="2:36" ht="13" x14ac:dyDescent="0.25">
      <c r="B50" s="71" t="s">
        <v>35</v>
      </c>
      <c r="C50" s="14"/>
      <c r="D50" s="14"/>
      <c r="E50" s="14"/>
      <c r="F50" s="73"/>
      <c r="G50" s="72"/>
      <c r="H50" s="74">
        <f>SUM(H40:H46,H39)</f>
        <v>239.84086279076894</v>
      </c>
      <c r="I50" s="75"/>
      <c r="J50" s="72"/>
      <c r="K50" s="74">
        <f>SUM(K40:K46,K39)</f>
        <v>230.7817024910108</v>
      </c>
      <c r="L50" s="75"/>
      <c r="M50" s="76">
        <f t="shared" si="29"/>
        <v>-9.0591602997581333</v>
      </c>
      <c r="N50" s="77">
        <f>IF((H50)=0,"",(M50/H50))</f>
        <v>-3.7771546492730533E-2</v>
      </c>
      <c r="O50" s="75"/>
      <c r="P50" s="72"/>
      <c r="Q50" s="74">
        <f>SUM(Q40:Q46,Q39)</f>
        <v>224.67894050648184</v>
      </c>
      <c r="R50" s="75"/>
      <c r="S50" s="76">
        <f t="shared" si="13"/>
        <v>-6.1027619845289678</v>
      </c>
      <c r="T50" s="77">
        <f>IF((K50)=0,"",(S50/K50))</f>
        <v>-2.6443872796920183E-2</v>
      </c>
      <c r="U50" s="75"/>
      <c r="V50" s="72"/>
      <c r="W50" s="74">
        <f>SUM(W40:W46,W39)</f>
        <v>220.15894050702451</v>
      </c>
      <c r="X50" s="75"/>
      <c r="Y50" s="76">
        <f t="shared" si="14"/>
        <v>-4.5199999994573261</v>
      </c>
      <c r="Z50" s="77">
        <f>IF((Q50)=0,"",(Y50/Q50))</f>
        <v>-2.0117595308523931E-2</v>
      </c>
      <c r="AA50" s="75"/>
      <c r="AB50" s="72"/>
      <c r="AC50" s="74">
        <f>SUM(AC40:AC46,AC39)</f>
        <v>216.37856261929443</v>
      </c>
      <c r="AD50" s="75"/>
      <c r="AE50" s="76">
        <f t="shared" si="15"/>
        <v>-3.7803778877300829</v>
      </c>
      <c r="AF50" s="77">
        <f>IF((W50)=0,"",(AE50/W50))</f>
        <v>-1.7171130452498993E-2</v>
      </c>
    </row>
    <row r="51" spans="2:36" x14ac:dyDescent="0.25">
      <c r="B51" s="78" t="s">
        <v>36</v>
      </c>
      <c r="C51" s="14"/>
      <c r="D51" s="14"/>
      <c r="E51" s="14"/>
      <c r="F51" s="80"/>
      <c r="G51" s="79">
        <v>0.13</v>
      </c>
      <c r="H51" s="82">
        <f>H50*G51</f>
        <v>31.179312162799963</v>
      </c>
      <c r="I51" s="81"/>
      <c r="J51" s="79">
        <v>0.13</v>
      </c>
      <c r="K51" s="82">
        <f>K50*J51</f>
        <v>30.001621323831404</v>
      </c>
      <c r="L51" s="81"/>
      <c r="M51" s="83">
        <f t="shared" si="29"/>
        <v>-1.1776908389685588</v>
      </c>
      <c r="N51" s="84">
        <f>IF((H51)=0,"",(M51/H51))</f>
        <v>-3.7771546492730575E-2</v>
      </c>
      <c r="O51" s="81"/>
      <c r="P51" s="79">
        <v>0.13</v>
      </c>
      <c r="Q51" s="82">
        <f>Q50*P51</f>
        <v>29.208262265842638</v>
      </c>
      <c r="R51" s="81"/>
      <c r="S51" s="83">
        <f t="shared" si="13"/>
        <v>-0.79335905798876638</v>
      </c>
      <c r="T51" s="84">
        <f>IF((K51)=0,"",(S51/K51))</f>
        <v>-2.6443872796920204E-2</v>
      </c>
      <c r="U51" s="81"/>
      <c r="V51" s="79">
        <v>0.13</v>
      </c>
      <c r="W51" s="82">
        <f>W50*V51</f>
        <v>28.620662265913186</v>
      </c>
      <c r="X51" s="81"/>
      <c r="Y51" s="83">
        <f t="shared" si="14"/>
        <v>-0.58759999992945211</v>
      </c>
      <c r="Z51" s="84">
        <f>IF((Q51)=0,"",(Y51/Q51))</f>
        <v>-2.011759530852392E-2</v>
      </c>
      <c r="AA51" s="81"/>
      <c r="AB51" s="79">
        <v>0.13</v>
      </c>
      <c r="AC51" s="82">
        <f>AC50*AB51</f>
        <v>28.129213140508277</v>
      </c>
      <c r="AD51" s="81"/>
      <c r="AE51" s="83">
        <f t="shared" si="15"/>
        <v>-0.49144912540490893</v>
      </c>
      <c r="AF51" s="84">
        <f>IF((W51)=0,"",(AE51/W51))</f>
        <v>-1.717113045249893E-2</v>
      </c>
    </row>
    <row r="52" spans="2:36" ht="12.75" customHeight="1" x14ac:dyDescent="0.25">
      <c r="B52" s="85" t="s">
        <v>37</v>
      </c>
      <c r="C52" s="14"/>
      <c r="D52" s="14"/>
      <c r="E52" s="14"/>
      <c r="F52" s="80"/>
      <c r="G52" s="86"/>
      <c r="H52" s="82">
        <f>H50+H51</f>
        <v>271.02017495356893</v>
      </c>
      <c r="I52" s="81"/>
      <c r="J52" s="86"/>
      <c r="K52" s="82">
        <f>K50+K51</f>
        <v>260.78332381484222</v>
      </c>
      <c r="L52" s="81"/>
      <c r="M52" s="83">
        <f t="shared" si="29"/>
        <v>-10.236851138726706</v>
      </c>
      <c r="N52" s="84">
        <f>IF((H52)=0,"",(M52/H52))</f>
        <v>-3.7771546492730589E-2</v>
      </c>
      <c r="O52" s="81"/>
      <c r="P52" s="86"/>
      <c r="Q52" s="82">
        <f>Q50+Q51</f>
        <v>253.88720277232449</v>
      </c>
      <c r="R52" s="81"/>
      <c r="S52" s="83">
        <f t="shared" si="13"/>
        <v>-6.8961210425177342</v>
      </c>
      <c r="T52" s="84">
        <f>IF((K52)=0,"",(S52/K52))</f>
        <v>-2.6443872796920186E-2</v>
      </c>
      <c r="U52" s="81"/>
      <c r="V52" s="86"/>
      <c r="W52" s="82">
        <f>W50+W51</f>
        <v>248.77960277293769</v>
      </c>
      <c r="X52" s="81"/>
      <c r="Y52" s="83">
        <f t="shared" si="14"/>
        <v>-5.1075999993867924</v>
      </c>
      <c r="Z52" s="84">
        <f>IF((Q52)=0,"",(Y52/Q52))</f>
        <v>-2.0117595308523983E-2</v>
      </c>
      <c r="AA52" s="81"/>
      <c r="AB52" s="86"/>
      <c r="AC52" s="82">
        <f>AC50+AC51</f>
        <v>244.50777575980271</v>
      </c>
      <c r="AD52" s="81"/>
      <c r="AE52" s="83">
        <f t="shared" si="15"/>
        <v>-4.2718270131349811</v>
      </c>
      <c r="AF52" s="84">
        <f>IF((W52)=0,"",(AE52/W52))</f>
        <v>-1.7171130452498944E-2</v>
      </c>
    </row>
    <row r="53" spans="2:36" ht="15.75" customHeight="1" x14ac:dyDescent="0.25">
      <c r="B53" s="141" t="s">
        <v>38</v>
      </c>
      <c r="C53" s="141"/>
      <c r="D53" s="141"/>
      <c r="E53" s="141"/>
      <c r="F53" s="80"/>
      <c r="G53" s="86"/>
      <c r="H53" s="87">
        <f>ROUND(-H52*10%,2)</f>
        <v>-27.1</v>
      </c>
      <c r="I53" s="81"/>
      <c r="J53" s="86"/>
      <c r="K53" s="213">
        <v>0</v>
      </c>
      <c r="L53" s="81"/>
      <c r="M53" s="88">
        <f t="shared" si="29"/>
        <v>27.1</v>
      </c>
      <c r="N53" s="89">
        <f>IF((H53)=0,"",(M53/H53))</f>
        <v>-1</v>
      </c>
      <c r="O53" s="81"/>
      <c r="P53" s="86"/>
      <c r="Q53" s="87">
        <f>ROUND(-Q52*10%,2)</f>
        <v>-25.39</v>
      </c>
      <c r="R53" s="81"/>
      <c r="S53" s="88">
        <f t="shared" si="13"/>
        <v>-25.39</v>
      </c>
      <c r="T53" s="89" t="str">
        <f>IF((K53)=0,"",(S53/K53))</f>
        <v/>
      </c>
      <c r="U53" s="81"/>
      <c r="V53" s="86"/>
      <c r="W53" s="87">
        <f>ROUND(-W52*10%,2)</f>
        <v>-24.88</v>
      </c>
      <c r="X53" s="81"/>
      <c r="Y53" s="88">
        <f t="shared" si="14"/>
        <v>0.51000000000000156</v>
      </c>
      <c r="Z53" s="89">
        <f>IF((Q53)=0,"",(Y53/Q53))</f>
        <v>-2.008664828672712E-2</v>
      </c>
      <c r="AA53" s="81"/>
      <c r="AB53" s="86"/>
      <c r="AC53" s="87">
        <f>ROUND(-AC52*10%,2)</f>
        <v>-24.45</v>
      </c>
      <c r="AD53" s="81"/>
      <c r="AE53" s="88">
        <f t="shared" si="15"/>
        <v>0.42999999999999972</v>
      </c>
      <c r="AF53" s="89">
        <f>IF((W53)=0,"",(AE53/W53))</f>
        <v>-1.7282958199356904E-2</v>
      </c>
    </row>
    <row r="54" spans="2:36" ht="13.5" customHeight="1" thickBot="1" x14ac:dyDescent="0.3">
      <c r="B54" s="222" t="s">
        <v>39</v>
      </c>
      <c r="C54" s="222"/>
      <c r="D54" s="222"/>
      <c r="E54" s="142"/>
      <c r="F54" s="91"/>
      <c r="G54" s="90"/>
      <c r="H54" s="93">
        <f>H52+H53</f>
        <v>243.92017495356893</v>
      </c>
      <c r="I54" s="92"/>
      <c r="J54" s="90"/>
      <c r="K54" s="93">
        <f>K52+K53</f>
        <v>260.78332381484222</v>
      </c>
      <c r="L54" s="92"/>
      <c r="M54" s="94">
        <f t="shared" si="29"/>
        <v>16.863148861273288</v>
      </c>
      <c r="N54" s="95">
        <f>IF((H54)=0,"",(M54/H54))</f>
        <v>6.9133883101236901E-2</v>
      </c>
      <c r="O54" s="92"/>
      <c r="P54" s="90"/>
      <c r="Q54" s="93">
        <f>Q52+Q53</f>
        <v>228.4972027723245</v>
      </c>
      <c r="R54" s="92"/>
      <c r="S54" s="94">
        <f t="shared" si="13"/>
        <v>-32.286121042517721</v>
      </c>
      <c r="T54" s="95">
        <f>IF((K54)=0,"",(S54/K54))</f>
        <v>-0.12380439274346035</v>
      </c>
      <c r="U54" s="92"/>
      <c r="V54" s="90"/>
      <c r="W54" s="93">
        <f>W52+W53</f>
        <v>223.8996027729377</v>
      </c>
      <c r="X54" s="92"/>
      <c r="Y54" s="94">
        <f t="shared" si="14"/>
        <v>-4.5975999993868015</v>
      </c>
      <c r="Z54" s="95">
        <f>IF((Q54)=0,"",(Y54/Q54))</f>
        <v>-2.0121034059081538E-2</v>
      </c>
      <c r="AA54" s="92"/>
      <c r="AB54" s="90"/>
      <c r="AC54" s="93">
        <f>AC52+AC53</f>
        <v>220.05777575980272</v>
      </c>
      <c r="AD54" s="92"/>
      <c r="AE54" s="94">
        <f t="shared" si="15"/>
        <v>-3.8418270131349743</v>
      </c>
      <c r="AF54" s="95">
        <f>IF((W54)=0,"",(AE54/W54))</f>
        <v>-1.7158704015348653E-2</v>
      </c>
    </row>
    <row r="55" spans="2:36" s="61" customFormat="1" ht="8.25" customHeight="1" thickBot="1" x14ac:dyDescent="0.3">
      <c r="B55" s="96"/>
      <c r="C55" s="97"/>
      <c r="D55" s="98"/>
      <c r="E55" s="98"/>
      <c r="F55" s="99"/>
      <c r="G55" s="65"/>
      <c r="H55" s="67"/>
      <c r="I55" s="100"/>
      <c r="J55" s="65"/>
      <c r="K55" s="67"/>
      <c r="L55" s="100"/>
      <c r="M55" s="101">
        <f t="shared" si="29"/>
        <v>0</v>
      </c>
      <c r="N55" s="70"/>
      <c r="O55" s="100"/>
      <c r="P55" s="65"/>
      <c r="Q55" s="67"/>
      <c r="R55" s="100"/>
      <c r="S55" s="101">
        <f t="shared" si="13"/>
        <v>0</v>
      </c>
      <c r="T55" s="70"/>
      <c r="U55" s="100"/>
      <c r="V55" s="65"/>
      <c r="W55" s="67"/>
      <c r="X55" s="100"/>
      <c r="Y55" s="101">
        <f t="shared" si="14"/>
        <v>0</v>
      </c>
      <c r="Z55" s="70"/>
      <c r="AA55" s="100"/>
      <c r="AB55" s="65"/>
      <c r="AC55" s="67"/>
      <c r="AD55" s="100"/>
      <c r="AE55" s="101">
        <f t="shared" si="15"/>
        <v>0</v>
      </c>
      <c r="AF55" s="70"/>
    </row>
    <row r="56" spans="2:36" s="61" customFormat="1" ht="13" x14ac:dyDescent="0.25">
      <c r="B56" s="102" t="s">
        <v>40</v>
      </c>
      <c r="C56" s="56"/>
      <c r="D56" s="56"/>
      <c r="E56" s="56"/>
      <c r="F56" s="104"/>
      <c r="G56" s="103"/>
      <c r="H56" s="105">
        <f>SUM(H47:H48,H39,H40:H43)</f>
        <v>242.03086279076894</v>
      </c>
      <c r="I56" s="106"/>
      <c r="J56" s="103"/>
      <c r="K56" s="105">
        <f>SUM(K47:K48,K39,K40:K43)</f>
        <v>232.97170249101083</v>
      </c>
      <c r="L56" s="106"/>
      <c r="M56" s="107">
        <f t="shared" si="29"/>
        <v>-9.0591602997581049</v>
      </c>
      <c r="N56" s="77">
        <f>IF((H56)=0,"",(M56/H56))</f>
        <v>-3.7429773192146888E-2</v>
      </c>
      <c r="O56" s="106"/>
      <c r="P56" s="103"/>
      <c r="Q56" s="105">
        <f>SUM(Q47:Q48,Q39,Q40:Q43)</f>
        <v>226.86894050648186</v>
      </c>
      <c r="R56" s="106"/>
      <c r="S56" s="107">
        <f t="shared" si="13"/>
        <v>-6.1027619845289678</v>
      </c>
      <c r="T56" s="77">
        <f>IF((K56)=0,"",(S56/K56))</f>
        <v>-2.6195292901567913E-2</v>
      </c>
      <c r="U56" s="106"/>
      <c r="V56" s="103"/>
      <c r="W56" s="105">
        <f>SUM(W47:W48,W39,W40:W43)</f>
        <v>222.34894050702454</v>
      </c>
      <c r="X56" s="106"/>
      <c r="Y56" s="107">
        <f t="shared" si="14"/>
        <v>-4.5199999994573261</v>
      </c>
      <c r="Z56" s="77">
        <f>IF((Q56)=0,"",(Y56/Q56))</f>
        <v>-1.9923397135661176E-2</v>
      </c>
      <c r="AA56" s="106"/>
      <c r="AB56" s="103"/>
      <c r="AC56" s="105">
        <f>SUM(AC47:AC48,AC39,AC40:AC43)</f>
        <v>218.56856261929445</v>
      </c>
      <c r="AD56" s="106"/>
      <c r="AE56" s="107">
        <f t="shared" si="15"/>
        <v>-3.7803778877300829</v>
      </c>
      <c r="AF56" s="77">
        <f>IF((W56)=0,"",(AE56/W56))</f>
        <v>-1.700200540245278E-2</v>
      </c>
    </row>
    <row r="57" spans="2:36" s="61" customFormat="1" x14ac:dyDescent="0.25">
      <c r="B57" s="108" t="s">
        <v>36</v>
      </c>
      <c r="C57" s="56"/>
      <c r="D57" s="56"/>
      <c r="E57" s="56"/>
      <c r="F57" s="104"/>
      <c r="G57" s="109">
        <v>0.13</v>
      </c>
      <c r="H57" s="111">
        <f>H56*G57</f>
        <v>31.464012162799964</v>
      </c>
      <c r="I57" s="110"/>
      <c r="J57" s="109">
        <v>0.13</v>
      </c>
      <c r="K57" s="111">
        <f>K56*J57</f>
        <v>30.286321323831409</v>
      </c>
      <c r="L57" s="110"/>
      <c r="M57" s="112">
        <f t="shared" si="29"/>
        <v>-1.1776908389685552</v>
      </c>
      <c r="N57" s="84">
        <f>IF((H57)=0,"",(M57/H57))</f>
        <v>-3.7429773192146937E-2</v>
      </c>
      <c r="O57" s="110"/>
      <c r="P57" s="109">
        <v>0.13</v>
      </c>
      <c r="Q57" s="111">
        <f>Q56*P57</f>
        <v>29.492962265842642</v>
      </c>
      <c r="R57" s="110"/>
      <c r="S57" s="112">
        <f t="shared" si="13"/>
        <v>-0.79335905798876638</v>
      </c>
      <c r="T57" s="84">
        <f>IF((K57)=0,"",(S57/K57))</f>
        <v>-2.619529290156793E-2</v>
      </c>
      <c r="U57" s="110"/>
      <c r="V57" s="109">
        <v>0.13</v>
      </c>
      <c r="W57" s="111">
        <f>W56*V57</f>
        <v>28.90536226591319</v>
      </c>
      <c r="X57" s="110"/>
      <c r="Y57" s="112">
        <f t="shared" si="14"/>
        <v>-0.58759999992945211</v>
      </c>
      <c r="Z57" s="84">
        <f>IF((Q57)=0,"",(Y57/Q57))</f>
        <v>-1.9923397135661165E-2</v>
      </c>
      <c r="AA57" s="110"/>
      <c r="AB57" s="109">
        <v>0.13</v>
      </c>
      <c r="AC57" s="111">
        <f>AC56*AB57</f>
        <v>28.413913140508281</v>
      </c>
      <c r="AD57" s="110"/>
      <c r="AE57" s="112">
        <f t="shared" si="15"/>
        <v>-0.49144912540490893</v>
      </c>
      <c r="AF57" s="84">
        <f>IF((W57)=0,"",(AE57/W57))</f>
        <v>-1.7002005402452714E-2</v>
      </c>
    </row>
    <row r="58" spans="2:36" s="61" customFormat="1" ht="12.75" customHeight="1" x14ac:dyDescent="0.25">
      <c r="B58" s="113" t="s">
        <v>37</v>
      </c>
      <c r="C58" s="56"/>
      <c r="D58" s="56"/>
      <c r="E58" s="56"/>
      <c r="F58" s="115"/>
      <c r="G58" s="114"/>
      <c r="H58" s="111">
        <f>H56+H57</f>
        <v>273.49487495356891</v>
      </c>
      <c r="I58" s="110"/>
      <c r="J58" s="114"/>
      <c r="K58" s="111">
        <f>K56+K57</f>
        <v>263.25802381484226</v>
      </c>
      <c r="L58" s="110"/>
      <c r="M58" s="112">
        <f t="shared" si="29"/>
        <v>-10.236851138726649</v>
      </c>
      <c r="N58" s="84">
        <f>IF((H58)=0,"",(M58/H58))</f>
        <v>-3.7429773192146853E-2</v>
      </c>
      <c r="O58" s="110"/>
      <c r="P58" s="114"/>
      <c r="Q58" s="111">
        <f>Q56+Q57</f>
        <v>256.36190277232453</v>
      </c>
      <c r="R58" s="110"/>
      <c r="S58" s="112">
        <f t="shared" si="13"/>
        <v>-6.8961210425177342</v>
      </c>
      <c r="T58" s="84">
        <f>IF((K58)=0,"",(S58/K58))</f>
        <v>-2.6195292901567913E-2</v>
      </c>
      <c r="U58" s="110"/>
      <c r="V58" s="114"/>
      <c r="W58" s="111">
        <f>W56+W57</f>
        <v>251.25430277293773</v>
      </c>
      <c r="X58" s="110"/>
      <c r="Y58" s="112">
        <f t="shared" si="14"/>
        <v>-5.1075999993867924</v>
      </c>
      <c r="Z58" s="84">
        <f>IF((Q58)=0,"",(Y58/Q58))</f>
        <v>-1.9923397135661228E-2</v>
      </c>
      <c r="AA58" s="110"/>
      <c r="AB58" s="114"/>
      <c r="AC58" s="111">
        <f>AC56+AC57</f>
        <v>246.98247575980272</v>
      </c>
      <c r="AD58" s="110"/>
      <c r="AE58" s="112">
        <f t="shared" si="15"/>
        <v>-4.2718270131350096</v>
      </c>
      <c r="AF58" s="84">
        <f>IF((W58)=0,"",(AE58/W58))</f>
        <v>-1.7002005402452842E-2</v>
      </c>
    </row>
    <row r="59" spans="2:36" s="61" customFormat="1" ht="15.75" customHeight="1" x14ac:dyDescent="0.25">
      <c r="B59" s="143" t="s">
        <v>38</v>
      </c>
      <c r="C59" s="143"/>
      <c r="D59" s="143"/>
      <c r="E59" s="143"/>
      <c r="F59" s="115"/>
      <c r="G59" s="114"/>
      <c r="H59" s="116">
        <f>ROUND(-H58*10%,2)</f>
        <v>-27.35</v>
      </c>
      <c r="I59" s="110"/>
      <c r="J59" s="114"/>
      <c r="K59" s="214">
        <v>0</v>
      </c>
      <c r="L59" s="110"/>
      <c r="M59" s="117">
        <f t="shared" si="29"/>
        <v>27.35</v>
      </c>
      <c r="N59" s="89">
        <f>IF((H59)=0,"",(M59/H59))</f>
        <v>-1</v>
      </c>
      <c r="O59" s="110"/>
      <c r="P59" s="114"/>
      <c r="Q59" s="116">
        <f>ROUND(-Q58*10%,2)</f>
        <v>-25.64</v>
      </c>
      <c r="R59" s="110"/>
      <c r="S59" s="117">
        <f t="shared" si="13"/>
        <v>-25.64</v>
      </c>
      <c r="T59" s="89" t="str">
        <f>IF((K59)=0,"",(S59/K59))</f>
        <v/>
      </c>
      <c r="U59" s="110"/>
      <c r="V59" s="114"/>
      <c r="W59" s="116">
        <f>ROUND(-W58*10%,2)</f>
        <v>-25.13</v>
      </c>
      <c r="X59" s="110"/>
      <c r="Y59" s="117">
        <f t="shared" si="14"/>
        <v>0.51000000000000156</v>
      </c>
      <c r="Z59" s="89">
        <f>IF((Q59)=0,"",(Y59/Q59))</f>
        <v>-1.9890795631825334E-2</v>
      </c>
      <c r="AA59" s="110"/>
      <c r="AB59" s="114"/>
      <c r="AC59" s="116">
        <f>ROUND(-AC58*10%,2)</f>
        <v>-24.7</v>
      </c>
      <c r="AD59" s="110"/>
      <c r="AE59" s="117">
        <f t="shared" si="15"/>
        <v>0.42999999999999972</v>
      </c>
      <c r="AF59" s="89">
        <f>IF((W59)=0,"",(AE59/W59))</f>
        <v>-1.7111022682053313E-2</v>
      </c>
    </row>
    <row r="60" spans="2:36" s="61" customFormat="1" ht="13.5" customHeight="1" thickBot="1" x14ac:dyDescent="0.3">
      <c r="B60" s="223" t="s">
        <v>41</v>
      </c>
      <c r="C60" s="223"/>
      <c r="D60" s="223"/>
      <c r="E60" s="135"/>
      <c r="F60" s="119"/>
      <c r="G60" s="118"/>
      <c r="H60" s="121">
        <f>SUM(H58:H59)</f>
        <v>246.14487495356892</v>
      </c>
      <c r="I60" s="120"/>
      <c r="J60" s="118"/>
      <c r="K60" s="121">
        <f>SUM(K58:K59)</f>
        <v>263.25802381484226</v>
      </c>
      <c r="L60" s="120"/>
      <c r="M60" s="122">
        <f t="shared" si="29"/>
        <v>17.113148861273345</v>
      </c>
      <c r="N60" s="123">
        <f>IF((H60)=0,"",(M60/H60))</f>
        <v>6.9524701111495626E-2</v>
      </c>
      <c r="O60" s="120"/>
      <c r="P60" s="118"/>
      <c r="Q60" s="121">
        <f>SUM(Q58:Q59)</f>
        <v>230.72190277232454</v>
      </c>
      <c r="R60" s="120"/>
      <c r="S60" s="122">
        <f t="shared" si="13"/>
        <v>-32.536121042517721</v>
      </c>
      <c r="T60" s="123">
        <f>IF((K60)=0,"",(S60/K60))</f>
        <v>-0.12359023505168226</v>
      </c>
      <c r="U60" s="120"/>
      <c r="V60" s="118"/>
      <c r="W60" s="121">
        <f>SUM(W58:W59)</f>
        <v>226.12430277293774</v>
      </c>
      <c r="X60" s="120"/>
      <c r="Y60" s="122">
        <f t="shared" si="14"/>
        <v>-4.5975999993868015</v>
      </c>
      <c r="Z60" s="123">
        <f>IF((Q60)=0,"",(Y60/Q60))</f>
        <v>-1.9927020123112E-2</v>
      </c>
      <c r="AA60" s="120"/>
      <c r="AB60" s="118"/>
      <c r="AC60" s="121">
        <f>SUM(AC58:AC59)</f>
        <v>222.28247575980274</v>
      </c>
      <c r="AD60" s="120"/>
      <c r="AE60" s="122">
        <f t="shared" si="15"/>
        <v>-3.8418270131350027</v>
      </c>
      <c r="AF60" s="123">
        <f>IF((W60)=0,"",(AE60/W60))</f>
        <v>-1.698988992347614E-2</v>
      </c>
    </row>
    <row r="61" spans="2:36" s="61" customFormat="1" ht="8.25" customHeight="1" thickBot="1" x14ac:dyDescent="0.3">
      <c r="B61" s="96"/>
      <c r="C61" s="97"/>
      <c r="D61" s="98"/>
      <c r="E61" s="98"/>
      <c r="F61" s="125"/>
      <c r="G61" s="124"/>
      <c r="H61" s="127"/>
      <c r="I61" s="126"/>
      <c r="J61" s="124"/>
      <c r="K61" s="127"/>
      <c r="L61" s="126"/>
      <c r="M61" s="128"/>
      <c r="N61" s="70"/>
      <c r="O61" s="126"/>
      <c r="P61" s="124"/>
      <c r="Q61" s="127"/>
      <c r="R61" s="126"/>
      <c r="S61" s="128"/>
      <c r="T61" s="70"/>
      <c r="U61" s="126"/>
      <c r="V61" s="124"/>
      <c r="W61" s="127"/>
      <c r="X61" s="126"/>
      <c r="Y61" s="128"/>
      <c r="Z61" s="70"/>
      <c r="AA61" s="126"/>
      <c r="AB61" s="124"/>
      <c r="AC61" s="127"/>
      <c r="AD61" s="126"/>
      <c r="AE61" s="128"/>
      <c r="AF61" s="70"/>
    </row>
    <row r="62" spans="2:36" ht="10.5" customHeight="1" x14ac:dyDescent="0.25">
      <c r="H62" s="147"/>
      <c r="I62" s="144"/>
      <c r="K62" s="147"/>
      <c r="L62" s="144"/>
      <c r="M62" s="144"/>
      <c r="N62" s="144"/>
      <c r="O62" s="144"/>
      <c r="Q62" s="147"/>
      <c r="R62" s="144"/>
      <c r="S62" s="144"/>
      <c r="T62" s="144"/>
      <c r="U62" s="144"/>
      <c r="W62" s="147"/>
      <c r="X62" s="144"/>
      <c r="Y62" s="144"/>
      <c r="Z62" s="144"/>
      <c r="AA62" s="144"/>
      <c r="AC62" s="147"/>
      <c r="AD62" s="144"/>
      <c r="AE62" s="144"/>
      <c r="AF62" s="144"/>
    </row>
    <row r="63" spans="2:36" ht="13" x14ac:dyDescent="0.3">
      <c r="B63" s="7" t="s">
        <v>42</v>
      </c>
      <c r="G63" s="129">
        <v>3.7900000000000003E-2</v>
      </c>
      <c r="I63" s="144"/>
      <c r="J63" s="129">
        <v>3.7900000000000003E-2</v>
      </c>
      <c r="K63" s="144"/>
      <c r="L63" s="144"/>
      <c r="M63" s="144"/>
      <c r="N63" s="144"/>
      <c r="O63" s="144"/>
      <c r="P63" s="129">
        <v>3.7900000000000003E-2</v>
      </c>
      <c r="Q63" s="144"/>
      <c r="R63" s="144"/>
      <c r="S63" s="144"/>
      <c r="T63" s="144"/>
      <c r="U63" s="144"/>
      <c r="V63" s="129">
        <v>3.7900000000000003E-2</v>
      </c>
      <c r="W63" s="144"/>
      <c r="X63" s="144"/>
      <c r="Y63" s="144"/>
      <c r="Z63" s="144"/>
      <c r="AA63" s="144"/>
      <c r="AB63" s="129">
        <v>3.7900000000000003E-2</v>
      </c>
      <c r="AC63" s="144"/>
      <c r="AD63" s="144"/>
      <c r="AE63" s="144"/>
      <c r="AF63" s="144"/>
    </row>
    <row r="64" spans="2:36" ht="10.5" customHeight="1" x14ac:dyDescent="0.25">
      <c r="I64" s="144"/>
      <c r="K64" s="144"/>
      <c r="L64" s="144"/>
      <c r="M64" s="144"/>
      <c r="N64" s="144"/>
      <c r="O64" s="144"/>
      <c r="R64" s="144"/>
      <c r="U64" s="144"/>
      <c r="X64" s="144"/>
      <c r="AA64" s="144"/>
      <c r="AD64" s="144"/>
      <c r="AG64" s="144"/>
      <c r="AJ64" s="144"/>
    </row>
    <row r="65" spans="1:36" ht="10.5" customHeight="1" x14ac:dyDescent="0.3">
      <c r="A65" s="130" t="s">
        <v>43</v>
      </c>
      <c r="I65" s="144"/>
      <c r="K65" s="144"/>
      <c r="L65" s="144"/>
      <c r="M65" s="144"/>
      <c r="N65" s="144"/>
      <c r="O65" s="144"/>
      <c r="R65" s="144"/>
      <c r="U65" s="144"/>
      <c r="X65" s="144"/>
      <c r="AA65" s="144"/>
      <c r="AD65" s="144"/>
      <c r="AG65" s="144"/>
      <c r="AJ65" s="144"/>
    </row>
    <row r="66" spans="1:36" ht="10.5" customHeight="1" x14ac:dyDescent="0.25">
      <c r="I66" s="144"/>
      <c r="K66" s="144"/>
      <c r="L66" s="144"/>
      <c r="M66" s="144"/>
      <c r="N66" s="144"/>
      <c r="O66" s="144"/>
      <c r="R66" s="144"/>
      <c r="U66" s="144"/>
      <c r="X66" s="144"/>
      <c r="AA66" s="144"/>
      <c r="AD66" s="144"/>
      <c r="AG66" s="144"/>
      <c r="AJ66" s="144"/>
    </row>
    <row r="67" spans="1:36" x14ac:dyDescent="0.25">
      <c r="A67" s="1" t="s">
        <v>44</v>
      </c>
      <c r="I67" s="144"/>
      <c r="K67" s="144"/>
      <c r="L67" s="144"/>
      <c r="M67" s="144"/>
      <c r="N67" s="144"/>
      <c r="O67" s="144"/>
      <c r="R67" s="144"/>
      <c r="U67" s="144"/>
      <c r="X67" s="144"/>
      <c r="AA67" s="144"/>
      <c r="AD67" s="144"/>
      <c r="AG67" s="144"/>
      <c r="AJ67" s="144"/>
    </row>
    <row r="68" spans="1:36" x14ac:dyDescent="0.25">
      <c r="A68" s="1" t="s">
        <v>45</v>
      </c>
      <c r="I68" s="144"/>
      <c r="K68" s="144"/>
      <c r="L68" s="144"/>
      <c r="M68" s="144"/>
      <c r="N68" s="144"/>
      <c r="O68" s="144"/>
      <c r="R68" s="144"/>
      <c r="U68" s="144"/>
      <c r="X68" s="144"/>
      <c r="AA68" s="144"/>
      <c r="AD68" s="144"/>
      <c r="AG68" s="144"/>
      <c r="AJ68" s="144"/>
    </row>
    <row r="69" spans="1:36" x14ac:dyDescent="0.25">
      <c r="I69" s="144"/>
      <c r="K69" s="144"/>
      <c r="L69" s="144"/>
      <c r="M69" s="144"/>
      <c r="N69" s="144"/>
      <c r="O69" s="144"/>
      <c r="R69" s="144"/>
      <c r="U69" s="144"/>
      <c r="X69" s="144"/>
      <c r="AA69" s="144"/>
      <c r="AD69" s="144"/>
      <c r="AG69" s="144"/>
      <c r="AJ69" s="144"/>
    </row>
    <row r="70" spans="1:36" x14ac:dyDescent="0.25">
      <c r="A70" s="6" t="s">
        <v>46</v>
      </c>
      <c r="I70" s="144"/>
      <c r="K70" s="144"/>
      <c r="L70" s="144"/>
      <c r="M70" s="144"/>
      <c r="N70" s="144"/>
      <c r="O70" s="144"/>
      <c r="R70" s="144"/>
      <c r="U70" s="144"/>
      <c r="X70" s="144"/>
      <c r="AA70" s="144"/>
      <c r="AD70" s="144"/>
      <c r="AG70" s="144"/>
      <c r="AJ70" s="144"/>
    </row>
    <row r="71" spans="1:36" x14ac:dyDescent="0.25">
      <c r="A71" s="6" t="s">
        <v>47</v>
      </c>
      <c r="I71" s="144"/>
      <c r="K71" s="144"/>
      <c r="L71" s="144"/>
      <c r="M71" s="144"/>
      <c r="N71" s="144"/>
      <c r="O71" s="144"/>
      <c r="R71" s="144"/>
      <c r="U71" s="144"/>
      <c r="X71" s="144"/>
      <c r="AA71" s="144"/>
      <c r="AD71" s="144"/>
      <c r="AG71" s="144"/>
      <c r="AJ71" s="144"/>
    </row>
    <row r="72" spans="1:36" x14ac:dyDescent="0.25">
      <c r="I72" s="144"/>
      <c r="K72" s="144"/>
      <c r="L72" s="144"/>
      <c r="M72" s="144"/>
      <c r="N72" s="144"/>
      <c r="O72" s="144"/>
      <c r="R72" s="144"/>
      <c r="U72" s="144"/>
      <c r="X72" s="144"/>
      <c r="AA72" s="144"/>
      <c r="AD72" s="144"/>
      <c r="AG72" s="144"/>
      <c r="AJ72" s="144"/>
    </row>
    <row r="73" spans="1:36" x14ac:dyDescent="0.25">
      <c r="A73" s="1" t="s">
        <v>48</v>
      </c>
      <c r="I73" s="144"/>
      <c r="K73" s="144"/>
      <c r="L73" s="144"/>
      <c r="M73" s="144"/>
      <c r="N73" s="144"/>
      <c r="O73" s="144"/>
      <c r="R73" s="144"/>
      <c r="U73" s="144"/>
      <c r="X73" s="144"/>
      <c r="AA73" s="144"/>
      <c r="AD73" s="144"/>
      <c r="AG73" s="144"/>
      <c r="AJ73" s="144"/>
    </row>
    <row r="74" spans="1:36" x14ac:dyDescent="0.25">
      <c r="A74" s="1" t="s">
        <v>49</v>
      </c>
      <c r="I74" s="144"/>
      <c r="K74" s="144"/>
      <c r="L74" s="144"/>
      <c r="M74" s="144"/>
      <c r="N74" s="144"/>
      <c r="O74" s="144"/>
      <c r="R74" s="144"/>
      <c r="U74" s="144"/>
      <c r="X74" s="144"/>
      <c r="AA74" s="144"/>
      <c r="AD74" s="144"/>
      <c r="AG74" s="144"/>
      <c r="AJ74" s="144"/>
    </row>
    <row r="75" spans="1:36" x14ac:dyDescent="0.25">
      <c r="A75" s="1" t="s">
        <v>50</v>
      </c>
      <c r="I75" s="144"/>
      <c r="K75" s="144"/>
      <c r="L75" s="144"/>
      <c r="M75" s="144"/>
      <c r="N75" s="144"/>
      <c r="O75" s="144"/>
      <c r="R75" s="144"/>
      <c r="U75" s="144"/>
      <c r="X75" s="144"/>
      <c r="AA75" s="144"/>
      <c r="AD75" s="144"/>
      <c r="AG75" s="144"/>
      <c r="AJ75" s="144"/>
    </row>
    <row r="76" spans="1:36" x14ac:dyDescent="0.25">
      <c r="A76" s="1" t="s">
        <v>51</v>
      </c>
      <c r="I76" s="144"/>
      <c r="K76" s="144"/>
      <c r="L76" s="144"/>
      <c r="M76" s="144"/>
      <c r="N76" s="144"/>
      <c r="O76" s="144"/>
      <c r="R76" s="144"/>
      <c r="U76" s="144"/>
      <c r="X76" s="144"/>
      <c r="AA76" s="144"/>
      <c r="AD76" s="144"/>
      <c r="AG76" s="144"/>
      <c r="AJ76" s="144"/>
    </row>
    <row r="77" spans="1:36" x14ac:dyDescent="0.25">
      <c r="A77" s="1" t="s">
        <v>52</v>
      </c>
      <c r="I77" s="144"/>
      <c r="K77" s="144"/>
      <c r="L77" s="144"/>
      <c r="M77" s="144"/>
      <c r="N77" s="144"/>
      <c r="O77" s="144"/>
      <c r="R77" s="144"/>
      <c r="U77" s="144"/>
      <c r="X77" s="144"/>
      <c r="AA77" s="144"/>
      <c r="AD77" s="144"/>
      <c r="AG77" s="144"/>
      <c r="AJ77" s="144"/>
    </row>
    <row r="78" spans="1:36" x14ac:dyDescent="0.25">
      <c r="I78" s="144"/>
      <c r="K78" s="144"/>
      <c r="L78" s="144"/>
      <c r="M78" s="144"/>
      <c r="N78" s="144"/>
      <c r="O78" s="144"/>
      <c r="R78" s="144"/>
      <c r="U78" s="144"/>
      <c r="X78" s="144"/>
      <c r="AA78" s="144"/>
      <c r="AD78" s="144"/>
      <c r="AG78" s="144"/>
      <c r="AJ78" s="144"/>
    </row>
    <row r="79" spans="1:36" x14ac:dyDescent="0.25">
      <c r="A79" s="131"/>
      <c r="B79" s="1" t="s">
        <v>53</v>
      </c>
    </row>
  </sheetData>
  <sheetProtection selectLockedCells="1"/>
  <mergeCells count="11">
    <mergeCell ref="B54:D54"/>
    <mergeCell ref="B60:D60"/>
    <mergeCell ref="Y9:Z9"/>
    <mergeCell ref="AB9:AC9"/>
    <mergeCell ref="AE9:AF9"/>
    <mergeCell ref="P9:Q9"/>
    <mergeCell ref="G9:H9"/>
    <mergeCell ref="J9:K9"/>
    <mergeCell ref="M9:N9"/>
    <mergeCell ref="S9:T9"/>
    <mergeCell ref="V9:W9"/>
  </mergeCells>
  <dataValidations count="2">
    <dataValidation type="list" allowBlank="1" showInputMessage="1" showErrorMessage="1" sqref="D5:E5">
      <formula1>"TOU, non-TOU"</formula1>
    </dataValidation>
    <dataValidation type="list" allowBlank="1" showInputMessage="1" showErrorMessage="1" prompt="Select Charge Unit - monthly, per kWh, per kW" sqref="D37:E38 D12:E27 D55:E55 D61:E61 D40:E49 D29:E35">
      <formula1>"Monthly, per kWh, per kW"</formula1>
    </dataValidation>
  </dataValidations>
  <pageMargins left="0.75" right="0.75" top="1" bottom="1" header="0.5" footer="0.5"/>
  <pageSetup paperSize="3" scale="60" orientation="landscape" r:id="rId1"/>
  <headerFooter alignWithMargins="0">
    <oddFooter>&amp;C9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4273" r:id="rId4" name="Option Button 1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12</xdr:col>
                    <xdr:colOff>203200</xdr:colOff>
                    <xdr:row>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74" r:id="rId5" name="Option Button 2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12</xdr:col>
                    <xdr:colOff>203200</xdr:colOff>
                    <xdr:row>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75" r:id="rId6" name="Option Button 3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12</xdr:col>
                    <xdr:colOff>203200</xdr:colOff>
                    <xdr:row>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76" r:id="rId7" name="Option Button 4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12</xdr:col>
                    <xdr:colOff>203200</xdr:colOff>
                    <xdr:row>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77" r:id="rId8" name="Option Button 5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12</xdr:col>
                    <xdr:colOff>203200</xdr:colOff>
                    <xdr:row>7</xdr:row>
                    <xdr:rowOff>31750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8">
    <tabColor rgb="FF92D050"/>
    <pageSetUpPr fitToPage="1"/>
  </sheetPr>
  <dimension ref="A1:AP79"/>
  <sheetViews>
    <sheetView showGridLines="0" topLeftCell="A50" zoomScaleNormal="100" workbookViewId="0">
      <selection activeCell="E15" sqref="E15"/>
    </sheetView>
  </sheetViews>
  <sheetFormatPr defaultColWidth="9.1796875" defaultRowHeight="12.5" x14ac:dyDescent="0.25"/>
  <cols>
    <col min="1" max="1" width="2.1796875" style="1" customWidth="1"/>
    <col min="2" max="2" width="28.54296875" style="1" customWidth="1"/>
    <col min="3" max="3" width="1.26953125" style="1" customWidth="1"/>
    <col min="4" max="5" width="11.26953125" style="1" customWidth="1"/>
    <col min="6" max="6" width="7.453125" style="1" bestFit="1" customWidth="1"/>
    <col min="7" max="7" width="12.26953125" style="1" customWidth="1"/>
    <col min="8" max="8" width="8.81640625" style="144" bestFit="1" customWidth="1"/>
    <col min="9" max="9" width="1.7265625" style="1" customWidth="1"/>
    <col min="10" max="10" width="9.81640625" style="1" bestFit="1" customWidth="1"/>
    <col min="11" max="11" width="8.81640625" style="1" bestFit="1" customWidth="1"/>
    <col min="12" max="12" width="1.7265625" style="1" customWidth="1"/>
    <col min="13" max="13" width="9.54296875" style="1" bestFit="1" customWidth="1"/>
    <col min="14" max="14" width="12.1796875" style="1" bestFit="1" customWidth="1"/>
    <col min="15" max="15" width="1.7265625" style="1" customWidth="1"/>
    <col min="16" max="16" width="9.81640625" style="1" hidden="1" customWidth="1"/>
    <col min="17" max="17" width="0" style="1" hidden="1" customWidth="1"/>
    <col min="18" max="18" width="1.7265625" style="1" hidden="1" customWidth="1"/>
    <col min="19" max="20" width="0" style="1" hidden="1" customWidth="1"/>
    <col min="21" max="21" width="1.7265625" style="1" hidden="1" customWidth="1"/>
    <col min="22" max="22" width="9.81640625" style="1" hidden="1" customWidth="1"/>
    <col min="23" max="23" width="0" style="1" hidden="1" customWidth="1"/>
    <col min="24" max="24" width="1.7265625" style="1" hidden="1" customWidth="1"/>
    <col min="25" max="26" width="0" style="1" hidden="1" customWidth="1"/>
    <col min="27" max="27" width="1.7265625" style="1" hidden="1" customWidth="1"/>
    <col min="28" max="28" width="9.81640625" style="1" hidden="1" customWidth="1"/>
    <col min="29" max="29" width="0" style="1" hidden="1" customWidth="1"/>
    <col min="30" max="30" width="1.7265625" style="1" hidden="1" customWidth="1"/>
    <col min="31" max="32" width="0" style="1" hidden="1" customWidth="1"/>
    <col min="33" max="33" width="1.7265625" style="1" customWidth="1"/>
    <col min="34" max="34" width="9.81640625" style="1" bestFit="1" customWidth="1"/>
    <col min="35" max="35" width="9.1796875" style="1"/>
    <col min="36" max="36" width="1.7265625" style="1" customWidth="1"/>
    <col min="37" max="16384" width="9.1796875" style="1"/>
  </cols>
  <sheetData>
    <row r="1" spans="2:42" ht="7.5" customHeight="1" x14ac:dyDescent="0.25">
      <c r="M1"/>
      <c r="N1"/>
    </row>
    <row r="2" spans="2:42" ht="7.5" customHeight="1" x14ac:dyDescent="0.25">
      <c r="M2"/>
      <c r="N2"/>
    </row>
    <row r="3" spans="2:42" ht="15.5" x14ac:dyDescent="0.3">
      <c r="B3" s="2" t="s">
        <v>0</v>
      </c>
      <c r="D3" s="136" t="s">
        <v>54</v>
      </c>
      <c r="E3" s="136"/>
      <c r="F3" s="136"/>
      <c r="G3" s="136"/>
      <c r="H3" s="136"/>
      <c r="I3" s="136"/>
      <c r="J3" s="136"/>
      <c r="K3" s="136"/>
      <c r="L3" s="136"/>
      <c r="M3" s="136"/>
      <c r="N3" s="151">
        <v>1</v>
      </c>
      <c r="O3" s="136"/>
      <c r="Q3" s="34"/>
      <c r="R3" s="152"/>
      <c r="S3" s="34"/>
      <c r="T3" s="34"/>
      <c r="U3" s="152"/>
      <c r="V3" s="34"/>
      <c r="W3" s="34"/>
      <c r="X3" s="152"/>
      <c r="Y3" s="34"/>
      <c r="Z3" s="34"/>
      <c r="AA3" s="152"/>
      <c r="AB3" s="34"/>
      <c r="AC3" s="34"/>
      <c r="AD3" s="152"/>
      <c r="AE3" s="34"/>
      <c r="AF3" s="34"/>
      <c r="AG3" s="152"/>
      <c r="AH3" s="34"/>
      <c r="AI3" s="34"/>
      <c r="AJ3" s="152"/>
      <c r="AK3" s="34"/>
      <c r="AL3" s="34"/>
      <c r="AM3" s="34"/>
      <c r="AN3" s="34"/>
      <c r="AO3" s="34"/>
      <c r="AP3" s="34"/>
    </row>
    <row r="4" spans="2:42" ht="7.5" customHeight="1" x14ac:dyDescent="0.35">
      <c r="B4" s="3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R4" s="4"/>
      <c r="U4" s="4"/>
      <c r="X4" s="4"/>
      <c r="AA4" s="4"/>
      <c r="AD4" s="4"/>
      <c r="AG4" s="4"/>
      <c r="AJ4" s="4"/>
    </row>
    <row r="5" spans="2:42" ht="15.5" x14ac:dyDescent="0.35">
      <c r="B5" s="2" t="s">
        <v>1</v>
      </c>
      <c r="D5" s="5" t="s">
        <v>2</v>
      </c>
      <c r="E5" s="5"/>
      <c r="F5" s="4"/>
      <c r="G5" s="4"/>
      <c r="H5" s="4"/>
    </row>
    <row r="6" spans="2:42" ht="15.5" x14ac:dyDescent="0.35">
      <c r="B6" s="3"/>
      <c r="D6" s="4"/>
      <c r="E6" s="4"/>
      <c r="F6" s="4"/>
      <c r="G6" s="4"/>
      <c r="H6" s="4"/>
      <c r="J6" s="153"/>
      <c r="K6" s="153"/>
    </row>
    <row r="7" spans="2:42" ht="13" x14ac:dyDescent="0.3">
      <c r="B7" s="6"/>
      <c r="D7" s="7" t="s">
        <v>3</v>
      </c>
      <c r="E7" s="7"/>
      <c r="F7" s="7"/>
      <c r="G7" s="8">
        <v>2000</v>
      </c>
      <c r="H7" s="9" t="s">
        <v>4</v>
      </c>
      <c r="J7" s="153"/>
      <c r="K7" s="153"/>
    </row>
    <row r="8" spans="2:42" x14ac:dyDescent="0.25">
      <c r="B8" s="6"/>
    </row>
    <row r="9" spans="2:42" s="19" customFormat="1" ht="25.15" customHeight="1" x14ac:dyDescent="0.25">
      <c r="B9" s="148"/>
      <c r="D9" s="149"/>
      <c r="E9" s="149"/>
      <c r="F9" s="149"/>
      <c r="G9" s="220" t="s">
        <v>113</v>
      </c>
      <c r="H9" s="221"/>
      <c r="I9" s="150"/>
      <c r="J9" s="220" t="s">
        <v>59</v>
      </c>
      <c r="K9" s="221"/>
      <c r="L9" s="150"/>
      <c r="M9" s="220" t="s">
        <v>60</v>
      </c>
      <c r="N9" s="221"/>
      <c r="O9" s="150"/>
      <c r="P9" s="220" t="s">
        <v>62</v>
      </c>
      <c r="Q9" s="221"/>
      <c r="R9" s="150"/>
      <c r="S9" s="220" t="s">
        <v>63</v>
      </c>
      <c r="T9" s="221"/>
      <c r="U9" s="150"/>
      <c r="V9" s="220" t="s">
        <v>64</v>
      </c>
      <c r="W9" s="221"/>
      <c r="X9" s="150"/>
      <c r="Y9" s="220" t="s">
        <v>65</v>
      </c>
      <c r="Z9" s="221"/>
      <c r="AA9" s="150"/>
      <c r="AB9" s="220" t="s">
        <v>66</v>
      </c>
      <c r="AC9" s="221"/>
      <c r="AD9" s="150"/>
      <c r="AE9" s="220" t="s">
        <v>67</v>
      </c>
      <c r="AF9" s="221"/>
    </row>
    <row r="10" spans="2:42" ht="12.75" customHeight="1" x14ac:dyDescent="0.3">
      <c r="B10" s="6"/>
      <c r="D10" s="137" t="s">
        <v>5</v>
      </c>
      <c r="E10" s="137"/>
      <c r="F10" s="10" t="s">
        <v>7</v>
      </c>
      <c r="G10" s="10" t="s">
        <v>6</v>
      </c>
      <c r="H10" s="11" t="s">
        <v>8</v>
      </c>
      <c r="I10" s="144"/>
      <c r="J10" s="10" t="s">
        <v>6</v>
      </c>
      <c r="K10" s="11" t="s">
        <v>8</v>
      </c>
      <c r="L10" s="144"/>
      <c r="M10" s="145" t="s">
        <v>9</v>
      </c>
      <c r="N10" s="139" t="s">
        <v>10</v>
      </c>
      <c r="O10" s="144"/>
      <c r="P10" s="10" t="s">
        <v>6</v>
      </c>
      <c r="Q10" s="11" t="s">
        <v>8</v>
      </c>
      <c r="R10" s="144"/>
      <c r="S10" s="145" t="s">
        <v>9</v>
      </c>
      <c r="T10" s="139" t="s">
        <v>61</v>
      </c>
      <c r="U10" s="144"/>
      <c r="V10" s="10" t="s">
        <v>6</v>
      </c>
      <c r="W10" s="11" t="s">
        <v>8</v>
      </c>
      <c r="X10" s="144"/>
      <c r="Y10" s="145" t="s">
        <v>9</v>
      </c>
      <c r="Z10" s="139" t="s">
        <v>61</v>
      </c>
      <c r="AA10" s="144"/>
      <c r="AB10" s="10" t="s">
        <v>6</v>
      </c>
      <c r="AC10" s="11" t="s">
        <v>8</v>
      </c>
      <c r="AD10" s="144"/>
      <c r="AE10" s="145" t="s">
        <v>9</v>
      </c>
      <c r="AF10" s="139" t="s">
        <v>61</v>
      </c>
    </row>
    <row r="11" spans="2:42" ht="13" x14ac:dyDescent="0.3">
      <c r="B11" s="6"/>
      <c r="D11" s="138"/>
      <c r="E11" s="138"/>
      <c r="F11" s="12"/>
      <c r="G11" s="12" t="s">
        <v>11</v>
      </c>
      <c r="H11" s="13" t="s">
        <v>11</v>
      </c>
      <c r="I11" s="144"/>
      <c r="J11" s="12" t="s">
        <v>11</v>
      </c>
      <c r="K11" s="13" t="s">
        <v>11</v>
      </c>
      <c r="L11" s="144"/>
      <c r="M11" s="146"/>
      <c r="N11" s="140"/>
      <c r="O11" s="144"/>
      <c r="P11" s="12" t="s">
        <v>11</v>
      </c>
      <c r="Q11" s="13" t="s">
        <v>11</v>
      </c>
      <c r="R11" s="144"/>
      <c r="S11" s="146"/>
      <c r="T11" s="140"/>
      <c r="U11" s="144"/>
      <c r="V11" s="12" t="s">
        <v>11</v>
      </c>
      <c r="W11" s="13" t="s">
        <v>11</v>
      </c>
      <c r="X11" s="144"/>
      <c r="Y11" s="146"/>
      <c r="Z11" s="140"/>
      <c r="AA11" s="144"/>
      <c r="AB11" s="12" t="s">
        <v>11</v>
      </c>
      <c r="AC11" s="13" t="s">
        <v>11</v>
      </c>
      <c r="AD11" s="144"/>
      <c r="AE11" s="146"/>
      <c r="AF11" s="140"/>
    </row>
    <row r="12" spans="2:42" x14ac:dyDescent="0.25">
      <c r="B12" s="14" t="s">
        <v>12</v>
      </c>
      <c r="C12" s="14"/>
      <c r="D12" s="15" t="s">
        <v>55</v>
      </c>
      <c r="E12" s="15"/>
      <c r="F12" s="17">
        <v>1</v>
      </c>
      <c r="G12" s="16">
        <v>15.72</v>
      </c>
      <c r="H12" s="18">
        <f t="shared" ref="H12:H27" si="0">$F12*G12</f>
        <v>15.72</v>
      </c>
      <c r="I12" s="19"/>
      <c r="J12" s="16">
        <v>18.8</v>
      </c>
      <c r="K12" s="18">
        <f t="shared" ref="K12:K27" si="1">$F12*J12</f>
        <v>18.8</v>
      </c>
      <c r="L12" s="19"/>
      <c r="M12" s="21">
        <f t="shared" ref="M12:M21" si="2">K12-H12</f>
        <v>3.08</v>
      </c>
      <c r="N12" s="22">
        <f t="shared" ref="N12:N21" si="3">IF((H12)=0,"",(M12/H12))</f>
        <v>0.19592875318066158</v>
      </c>
      <c r="O12" s="19"/>
      <c r="P12" s="16">
        <v>21.45</v>
      </c>
      <c r="Q12" s="18">
        <f t="shared" ref="Q12:Q27" si="4">$F12*P12</f>
        <v>21.45</v>
      </c>
      <c r="R12" s="19"/>
      <c r="S12" s="21">
        <f>Q12-K12</f>
        <v>2.6499999999999986</v>
      </c>
      <c r="T12" s="22">
        <f t="shared" ref="T12:T34" si="5">IF((K12)=0,"",(S12/K12))</f>
        <v>0.14095744680851055</v>
      </c>
      <c r="U12" s="19"/>
      <c r="V12" s="16">
        <v>23.87</v>
      </c>
      <c r="W12" s="18">
        <f t="shared" ref="W12:W27" si="6">$F12*V12</f>
        <v>23.87</v>
      </c>
      <c r="X12" s="19"/>
      <c r="Y12" s="21">
        <f>W12-Q12</f>
        <v>2.4200000000000017</v>
      </c>
      <c r="Z12" s="22">
        <f t="shared" ref="Z12:Z34" si="7">IF((Q12)=0,"",(Y12/Q12))</f>
        <v>0.11282051282051291</v>
      </c>
      <c r="AA12" s="19"/>
      <c r="AB12" s="16">
        <v>26.88</v>
      </c>
      <c r="AC12" s="18">
        <f t="shared" ref="AC12:AC27" si="8">$F12*AB12</f>
        <v>26.88</v>
      </c>
      <c r="AD12" s="19"/>
      <c r="AE12" s="21">
        <f>AC12-W12</f>
        <v>3.009999999999998</v>
      </c>
      <c r="AF12" s="22">
        <f t="shared" ref="AF12:AF34" si="9">IF((W12)=0,"",(AE12/W12))</f>
        <v>0.12609970674486795</v>
      </c>
    </row>
    <row r="13" spans="2:42" x14ac:dyDescent="0.25">
      <c r="B13" s="14" t="s">
        <v>112</v>
      </c>
      <c r="C13" s="14"/>
      <c r="D13" s="15" t="s">
        <v>55</v>
      </c>
      <c r="E13" s="15"/>
      <c r="F13" s="17">
        <v>1</v>
      </c>
      <c r="G13" s="16">
        <v>0.8</v>
      </c>
      <c r="H13" s="18">
        <f t="shared" si="0"/>
        <v>0.8</v>
      </c>
      <c r="I13" s="19"/>
      <c r="J13" s="16">
        <v>0.79</v>
      </c>
      <c r="K13" s="18">
        <f t="shared" si="1"/>
        <v>0.79</v>
      </c>
      <c r="L13" s="19"/>
      <c r="M13" s="21">
        <f t="shared" si="2"/>
        <v>-1.0000000000000009E-2</v>
      </c>
      <c r="N13" s="22">
        <f t="shared" si="3"/>
        <v>-1.2500000000000011E-2</v>
      </c>
      <c r="O13" s="19"/>
      <c r="P13" s="16">
        <v>0.79</v>
      </c>
      <c r="Q13" s="18">
        <f t="shared" si="4"/>
        <v>0.79</v>
      </c>
      <c r="R13" s="19"/>
      <c r="S13" s="21">
        <f t="shared" ref="S13" si="10">Q13-K13</f>
        <v>0</v>
      </c>
      <c r="T13" s="22">
        <f t="shared" si="5"/>
        <v>0</v>
      </c>
      <c r="U13" s="19"/>
      <c r="V13" s="16"/>
      <c r="W13" s="18">
        <f t="shared" si="6"/>
        <v>0</v>
      </c>
      <c r="X13" s="19"/>
      <c r="Y13" s="21">
        <f t="shared" ref="Y13" si="11">W13-Q13</f>
        <v>-0.79</v>
      </c>
      <c r="Z13" s="22">
        <f t="shared" si="7"/>
        <v>-1</v>
      </c>
      <c r="AA13" s="19"/>
      <c r="AB13" s="16"/>
      <c r="AC13" s="18">
        <f t="shared" si="8"/>
        <v>0</v>
      </c>
      <c r="AD13" s="19"/>
      <c r="AE13" s="21">
        <f t="shared" ref="AE13" si="12">AC13-W13</f>
        <v>0</v>
      </c>
      <c r="AF13" s="22" t="str">
        <f t="shared" si="9"/>
        <v/>
      </c>
    </row>
    <row r="14" spans="2:42" x14ac:dyDescent="0.25">
      <c r="B14" s="23" t="s">
        <v>104</v>
      </c>
      <c r="C14" s="14"/>
      <c r="D14" s="15" t="s">
        <v>55</v>
      </c>
      <c r="E14" s="15"/>
      <c r="F14" s="17">
        <v>1</v>
      </c>
      <c r="G14" s="16">
        <v>0</v>
      </c>
      <c r="H14" s="18">
        <f t="shared" si="0"/>
        <v>0</v>
      </c>
      <c r="I14" s="19"/>
      <c r="J14" s="16">
        <v>0</v>
      </c>
      <c r="K14" s="18">
        <f t="shared" si="1"/>
        <v>0</v>
      </c>
      <c r="L14" s="19"/>
      <c r="M14" s="21">
        <f t="shared" si="2"/>
        <v>0</v>
      </c>
      <c r="N14" s="22" t="str">
        <f t="shared" si="3"/>
        <v/>
      </c>
      <c r="O14" s="19"/>
      <c r="P14" s="16">
        <v>0</v>
      </c>
      <c r="Q14" s="18">
        <f t="shared" si="4"/>
        <v>0</v>
      </c>
      <c r="R14" s="19"/>
      <c r="S14" s="21">
        <f t="shared" ref="S14:S60" si="13">Q14-K14</f>
        <v>0</v>
      </c>
      <c r="T14" s="22" t="str">
        <f t="shared" si="5"/>
        <v/>
      </c>
      <c r="U14" s="19"/>
      <c r="V14" s="16">
        <v>0</v>
      </c>
      <c r="W14" s="18">
        <f t="shared" si="6"/>
        <v>0</v>
      </c>
      <c r="X14" s="19"/>
      <c r="Y14" s="21">
        <f t="shared" ref="Y14:Y60" si="14">W14-Q14</f>
        <v>0</v>
      </c>
      <c r="Z14" s="22" t="str">
        <f t="shared" si="7"/>
        <v/>
      </c>
      <c r="AA14" s="19"/>
      <c r="AB14" s="16">
        <v>0</v>
      </c>
      <c r="AC14" s="18">
        <f t="shared" si="8"/>
        <v>0</v>
      </c>
      <c r="AD14" s="19"/>
      <c r="AE14" s="21">
        <f t="shared" ref="AE14:AE60" si="15">AC14-W14</f>
        <v>0</v>
      </c>
      <c r="AF14" s="22" t="str">
        <f t="shared" si="9"/>
        <v/>
      </c>
    </row>
    <row r="15" spans="2:42" x14ac:dyDescent="0.25">
      <c r="B15" s="23" t="s">
        <v>105</v>
      </c>
      <c r="C15" s="14"/>
      <c r="D15" s="15" t="s">
        <v>55</v>
      </c>
      <c r="E15" s="15"/>
      <c r="F15" s="17">
        <v>1</v>
      </c>
      <c r="G15" s="16">
        <v>0</v>
      </c>
      <c r="H15" s="18">
        <f t="shared" si="0"/>
        <v>0</v>
      </c>
      <c r="I15" s="19"/>
      <c r="J15" s="16">
        <v>0</v>
      </c>
      <c r="K15" s="18">
        <f t="shared" si="1"/>
        <v>0</v>
      </c>
      <c r="L15" s="19"/>
      <c r="M15" s="21">
        <f t="shared" si="2"/>
        <v>0</v>
      </c>
      <c r="N15" s="22" t="str">
        <f t="shared" si="3"/>
        <v/>
      </c>
      <c r="O15" s="19"/>
      <c r="P15" s="16">
        <v>0</v>
      </c>
      <c r="Q15" s="18">
        <f t="shared" si="4"/>
        <v>0</v>
      </c>
      <c r="R15" s="19"/>
      <c r="S15" s="21">
        <f t="shared" si="13"/>
        <v>0</v>
      </c>
      <c r="T15" s="22" t="str">
        <f t="shared" si="5"/>
        <v/>
      </c>
      <c r="U15" s="19"/>
      <c r="V15" s="16">
        <v>0</v>
      </c>
      <c r="W15" s="18">
        <f t="shared" si="6"/>
        <v>0</v>
      </c>
      <c r="X15" s="19"/>
      <c r="Y15" s="21">
        <f t="shared" si="14"/>
        <v>0</v>
      </c>
      <c r="Z15" s="22" t="str">
        <f t="shared" si="7"/>
        <v/>
      </c>
      <c r="AA15" s="19"/>
      <c r="AB15" s="16">
        <v>0</v>
      </c>
      <c r="AC15" s="18">
        <f t="shared" si="8"/>
        <v>0</v>
      </c>
      <c r="AD15" s="19"/>
      <c r="AE15" s="21">
        <f t="shared" si="15"/>
        <v>0</v>
      </c>
      <c r="AF15" s="22" t="str">
        <f t="shared" si="9"/>
        <v/>
      </c>
    </row>
    <row r="16" spans="2:42" hidden="1" x14ac:dyDescent="0.25">
      <c r="B16" s="23"/>
      <c r="C16" s="14"/>
      <c r="D16" s="15"/>
      <c r="E16" s="15"/>
      <c r="F16" s="17">
        <v>1</v>
      </c>
      <c r="G16" s="16"/>
      <c r="H16" s="18">
        <f t="shared" si="0"/>
        <v>0</v>
      </c>
      <c r="I16" s="19"/>
      <c r="J16" s="16"/>
      <c r="K16" s="18">
        <f t="shared" si="1"/>
        <v>0</v>
      </c>
      <c r="L16" s="19"/>
      <c r="M16" s="21">
        <f t="shared" si="2"/>
        <v>0</v>
      </c>
      <c r="N16" s="22" t="str">
        <f t="shared" si="3"/>
        <v/>
      </c>
      <c r="O16" s="19"/>
      <c r="P16" s="16"/>
      <c r="Q16" s="18">
        <f t="shared" si="4"/>
        <v>0</v>
      </c>
      <c r="R16" s="19"/>
      <c r="S16" s="21">
        <f t="shared" si="13"/>
        <v>0</v>
      </c>
      <c r="T16" s="22" t="str">
        <f t="shared" si="5"/>
        <v/>
      </c>
      <c r="U16" s="19"/>
      <c r="V16" s="16"/>
      <c r="W16" s="18">
        <f t="shared" si="6"/>
        <v>0</v>
      </c>
      <c r="X16" s="19"/>
      <c r="Y16" s="21">
        <f t="shared" si="14"/>
        <v>0</v>
      </c>
      <c r="Z16" s="22" t="str">
        <f t="shared" si="7"/>
        <v/>
      </c>
      <c r="AA16" s="19"/>
      <c r="AB16" s="16"/>
      <c r="AC16" s="18">
        <f t="shared" si="8"/>
        <v>0</v>
      </c>
      <c r="AD16" s="19"/>
      <c r="AE16" s="21">
        <f t="shared" si="15"/>
        <v>0</v>
      </c>
      <c r="AF16" s="22" t="str">
        <f t="shared" si="9"/>
        <v/>
      </c>
    </row>
    <row r="17" spans="2:32" hidden="1" x14ac:dyDescent="0.25">
      <c r="B17" s="23"/>
      <c r="C17" s="14"/>
      <c r="D17" s="15"/>
      <c r="E17" s="15"/>
      <c r="F17" s="17">
        <v>1</v>
      </c>
      <c r="G17" s="16"/>
      <c r="H17" s="18">
        <f t="shared" si="0"/>
        <v>0</v>
      </c>
      <c r="I17" s="19"/>
      <c r="J17" s="16"/>
      <c r="K17" s="18">
        <f t="shared" si="1"/>
        <v>0</v>
      </c>
      <c r="L17" s="19"/>
      <c r="M17" s="21">
        <f t="shared" si="2"/>
        <v>0</v>
      </c>
      <c r="N17" s="22" t="str">
        <f t="shared" si="3"/>
        <v/>
      </c>
      <c r="O17" s="19"/>
      <c r="P17" s="16"/>
      <c r="Q17" s="18">
        <f t="shared" si="4"/>
        <v>0</v>
      </c>
      <c r="R17" s="19"/>
      <c r="S17" s="21">
        <f t="shared" si="13"/>
        <v>0</v>
      </c>
      <c r="T17" s="22" t="str">
        <f t="shared" si="5"/>
        <v/>
      </c>
      <c r="U17" s="19"/>
      <c r="V17" s="16"/>
      <c r="W17" s="18">
        <f t="shared" si="6"/>
        <v>0</v>
      </c>
      <c r="X17" s="19"/>
      <c r="Y17" s="21">
        <f t="shared" si="14"/>
        <v>0</v>
      </c>
      <c r="Z17" s="22" t="str">
        <f t="shared" si="7"/>
        <v/>
      </c>
      <c r="AA17" s="19"/>
      <c r="AB17" s="16"/>
      <c r="AC17" s="18">
        <f t="shared" si="8"/>
        <v>0</v>
      </c>
      <c r="AD17" s="19"/>
      <c r="AE17" s="21">
        <f t="shared" si="15"/>
        <v>0</v>
      </c>
      <c r="AF17" s="22" t="str">
        <f t="shared" si="9"/>
        <v/>
      </c>
    </row>
    <row r="18" spans="2:32" hidden="1" x14ac:dyDescent="0.25">
      <c r="B18" s="23"/>
      <c r="C18" s="14"/>
      <c r="D18" s="15"/>
      <c r="E18" s="15"/>
      <c r="F18" s="17">
        <v>1</v>
      </c>
      <c r="G18" s="16"/>
      <c r="H18" s="18">
        <f t="shared" si="0"/>
        <v>0</v>
      </c>
      <c r="I18" s="19"/>
      <c r="J18" s="16"/>
      <c r="K18" s="18">
        <f t="shared" si="1"/>
        <v>0</v>
      </c>
      <c r="L18" s="19"/>
      <c r="M18" s="21">
        <f t="shared" si="2"/>
        <v>0</v>
      </c>
      <c r="N18" s="22" t="str">
        <f t="shared" si="3"/>
        <v/>
      </c>
      <c r="O18" s="19"/>
      <c r="P18" s="16"/>
      <c r="Q18" s="18">
        <f t="shared" si="4"/>
        <v>0</v>
      </c>
      <c r="R18" s="19"/>
      <c r="S18" s="21">
        <f t="shared" si="13"/>
        <v>0</v>
      </c>
      <c r="T18" s="22" t="str">
        <f t="shared" si="5"/>
        <v/>
      </c>
      <c r="U18" s="19"/>
      <c r="V18" s="16"/>
      <c r="W18" s="18">
        <f t="shared" si="6"/>
        <v>0</v>
      </c>
      <c r="X18" s="19"/>
      <c r="Y18" s="21">
        <f t="shared" si="14"/>
        <v>0</v>
      </c>
      <c r="Z18" s="22" t="str">
        <f t="shared" si="7"/>
        <v/>
      </c>
      <c r="AA18" s="19"/>
      <c r="AB18" s="16"/>
      <c r="AC18" s="18">
        <f t="shared" si="8"/>
        <v>0</v>
      </c>
      <c r="AD18" s="19"/>
      <c r="AE18" s="21">
        <f t="shared" si="15"/>
        <v>0</v>
      </c>
      <c r="AF18" s="22" t="str">
        <f t="shared" si="9"/>
        <v/>
      </c>
    </row>
    <row r="19" spans="2:32" x14ac:dyDescent="0.25">
      <c r="B19" s="14" t="s">
        <v>14</v>
      </c>
      <c r="C19" s="14"/>
      <c r="D19" s="15" t="s">
        <v>58</v>
      </c>
      <c r="E19" s="15"/>
      <c r="F19" s="17">
        <f>$G$7</f>
        <v>2000</v>
      </c>
      <c r="G19" s="16">
        <v>1.55E-2</v>
      </c>
      <c r="H19" s="18">
        <f t="shared" si="0"/>
        <v>31</v>
      </c>
      <c r="I19" s="19"/>
      <c r="J19" s="16">
        <v>1.21E-2</v>
      </c>
      <c r="K19" s="18">
        <f t="shared" si="1"/>
        <v>24.2</v>
      </c>
      <c r="L19" s="19"/>
      <c r="M19" s="21">
        <f t="shared" si="2"/>
        <v>-6.8000000000000007</v>
      </c>
      <c r="N19" s="22">
        <f t="shared" si="3"/>
        <v>-0.21935483870967745</v>
      </c>
      <c r="O19" s="19"/>
      <c r="P19" s="16">
        <v>8.0999999999999996E-3</v>
      </c>
      <c r="Q19" s="18">
        <f t="shared" si="4"/>
        <v>16.2</v>
      </c>
      <c r="R19" s="19"/>
      <c r="S19" s="21">
        <f t="shared" si="13"/>
        <v>-8</v>
      </c>
      <c r="T19" s="22">
        <f t="shared" si="5"/>
        <v>-0.33057851239669422</v>
      </c>
      <c r="U19" s="19"/>
      <c r="V19" s="16">
        <v>4.0000000000000001E-3</v>
      </c>
      <c r="W19" s="18">
        <f t="shared" si="6"/>
        <v>8</v>
      </c>
      <c r="X19" s="19"/>
      <c r="Y19" s="21">
        <f t="shared" si="14"/>
        <v>-8.1999999999999993</v>
      </c>
      <c r="Z19" s="22">
        <f t="shared" si="7"/>
        <v>-0.50617283950617287</v>
      </c>
      <c r="AA19" s="19"/>
      <c r="AB19" s="16">
        <v>0</v>
      </c>
      <c r="AC19" s="18">
        <f t="shared" si="8"/>
        <v>0</v>
      </c>
      <c r="AD19" s="19"/>
      <c r="AE19" s="21">
        <f t="shared" si="15"/>
        <v>-8</v>
      </c>
      <c r="AF19" s="22">
        <f t="shared" si="9"/>
        <v>-1</v>
      </c>
    </row>
    <row r="20" spans="2:32" x14ac:dyDescent="0.25">
      <c r="B20" s="14" t="s">
        <v>15</v>
      </c>
      <c r="C20" s="14"/>
      <c r="D20" s="15" t="s">
        <v>55</v>
      </c>
      <c r="E20" s="15"/>
      <c r="F20" s="17">
        <v>1</v>
      </c>
      <c r="G20" s="16">
        <v>0.01</v>
      </c>
      <c r="H20" s="18">
        <f t="shared" si="0"/>
        <v>0.01</v>
      </c>
      <c r="I20" s="19"/>
      <c r="J20" s="16"/>
      <c r="K20" s="18">
        <f t="shared" si="1"/>
        <v>0</v>
      </c>
      <c r="L20" s="19"/>
      <c r="M20" s="21">
        <f t="shared" si="2"/>
        <v>-0.01</v>
      </c>
      <c r="N20" s="22">
        <f t="shared" si="3"/>
        <v>-1</v>
      </c>
      <c r="O20" s="19"/>
      <c r="P20" s="16"/>
      <c r="Q20" s="18">
        <f t="shared" si="4"/>
        <v>0</v>
      </c>
      <c r="R20" s="19"/>
      <c r="S20" s="21">
        <f t="shared" si="13"/>
        <v>0</v>
      </c>
      <c r="T20" s="22" t="str">
        <f t="shared" si="5"/>
        <v/>
      </c>
      <c r="U20" s="19"/>
      <c r="V20" s="16"/>
      <c r="W20" s="18">
        <f t="shared" si="6"/>
        <v>0</v>
      </c>
      <c r="X20" s="19"/>
      <c r="Y20" s="21">
        <f t="shared" si="14"/>
        <v>0</v>
      </c>
      <c r="Z20" s="22" t="str">
        <f t="shared" si="7"/>
        <v/>
      </c>
      <c r="AA20" s="19"/>
      <c r="AB20" s="16"/>
      <c r="AC20" s="18">
        <f t="shared" si="8"/>
        <v>0</v>
      </c>
      <c r="AD20" s="19"/>
      <c r="AE20" s="21">
        <f t="shared" si="15"/>
        <v>0</v>
      </c>
      <c r="AF20" s="22" t="str">
        <f t="shared" si="9"/>
        <v/>
      </c>
    </row>
    <row r="21" spans="2:32" x14ac:dyDescent="0.25">
      <c r="B21" s="14" t="s">
        <v>16</v>
      </c>
      <c r="C21" s="14"/>
      <c r="D21" s="15" t="s">
        <v>58</v>
      </c>
      <c r="E21" s="15"/>
      <c r="F21" s="17">
        <f>$G$7</f>
        <v>2000</v>
      </c>
      <c r="G21" s="16">
        <v>-1E-4</v>
      </c>
      <c r="H21" s="18">
        <f t="shared" si="0"/>
        <v>-0.2</v>
      </c>
      <c r="I21" s="19"/>
      <c r="J21" s="16"/>
      <c r="K21" s="18">
        <f t="shared" si="1"/>
        <v>0</v>
      </c>
      <c r="L21" s="19"/>
      <c r="M21" s="21">
        <f t="shared" si="2"/>
        <v>0.2</v>
      </c>
      <c r="N21" s="22">
        <f t="shared" si="3"/>
        <v>-1</v>
      </c>
      <c r="O21" s="19"/>
      <c r="P21" s="16"/>
      <c r="Q21" s="18">
        <f t="shared" si="4"/>
        <v>0</v>
      </c>
      <c r="R21" s="19"/>
      <c r="S21" s="21">
        <f t="shared" si="13"/>
        <v>0</v>
      </c>
      <c r="T21" s="22" t="str">
        <f t="shared" si="5"/>
        <v/>
      </c>
      <c r="U21" s="19"/>
      <c r="V21" s="16"/>
      <c r="W21" s="18">
        <f t="shared" si="6"/>
        <v>0</v>
      </c>
      <c r="X21" s="19"/>
      <c r="Y21" s="21">
        <f t="shared" si="14"/>
        <v>0</v>
      </c>
      <c r="Z21" s="22" t="str">
        <f t="shared" si="7"/>
        <v/>
      </c>
      <c r="AA21" s="19"/>
      <c r="AB21" s="16"/>
      <c r="AC21" s="18">
        <f t="shared" si="8"/>
        <v>0</v>
      </c>
      <c r="AD21" s="19"/>
      <c r="AE21" s="21">
        <f t="shared" si="15"/>
        <v>0</v>
      </c>
      <c r="AF21" s="22" t="str">
        <f t="shared" si="9"/>
        <v/>
      </c>
    </row>
    <row r="22" spans="2:32" hidden="1" x14ac:dyDescent="0.25">
      <c r="B22" s="24"/>
      <c r="C22" s="14"/>
      <c r="D22" s="15"/>
      <c r="E22" s="15"/>
      <c r="F22" s="17"/>
      <c r="G22" s="16"/>
      <c r="H22" s="18"/>
      <c r="I22" s="19"/>
      <c r="J22" s="16"/>
      <c r="K22" s="18"/>
      <c r="L22" s="19"/>
      <c r="M22" s="21"/>
      <c r="N22" s="22"/>
      <c r="O22" s="19"/>
      <c r="P22" s="16"/>
      <c r="Q22" s="18"/>
      <c r="R22" s="19"/>
      <c r="S22" s="21"/>
      <c r="T22" s="22"/>
      <c r="U22" s="19"/>
      <c r="V22" s="16"/>
      <c r="W22" s="18"/>
      <c r="X22" s="19"/>
      <c r="Y22" s="21"/>
      <c r="Z22" s="22"/>
      <c r="AA22" s="19"/>
      <c r="AB22" s="16"/>
      <c r="AC22" s="18"/>
      <c r="AD22" s="19"/>
      <c r="AE22" s="21"/>
      <c r="AF22" s="22"/>
    </row>
    <row r="23" spans="2:32" hidden="1" x14ac:dyDescent="0.25">
      <c r="B23" s="132"/>
      <c r="C23" s="14"/>
      <c r="D23" s="15"/>
      <c r="E23" s="15"/>
      <c r="F23" s="17"/>
      <c r="G23" s="16"/>
      <c r="H23" s="18"/>
      <c r="I23" s="19"/>
      <c r="J23" s="16"/>
      <c r="K23" s="18"/>
      <c r="L23" s="19"/>
      <c r="M23" s="21"/>
      <c r="N23" s="22"/>
      <c r="O23" s="19"/>
      <c r="P23" s="16"/>
      <c r="Q23" s="18"/>
      <c r="R23" s="19"/>
      <c r="S23" s="21"/>
      <c r="T23" s="22"/>
      <c r="U23" s="19"/>
      <c r="V23" s="16"/>
      <c r="W23" s="18"/>
      <c r="X23" s="19"/>
      <c r="Y23" s="21"/>
      <c r="Z23" s="22"/>
      <c r="AA23" s="19"/>
      <c r="AB23" s="16"/>
      <c r="AC23" s="18"/>
      <c r="AD23" s="19"/>
      <c r="AE23" s="21"/>
      <c r="AF23" s="22"/>
    </row>
    <row r="24" spans="2:32" x14ac:dyDescent="0.25">
      <c r="B24" s="24" t="s">
        <v>57</v>
      </c>
      <c r="C24" s="14"/>
      <c r="D24" s="15" t="s">
        <v>58</v>
      </c>
      <c r="E24" s="15"/>
      <c r="F24" s="17">
        <f t="shared" ref="F24:F27" si="16">$G$7</f>
        <v>2000</v>
      </c>
      <c r="G24" s="16">
        <v>0</v>
      </c>
      <c r="H24" s="18">
        <f t="shared" si="0"/>
        <v>0</v>
      </c>
      <c r="I24" s="19"/>
      <c r="J24" s="16">
        <v>0</v>
      </c>
      <c r="K24" s="18">
        <f t="shared" si="1"/>
        <v>0</v>
      </c>
      <c r="L24" s="19"/>
      <c r="M24" s="21">
        <f t="shared" ref="M24:M29" si="17">K24-H24</f>
        <v>0</v>
      </c>
      <c r="N24" s="22" t="str">
        <f t="shared" ref="N24:N29" si="18">IF((H24)=0,"",(M24/H24))</f>
        <v/>
      </c>
      <c r="O24" s="19"/>
      <c r="P24" s="16">
        <v>0</v>
      </c>
      <c r="Q24" s="18">
        <f t="shared" si="4"/>
        <v>0</v>
      </c>
      <c r="R24" s="19"/>
      <c r="S24" s="21">
        <f t="shared" si="13"/>
        <v>0</v>
      </c>
      <c r="T24" s="22" t="str">
        <f t="shared" si="5"/>
        <v/>
      </c>
      <c r="U24" s="19"/>
      <c r="V24" s="16">
        <v>0</v>
      </c>
      <c r="W24" s="18">
        <f t="shared" si="6"/>
        <v>0</v>
      </c>
      <c r="X24" s="19"/>
      <c r="Y24" s="21">
        <f t="shared" si="14"/>
        <v>0</v>
      </c>
      <c r="Z24" s="22" t="str">
        <f t="shared" si="7"/>
        <v/>
      </c>
      <c r="AA24" s="19"/>
      <c r="AB24" s="16">
        <v>0</v>
      </c>
      <c r="AC24" s="18">
        <f t="shared" si="8"/>
        <v>0</v>
      </c>
      <c r="AD24" s="19"/>
      <c r="AE24" s="21">
        <f t="shared" si="15"/>
        <v>0</v>
      </c>
      <c r="AF24" s="22" t="str">
        <f t="shared" si="9"/>
        <v/>
      </c>
    </row>
    <row r="25" spans="2:32" hidden="1" x14ac:dyDescent="0.25">
      <c r="B25" s="24"/>
      <c r="C25" s="14"/>
      <c r="D25" s="15"/>
      <c r="E25" s="15"/>
      <c r="F25" s="17">
        <f t="shared" si="16"/>
        <v>2000</v>
      </c>
      <c r="G25" s="16"/>
      <c r="H25" s="18">
        <f t="shared" si="0"/>
        <v>0</v>
      </c>
      <c r="I25" s="19"/>
      <c r="J25" s="16"/>
      <c r="K25" s="18">
        <f t="shared" si="1"/>
        <v>0</v>
      </c>
      <c r="L25" s="19"/>
      <c r="M25" s="21">
        <f t="shared" si="17"/>
        <v>0</v>
      </c>
      <c r="N25" s="22" t="str">
        <f t="shared" si="18"/>
        <v/>
      </c>
      <c r="O25" s="19"/>
      <c r="P25" s="16"/>
      <c r="Q25" s="18">
        <f t="shared" si="4"/>
        <v>0</v>
      </c>
      <c r="R25" s="19"/>
      <c r="S25" s="21">
        <f t="shared" si="13"/>
        <v>0</v>
      </c>
      <c r="T25" s="22" t="str">
        <f t="shared" si="5"/>
        <v/>
      </c>
      <c r="U25" s="19"/>
      <c r="V25" s="16"/>
      <c r="W25" s="18">
        <f t="shared" si="6"/>
        <v>0</v>
      </c>
      <c r="X25" s="19"/>
      <c r="Y25" s="21">
        <f t="shared" si="14"/>
        <v>0</v>
      </c>
      <c r="Z25" s="22" t="str">
        <f t="shared" si="7"/>
        <v/>
      </c>
      <c r="AA25" s="19"/>
      <c r="AB25" s="16"/>
      <c r="AC25" s="18">
        <f t="shared" si="8"/>
        <v>0</v>
      </c>
      <c r="AD25" s="19"/>
      <c r="AE25" s="21">
        <f t="shared" si="15"/>
        <v>0</v>
      </c>
      <c r="AF25" s="22" t="str">
        <f t="shared" si="9"/>
        <v/>
      </c>
    </row>
    <row r="26" spans="2:32" hidden="1" x14ac:dyDescent="0.25">
      <c r="B26" s="24"/>
      <c r="C26" s="14"/>
      <c r="D26" s="15"/>
      <c r="E26" s="15"/>
      <c r="F26" s="17">
        <f t="shared" si="16"/>
        <v>2000</v>
      </c>
      <c r="G26" s="16"/>
      <c r="H26" s="18">
        <f t="shared" si="0"/>
        <v>0</v>
      </c>
      <c r="I26" s="19"/>
      <c r="J26" s="16"/>
      <c r="K26" s="18">
        <f t="shared" si="1"/>
        <v>0</v>
      </c>
      <c r="L26" s="19"/>
      <c r="M26" s="21">
        <f t="shared" si="17"/>
        <v>0</v>
      </c>
      <c r="N26" s="22" t="str">
        <f t="shared" si="18"/>
        <v/>
      </c>
      <c r="O26" s="19"/>
      <c r="P26" s="16"/>
      <c r="Q26" s="18">
        <f t="shared" si="4"/>
        <v>0</v>
      </c>
      <c r="R26" s="19"/>
      <c r="S26" s="21">
        <f t="shared" si="13"/>
        <v>0</v>
      </c>
      <c r="T26" s="22" t="str">
        <f t="shared" si="5"/>
        <v/>
      </c>
      <c r="U26" s="19"/>
      <c r="V26" s="16"/>
      <c r="W26" s="18">
        <f t="shared" si="6"/>
        <v>0</v>
      </c>
      <c r="X26" s="19"/>
      <c r="Y26" s="21">
        <f t="shared" si="14"/>
        <v>0</v>
      </c>
      <c r="Z26" s="22" t="str">
        <f t="shared" si="7"/>
        <v/>
      </c>
      <c r="AA26" s="19"/>
      <c r="AB26" s="16"/>
      <c r="AC26" s="18">
        <f t="shared" si="8"/>
        <v>0</v>
      </c>
      <c r="AD26" s="19"/>
      <c r="AE26" s="21">
        <f t="shared" si="15"/>
        <v>0</v>
      </c>
      <c r="AF26" s="22" t="str">
        <f t="shared" si="9"/>
        <v/>
      </c>
    </row>
    <row r="27" spans="2:32" hidden="1" x14ac:dyDescent="0.25">
      <c r="B27" s="24"/>
      <c r="C27" s="14"/>
      <c r="D27" s="15"/>
      <c r="E27" s="15"/>
      <c r="F27" s="17">
        <f t="shared" si="16"/>
        <v>2000</v>
      </c>
      <c r="G27" s="16"/>
      <c r="H27" s="18">
        <f t="shared" si="0"/>
        <v>0</v>
      </c>
      <c r="I27" s="19"/>
      <c r="J27" s="16"/>
      <c r="K27" s="18">
        <f t="shared" si="1"/>
        <v>0</v>
      </c>
      <c r="L27" s="19"/>
      <c r="M27" s="21">
        <f t="shared" si="17"/>
        <v>0</v>
      </c>
      <c r="N27" s="22" t="str">
        <f t="shared" si="18"/>
        <v/>
      </c>
      <c r="O27" s="19"/>
      <c r="P27" s="16"/>
      <c r="Q27" s="18">
        <f t="shared" si="4"/>
        <v>0</v>
      </c>
      <c r="R27" s="19"/>
      <c r="S27" s="21">
        <f t="shared" si="13"/>
        <v>0</v>
      </c>
      <c r="T27" s="22" t="str">
        <f t="shared" si="5"/>
        <v/>
      </c>
      <c r="U27" s="19"/>
      <c r="V27" s="16"/>
      <c r="W27" s="18">
        <f t="shared" si="6"/>
        <v>0</v>
      </c>
      <c r="X27" s="19"/>
      <c r="Y27" s="21">
        <f t="shared" si="14"/>
        <v>0</v>
      </c>
      <c r="Z27" s="22" t="str">
        <f t="shared" si="7"/>
        <v/>
      </c>
      <c r="AA27" s="19"/>
      <c r="AB27" s="16"/>
      <c r="AC27" s="18">
        <f t="shared" si="8"/>
        <v>0</v>
      </c>
      <c r="AD27" s="19"/>
      <c r="AE27" s="21">
        <f t="shared" si="15"/>
        <v>0</v>
      </c>
      <c r="AF27" s="22" t="str">
        <f t="shared" si="9"/>
        <v/>
      </c>
    </row>
    <row r="28" spans="2:32" s="34" customFormat="1" ht="13" x14ac:dyDescent="0.25">
      <c r="B28" s="25" t="s">
        <v>17</v>
      </c>
      <c r="C28" s="26"/>
      <c r="D28" s="27"/>
      <c r="E28" s="27"/>
      <c r="F28" s="29"/>
      <c r="G28" s="28"/>
      <c r="H28" s="30">
        <f>SUM(H12:H27)</f>
        <v>47.329999999999991</v>
      </c>
      <c r="I28" s="31"/>
      <c r="J28" s="28"/>
      <c r="K28" s="30">
        <f>SUM(K12:K27)</f>
        <v>43.79</v>
      </c>
      <c r="L28" s="31"/>
      <c r="M28" s="32">
        <f t="shared" si="17"/>
        <v>-3.539999999999992</v>
      </c>
      <c r="N28" s="33">
        <f t="shared" si="18"/>
        <v>-7.4793999577434878E-2</v>
      </c>
      <c r="O28" s="31"/>
      <c r="P28" s="28"/>
      <c r="Q28" s="30">
        <f>SUM(Q12:Q27)</f>
        <v>38.44</v>
      </c>
      <c r="R28" s="31"/>
      <c r="S28" s="32">
        <f t="shared" si="13"/>
        <v>-5.3500000000000014</v>
      </c>
      <c r="T28" s="33">
        <f t="shared" si="5"/>
        <v>-0.12217401233158259</v>
      </c>
      <c r="U28" s="31"/>
      <c r="V28" s="28"/>
      <c r="W28" s="30">
        <f>SUM(W12:W27)</f>
        <v>31.87</v>
      </c>
      <c r="X28" s="31"/>
      <c r="Y28" s="32">
        <f t="shared" si="14"/>
        <v>-6.5699999999999967</v>
      </c>
      <c r="Z28" s="33">
        <f t="shared" si="7"/>
        <v>-0.17091571279916745</v>
      </c>
      <c r="AA28" s="31"/>
      <c r="AB28" s="28"/>
      <c r="AC28" s="30">
        <f>SUM(AC12:AC27)</f>
        <v>26.88</v>
      </c>
      <c r="AD28" s="31"/>
      <c r="AE28" s="32">
        <f t="shared" si="15"/>
        <v>-4.990000000000002</v>
      </c>
      <c r="AF28" s="33">
        <f t="shared" si="9"/>
        <v>-0.1565735801694384</v>
      </c>
    </row>
    <row r="29" spans="2:32" ht="12.75" customHeight="1" x14ac:dyDescent="0.25">
      <c r="B29" s="134" t="s">
        <v>18</v>
      </c>
      <c r="C29" s="14"/>
      <c r="D29" s="15" t="s">
        <v>58</v>
      </c>
      <c r="E29" s="15"/>
      <c r="F29" s="17">
        <f>$G$7</f>
        <v>2000</v>
      </c>
      <c r="G29" s="16">
        <v>-6.9999999999999999E-4</v>
      </c>
      <c r="H29" s="18">
        <f t="shared" ref="H29:H35" si="19">$F29*G29</f>
        <v>-1.4</v>
      </c>
      <c r="I29" s="19"/>
      <c r="J29" s="16">
        <v>3.3021965494891908E-4</v>
      </c>
      <c r="K29" s="18">
        <f t="shared" ref="K29:K35" si="20">$F29*J29</f>
        <v>0.66043930989783817</v>
      </c>
      <c r="L29" s="19"/>
      <c r="M29" s="21">
        <f t="shared" si="17"/>
        <v>2.0604393098978382</v>
      </c>
      <c r="N29" s="22">
        <f t="shared" si="18"/>
        <v>-1.4717423642127416</v>
      </c>
      <c r="O29" s="19"/>
      <c r="P29" s="16">
        <v>0</v>
      </c>
      <c r="Q29" s="18">
        <f t="shared" ref="Q29:Q35" si="21">$F29*P29</f>
        <v>0</v>
      </c>
      <c r="R29" s="19"/>
      <c r="S29" s="21">
        <f t="shared" si="13"/>
        <v>-0.66043930989783817</v>
      </c>
      <c r="T29" s="22">
        <f t="shared" si="5"/>
        <v>-1</v>
      </c>
      <c r="U29" s="19"/>
      <c r="V29" s="16">
        <v>0</v>
      </c>
      <c r="W29" s="18">
        <f t="shared" ref="W29:W35" si="22">$F29*V29</f>
        <v>0</v>
      </c>
      <c r="X29" s="19"/>
      <c r="Y29" s="21">
        <f t="shared" si="14"/>
        <v>0</v>
      </c>
      <c r="Z29" s="22" t="str">
        <f t="shared" si="7"/>
        <v/>
      </c>
      <c r="AA29" s="19"/>
      <c r="AB29" s="16">
        <v>0</v>
      </c>
      <c r="AC29" s="18">
        <f t="shared" ref="AC29:AC35" si="23">$F29*AB29</f>
        <v>0</v>
      </c>
      <c r="AD29" s="19"/>
      <c r="AE29" s="21">
        <f t="shared" si="15"/>
        <v>0</v>
      </c>
      <c r="AF29" s="22" t="str">
        <f t="shared" si="9"/>
        <v/>
      </c>
    </row>
    <row r="30" spans="2:32" ht="25" x14ac:dyDescent="0.25">
      <c r="B30" s="134" t="s">
        <v>18</v>
      </c>
      <c r="C30" s="14"/>
      <c r="D30" s="15" t="s">
        <v>58</v>
      </c>
      <c r="E30" s="15"/>
      <c r="F30" s="17">
        <f>$G$7</f>
        <v>2000</v>
      </c>
      <c r="G30" s="16"/>
      <c r="H30" s="18">
        <f t="shared" ref="H30" si="24">$F30*G30</f>
        <v>0</v>
      </c>
      <c r="I30" s="19"/>
      <c r="J30" s="16"/>
      <c r="K30" s="18">
        <f t="shared" ref="K30" si="25">$F30*J30</f>
        <v>0</v>
      </c>
      <c r="L30" s="19"/>
      <c r="M30" s="21">
        <f t="shared" ref="M30" si="26">K30-H30</f>
        <v>0</v>
      </c>
      <c r="N30" s="22" t="str">
        <f t="shared" ref="N30" si="27">IF((H30)=0,"",(M30/H30))</f>
        <v/>
      </c>
      <c r="O30" s="19"/>
      <c r="P30" s="16"/>
      <c r="Q30" s="18"/>
      <c r="R30" s="19"/>
      <c r="S30" s="21"/>
      <c r="T30" s="22"/>
      <c r="U30" s="19"/>
      <c r="V30" s="16"/>
      <c r="W30" s="18"/>
      <c r="X30" s="19"/>
      <c r="Y30" s="21"/>
      <c r="Z30" s="22"/>
      <c r="AA30" s="19"/>
      <c r="AB30" s="16"/>
      <c r="AC30" s="18"/>
      <c r="AD30" s="19"/>
      <c r="AE30" s="21"/>
      <c r="AF30" s="22"/>
    </row>
    <row r="31" spans="2:32" x14ac:dyDescent="0.25">
      <c r="B31" s="132">
        <v>1575</v>
      </c>
      <c r="C31" s="14"/>
      <c r="D31" s="15" t="s">
        <v>58</v>
      </c>
      <c r="E31" s="15"/>
      <c r="F31" s="17">
        <f t="shared" ref="F31:F33" si="28">$G$7</f>
        <v>2000</v>
      </c>
      <c r="G31" s="16">
        <v>1E-4</v>
      </c>
      <c r="H31" s="18">
        <f t="shared" si="19"/>
        <v>0.2</v>
      </c>
      <c r="I31" s="19"/>
      <c r="J31" s="16">
        <v>0</v>
      </c>
      <c r="K31" s="18">
        <f t="shared" si="20"/>
        <v>0</v>
      </c>
      <c r="L31" s="19"/>
      <c r="M31" s="21">
        <f t="shared" ref="M31:M60" si="29">K31-H31</f>
        <v>-0.2</v>
      </c>
      <c r="N31" s="22">
        <f>IF((H31)=0,"",(M31/H31))</f>
        <v>-1</v>
      </c>
      <c r="O31" s="19"/>
      <c r="P31" s="16">
        <v>0</v>
      </c>
      <c r="Q31" s="18">
        <f t="shared" si="21"/>
        <v>0</v>
      </c>
      <c r="R31" s="19"/>
      <c r="S31" s="21">
        <f t="shared" si="13"/>
        <v>0</v>
      </c>
      <c r="T31" s="22" t="str">
        <f t="shared" si="5"/>
        <v/>
      </c>
      <c r="U31" s="19"/>
      <c r="V31" s="16">
        <v>0</v>
      </c>
      <c r="W31" s="18">
        <f t="shared" si="22"/>
        <v>0</v>
      </c>
      <c r="X31" s="19"/>
      <c r="Y31" s="21">
        <f t="shared" si="14"/>
        <v>0</v>
      </c>
      <c r="Z31" s="22" t="str">
        <f t="shared" si="7"/>
        <v/>
      </c>
      <c r="AA31" s="19"/>
      <c r="AB31" s="16">
        <v>0</v>
      </c>
      <c r="AC31" s="18">
        <f t="shared" si="23"/>
        <v>0</v>
      </c>
      <c r="AD31" s="19"/>
      <c r="AE31" s="21">
        <f t="shared" si="15"/>
        <v>0</v>
      </c>
      <c r="AF31" s="22" t="str">
        <f t="shared" si="9"/>
        <v/>
      </c>
    </row>
    <row r="32" spans="2:32" hidden="1" x14ac:dyDescent="0.25">
      <c r="B32" s="35"/>
      <c r="C32" s="14"/>
      <c r="D32" s="15"/>
      <c r="E32" s="15"/>
      <c r="F32" s="17">
        <f t="shared" si="28"/>
        <v>2000</v>
      </c>
      <c r="G32" s="16"/>
      <c r="H32" s="18">
        <f t="shared" si="19"/>
        <v>0</v>
      </c>
      <c r="I32" s="36"/>
      <c r="J32" s="16"/>
      <c r="K32" s="18">
        <f t="shared" si="20"/>
        <v>0</v>
      </c>
      <c r="L32" s="36"/>
      <c r="M32" s="21">
        <f t="shared" si="29"/>
        <v>0</v>
      </c>
      <c r="N32" s="22" t="str">
        <f>IF((H32)=0,"",(M32/H32))</f>
        <v/>
      </c>
      <c r="O32" s="36"/>
      <c r="P32" s="16"/>
      <c r="Q32" s="18">
        <f t="shared" si="21"/>
        <v>0</v>
      </c>
      <c r="R32" s="36"/>
      <c r="S32" s="21">
        <f t="shared" si="13"/>
        <v>0</v>
      </c>
      <c r="T32" s="22" t="str">
        <f t="shared" si="5"/>
        <v/>
      </c>
      <c r="U32" s="36"/>
      <c r="V32" s="16"/>
      <c r="W32" s="18">
        <f t="shared" si="22"/>
        <v>0</v>
      </c>
      <c r="X32" s="36"/>
      <c r="Y32" s="21">
        <f t="shared" si="14"/>
        <v>0</v>
      </c>
      <c r="Z32" s="22" t="str">
        <f t="shared" si="7"/>
        <v/>
      </c>
      <c r="AA32" s="36"/>
      <c r="AB32" s="16"/>
      <c r="AC32" s="18">
        <f t="shared" si="23"/>
        <v>0</v>
      </c>
      <c r="AD32" s="36"/>
      <c r="AE32" s="21">
        <f t="shared" si="15"/>
        <v>0</v>
      </c>
      <c r="AF32" s="22" t="str">
        <f t="shared" si="9"/>
        <v/>
      </c>
    </row>
    <row r="33" spans="2:32" x14ac:dyDescent="0.25">
      <c r="B33" s="37" t="s">
        <v>19</v>
      </c>
      <c r="C33" s="14"/>
      <c r="D33" s="15" t="s">
        <v>58</v>
      </c>
      <c r="E33" s="15"/>
      <c r="F33" s="17">
        <f t="shared" si="28"/>
        <v>2000</v>
      </c>
      <c r="G33" s="133">
        <v>5.9999999024318931E-5</v>
      </c>
      <c r="H33" s="18">
        <f t="shared" si="19"/>
        <v>0.11999999804863787</v>
      </c>
      <c r="I33" s="19"/>
      <c r="J33" s="133">
        <v>6.0000002460806063E-5</v>
      </c>
      <c r="K33" s="18">
        <f t="shared" si="20"/>
        <v>0.12000000492161213</v>
      </c>
      <c r="L33" s="19"/>
      <c r="M33" s="21">
        <f t="shared" si="29"/>
        <v>6.8729742591644438E-9</v>
      </c>
      <c r="N33" s="22">
        <f>IF((H33)=0,"",(M33/H33))</f>
        <v>5.7274786424402443E-8</v>
      </c>
      <c r="O33" s="19"/>
      <c r="P33" s="133">
        <v>6.0000001057066139E-5</v>
      </c>
      <c r="Q33" s="18">
        <f t="shared" si="21"/>
        <v>0.12000000211413228</v>
      </c>
      <c r="R33" s="19"/>
      <c r="S33" s="21">
        <f t="shared" si="13"/>
        <v>-2.8074798458233019E-9</v>
      </c>
      <c r="T33" s="22">
        <f t="shared" si="5"/>
        <v>-2.33956644223243E-8</v>
      </c>
      <c r="U33" s="19"/>
      <c r="V33" s="133">
        <v>6.000000141885779E-5</v>
      </c>
      <c r="W33" s="18">
        <f t="shared" si="22"/>
        <v>0.12000000283771559</v>
      </c>
      <c r="X33" s="19"/>
      <c r="Y33" s="21">
        <f t="shared" si="14"/>
        <v>7.2358330438504481E-10</v>
      </c>
      <c r="Z33" s="22">
        <f t="shared" si="7"/>
        <v>6.0298607636426794E-9</v>
      </c>
      <c r="AA33" s="19"/>
      <c r="AB33" s="133">
        <v>5.9748076265468277E-5</v>
      </c>
      <c r="AC33" s="18">
        <f t="shared" si="23"/>
        <v>0.11949615253093655</v>
      </c>
      <c r="AD33" s="19"/>
      <c r="AE33" s="21">
        <f t="shared" si="15"/>
        <v>-5.0385030677903286E-4</v>
      </c>
      <c r="AF33" s="22">
        <f t="shared" si="9"/>
        <v>-4.1987524572013966E-3</v>
      </c>
    </row>
    <row r="34" spans="2:32" x14ac:dyDescent="0.25">
      <c r="B34" s="37" t="s">
        <v>20</v>
      </c>
      <c r="C34" s="14"/>
      <c r="D34" s="15"/>
      <c r="E34" s="15"/>
      <c r="F34" s="179">
        <f>$G$7*(1+G63)-$G$7</f>
        <v>75.800000000000182</v>
      </c>
      <c r="G34" s="38">
        <f>0.64*G44+0.18*G45+0.18*G46</f>
        <v>0.10214000000000001</v>
      </c>
      <c r="H34" s="18">
        <f t="shared" si="19"/>
        <v>7.742212000000019</v>
      </c>
      <c r="I34" s="19"/>
      <c r="J34" s="38">
        <f>0.64*J44+0.18*J45+0.18*J46</f>
        <v>0.10214000000000001</v>
      </c>
      <c r="K34" s="18">
        <f t="shared" si="20"/>
        <v>7.742212000000019</v>
      </c>
      <c r="L34" s="19"/>
      <c r="M34" s="21">
        <f t="shared" si="29"/>
        <v>0</v>
      </c>
      <c r="N34" s="22">
        <f>IF((H34)=0,"",(M34/H34))</f>
        <v>0</v>
      </c>
      <c r="O34" s="19"/>
      <c r="P34" s="38">
        <f>0.64*P44+0.18*P45+0.18*P46</f>
        <v>0.10214000000000001</v>
      </c>
      <c r="Q34" s="18">
        <f t="shared" si="21"/>
        <v>7.742212000000019</v>
      </c>
      <c r="R34" s="19"/>
      <c r="S34" s="21">
        <f t="shared" si="13"/>
        <v>0</v>
      </c>
      <c r="T34" s="22">
        <f t="shared" si="5"/>
        <v>0</v>
      </c>
      <c r="U34" s="19"/>
      <c r="V34" s="38">
        <f>0.64*V44+0.18*V45+0.18*V46</f>
        <v>0.10214000000000001</v>
      </c>
      <c r="W34" s="18">
        <f t="shared" si="22"/>
        <v>7.742212000000019</v>
      </c>
      <c r="X34" s="19"/>
      <c r="Y34" s="21">
        <f t="shared" si="14"/>
        <v>0</v>
      </c>
      <c r="Z34" s="22">
        <f t="shared" si="7"/>
        <v>0</v>
      </c>
      <c r="AA34" s="19"/>
      <c r="AB34" s="38">
        <f>0.64*AB44+0.18*AB45+0.18*AB46</f>
        <v>0.10214000000000001</v>
      </c>
      <c r="AC34" s="18">
        <f t="shared" si="23"/>
        <v>7.742212000000019</v>
      </c>
      <c r="AD34" s="19"/>
      <c r="AE34" s="21">
        <f t="shared" si="15"/>
        <v>0</v>
      </c>
      <c r="AF34" s="22">
        <f t="shared" si="9"/>
        <v>0</v>
      </c>
    </row>
    <row r="35" spans="2:32" x14ac:dyDescent="0.25">
      <c r="B35" s="37" t="s">
        <v>21</v>
      </c>
      <c r="C35" s="14"/>
      <c r="D35" s="15" t="s">
        <v>55</v>
      </c>
      <c r="E35" s="15"/>
      <c r="F35" s="17">
        <v>1</v>
      </c>
      <c r="G35" s="38">
        <v>0.79</v>
      </c>
      <c r="H35" s="18">
        <f t="shared" si="19"/>
        <v>0.79</v>
      </c>
      <c r="I35" s="19"/>
      <c r="J35" s="38">
        <v>0.79</v>
      </c>
      <c r="K35" s="18">
        <f t="shared" si="20"/>
        <v>0.79</v>
      </c>
      <c r="L35" s="19"/>
      <c r="M35" s="21">
        <f t="shared" si="29"/>
        <v>0</v>
      </c>
      <c r="N35" s="22"/>
      <c r="O35" s="19"/>
      <c r="P35" s="38">
        <v>0.79</v>
      </c>
      <c r="Q35" s="18">
        <f t="shared" si="21"/>
        <v>0.79</v>
      </c>
      <c r="R35" s="19"/>
      <c r="S35" s="21">
        <f t="shared" si="13"/>
        <v>0</v>
      </c>
      <c r="T35" s="22"/>
      <c r="U35" s="19"/>
      <c r="V35" s="38">
        <v>0.79</v>
      </c>
      <c r="W35" s="18">
        <f t="shared" si="22"/>
        <v>0.79</v>
      </c>
      <c r="X35" s="19"/>
      <c r="Y35" s="21">
        <f t="shared" si="14"/>
        <v>0</v>
      </c>
      <c r="Z35" s="22"/>
      <c r="AA35" s="19"/>
      <c r="AB35" s="38">
        <v>0</v>
      </c>
      <c r="AC35" s="18">
        <f t="shared" si="23"/>
        <v>0</v>
      </c>
      <c r="AD35" s="19"/>
      <c r="AE35" s="21">
        <f t="shared" si="15"/>
        <v>-0.79</v>
      </c>
      <c r="AF35" s="22"/>
    </row>
    <row r="36" spans="2:32" ht="25.5" customHeight="1" x14ac:dyDescent="0.25">
      <c r="B36" s="39" t="s">
        <v>22</v>
      </c>
      <c r="C36" s="40"/>
      <c r="D36" s="40"/>
      <c r="E36" s="40"/>
      <c r="F36" s="42"/>
      <c r="G36" s="41"/>
      <c r="H36" s="43">
        <f>SUM(H29:H35)+H28</f>
        <v>54.782211998048652</v>
      </c>
      <c r="I36" s="31"/>
      <c r="J36" s="41"/>
      <c r="K36" s="43">
        <f>SUM(K29:K35)+K28</f>
        <v>53.102651314819468</v>
      </c>
      <c r="L36" s="31"/>
      <c r="M36" s="32">
        <f t="shared" si="29"/>
        <v>-1.6795606832291838</v>
      </c>
      <c r="N36" s="33">
        <f t="shared" ref="N36:N46" si="30">IF((H36)=0,"",(M36/H36))</f>
        <v>-3.0658869402517188E-2</v>
      </c>
      <c r="O36" s="31"/>
      <c r="P36" s="41"/>
      <c r="Q36" s="43">
        <f>SUM(Q29:Q35)+Q28</f>
        <v>47.092212002114152</v>
      </c>
      <c r="R36" s="31"/>
      <c r="S36" s="32">
        <f t="shared" si="13"/>
        <v>-6.0104393127053157</v>
      </c>
      <c r="T36" s="33">
        <f t="shared" ref="T36:T46" si="31">IF((K36)=0,"",(S36/K36))</f>
        <v>-0.11318529609891569</v>
      </c>
      <c r="U36" s="31"/>
      <c r="V36" s="41"/>
      <c r="W36" s="43">
        <f>SUM(W29:W35)+W28</f>
        <v>40.522212002837733</v>
      </c>
      <c r="X36" s="31"/>
      <c r="Y36" s="32">
        <f t="shared" si="14"/>
        <v>-6.5699999992764191</v>
      </c>
      <c r="Z36" s="33">
        <f t="shared" ref="Z36:Z46" si="32">IF((Q36)=0,"",(Y36/Q36))</f>
        <v>-0.13951351444229179</v>
      </c>
      <c r="AA36" s="31"/>
      <c r="AB36" s="41"/>
      <c r="AC36" s="43">
        <f>SUM(AC29:AC35)+AC28</f>
        <v>34.741708152530954</v>
      </c>
      <c r="AD36" s="31"/>
      <c r="AE36" s="32">
        <f t="shared" si="15"/>
        <v>-5.7805038503067792</v>
      </c>
      <c r="AF36" s="33">
        <f t="shared" ref="AF36:AF46" si="33">IF((W36)=0,"",(AE36/W36))</f>
        <v>-0.14265025438152232</v>
      </c>
    </row>
    <row r="37" spans="2:32" x14ac:dyDescent="0.25">
      <c r="B37" s="19" t="s">
        <v>23</v>
      </c>
      <c r="C37" s="19"/>
      <c r="D37" s="44" t="s">
        <v>58</v>
      </c>
      <c r="E37" s="44"/>
      <c r="F37" s="45">
        <f>G7*(1+G63)</f>
        <v>2075.8000000000002</v>
      </c>
      <c r="G37" s="20">
        <v>7.9911436447223493E-3</v>
      </c>
      <c r="H37" s="18">
        <f>$F37*G37</f>
        <v>16.588015977714655</v>
      </c>
      <c r="I37" s="19"/>
      <c r="J37" s="20">
        <v>7.7725149591303024E-3</v>
      </c>
      <c r="K37" s="18">
        <f>$F37*J37</f>
        <v>16.134186552162681</v>
      </c>
      <c r="L37" s="19"/>
      <c r="M37" s="21">
        <f t="shared" si="29"/>
        <v>-0.45382942555197303</v>
      </c>
      <c r="N37" s="22">
        <f t="shared" si="30"/>
        <v>-2.7358873186623101E-2</v>
      </c>
      <c r="O37" s="19"/>
      <c r="P37" s="20">
        <v>7.7725149591303024E-3</v>
      </c>
      <c r="Q37" s="18">
        <f>$F37*P37</f>
        <v>16.134186552162681</v>
      </c>
      <c r="R37" s="19"/>
      <c r="S37" s="21">
        <f t="shared" si="13"/>
        <v>0</v>
      </c>
      <c r="T37" s="22">
        <f t="shared" si="31"/>
        <v>0</v>
      </c>
      <c r="U37" s="19"/>
      <c r="V37" s="20">
        <v>7.7725149591303024E-3</v>
      </c>
      <c r="W37" s="18">
        <f>$F37*V37</f>
        <v>16.134186552162681</v>
      </c>
      <c r="X37" s="19"/>
      <c r="Y37" s="21">
        <f t="shared" si="14"/>
        <v>0</v>
      </c>
      <c r="Z37" s="22">
        <f t="shared" si="32"/>
        <v>0</v>
      </c>
      <c r="AA37" s="19"/>
      <c r="AB37" s="20">
        <v>7.7725149591303024E-3</v>
      </c>
      <c r="AC37" s="18">
        <f>$F37*AB37</f>
        <v>16.134186552162681</v>
      </c>
      <c r="AD37" s="19"/>
      <c r="AE37" s="21">
        <f t="shared" si="15"/>
        <v>0</v>
      </c>
      <c r="AF37" s="22">
        <f t="shared" si="33"/>
        <v>0</v>
      </c>
    </row>
    <row r="38" spans="2:32" ht="25.5" customHeight="1" x14ac:dyDescent="0.25">
      <c r="B38" s="46" t="s">
        <v>24</v>
      </c>
      <c r="C38" s="19"/>
      <c r="D38" s="44" t="s">
        <v>58</v>
      </c>
      <c r="E38" s="44"/>
      <c r="F38" s="45">
        <f>F37</f>
        <v>2075.8000000000002</v>
      </c>
      <c r="G38" s="20">
        <v>5.8767041198229978E-3</v>
      </c>
      <c r="H38" s="18">
        <f>$F38*G38</f>
        <v>12.19886241192858</v>
      </c>
      <c r="I38" s="19"/>
      <c r="J38" s="20">
        <v>5.8885548323693356E-3</v>
      </c>
      <c r="K38" s="18">
        <f>$F38*J38</f>
        <v>12.223462121032268</v>
      </c>
      <c r="L38" s="19"/>
      <c r="M38" s="21">
        <f t="shared" si="29"/>
        <v>2.4599709103688028E-2</v>
      </c>
      <c r="N38" s="22">
        <f t="shared" si="30"/>
        <v>2.016557632425902E-3</v>
      </c>
      <c r="O38" s="19"/>
      <c r="P38" s="20">
        <v>5.8885548323693356E-3</v>
      </c>
      <c r="Q38" s="18">
        <f>$F38*P38</f>
        <v>12.223462121032268</v>
      </c>
      <c r="R38" s="19"/>
      <c r="S38" s="21">
        <f t="shared" si="13"/>
        <v>0</v>
      </c>
      <c r="T38" s="22">
        <f t="shared" si="31"/>
        <v>0</v>
      </c>
      <c r="U38" s="19"/>
      <c r="V38" s="20">
        <v>5.8885548323693356E-3</v>
      </c>
      <c r="W38" s="18">
        <f>$F38*V38</f>
        <v>12.223462121032268</v>
      </c>
      <c r="X38" s="19"/>
      <c r="Y38" s="21">
        <f t="shared" si="14"/>
        <v>0</v>
      </c>
      <c r="Z38" s="22">
        <f t="shared" si="32"/>
        <v>0</v>
      </c>
      <c r="AA38" s="19"/>
      <c r="AB38" s="20">
        <v>5.8885548323693356E-3</v>
      </c>
      <c r="AC38" s="18">
        <f>$F38*AB38</f>
        <v>12.223462121032268</v>
      </c>
      <c r="AD38" s="19"/>
      <c r="AE38" s="21">
        <f t="shared" si="15"/>
        <v>0</v>
      </c>
      <c r="AF38" s="22">
        <f t="shared" si="33"/>
        <v>0</v>
      </c>
    </row>
    <row r="39" spans="2:32" ht="25.5" customHeight="1" x14ac:dyDescent="0.25">
      <c r="B39" s="39" t="s">
        <v>25</v>
      </c>
      <c r="C39" s="26"/>
      <c r="D39" s="26"/>
      <c r="E39" s="26"/>
      <c r="F39" s="42"/>
      <c r="G39" s="47"/>
      <c r="H39" s="43">
        <f>SUM(H36:H38)</f>
        <v>83.569090387691887</v>
      </c>
      <c r="I39" s="48"/>
      <c r="J39" s="47"/>
      <c r="K39" s="43">
        <f>SUM(K36:K38)</f>
        <v>81.460299988014413</v>
      </c>
      <c r="L39" s="48"/>
      <c r="M39" s="32">
        <f t="shared" si="29"/>
        <v>-2.1087903996774742</v>
      </c>
      <c r="N39" s="33">
        <f t="shared" si="30"/>
        <v>-2.523409540410719E-2</v>
      </c>
      <c r="O39" s="48"/>
      <c r="P39" s="47"/>
      <c r="Q39" s="43">
        <f>SUM(Q36:Q38)</f>
        <v>75.449860675309097</v>
      </c>
      <c r="R39" s="48"/>
      <c r="S39" s="32">
        <f t="shared" si="13"/>
        <v>-6.0104393127053157</v>
      </c>
      <c r="T39" s="33">
        <f t="shared" si="31"/>
        <v>-7.378366288351082E-2</v>
      </c>
      <c r="U39" s="48"/>
      <c r="V39" s="47"/>
      <c r="W39" s="43">
        <f>SUM(W36:W38)</f>
        <v>68.879860676032678</v>
      </c>
      <c r="X39" s="48"/>
      <c r="Y39" s="32">
        <f t="shared" si="14"/>
        <v>-6.5699999992764191</v>
      </c>
      <c r="Z39" s="33">
        <f t="shared" si="32"/>
        <v>-8.7077695577858716E-2</v>
      </c>
      <c r="AA39" s="48"/>
      <c r="AB39" s="47"/>
      <c r="AC39" s="43">
        <f>SUM(AC36:AC38)</f>
        <v>63.099356825725906</v>
      </c>
      <c r="AD39" s="48"/>
      <c r="AE39" s="32">
        <f t="shared" si="15"/>
        <v>-5.7805038503067721</v>
      </c>
      <c r="AF39" s="33">
        <f t="shared" si="33"/>
        <v>-8.3921538074744492E-2</v>
      </c>
    </row>
    <row r="40" spans="2:32" ht="24.75" customHeight="1" x14ac:dyDescent="0.25">
      <c r="B40" s="49" t="s">
        <v>26</v>
      </c>
      <c r="C40" s="14"/>
      <c r="D40" s="15" t="s">
        <v>58</v>
      </c>
      <c r="E40" s="15"/>
      <c r="F40" s="45">
        <f>F38</f>
        <v>2075.8000000000002</v>
      </c>
      <c r="G40" s="50">
        <v>4.4000000000000003E-3</v>
      </c>
      <c r="H40" s="154">
        <f t="shared" ref="H40:H48" si="34">$F40*G40</f>
        <v>9.1335200000000007</v>
      </c>
      <c r="I40" s="19"/>
      <c r="J40" s="211">
        <v>5.8500000000000002E-3</v>
      </c>
      <c r="K40" s="212">
        <f t="shared" ref="K40:K48" si="35">$F40*J40</f>
        <v>12.143430000000002</v>
      </c>
      <c r="L40" s="19"/>
      <c r="M40" s="21">
        <f t="shared" si="29"/>
        <v>3.0099100000000014</v>
      </c>
      <c r="N40" s="155">
        <f t="shared" si="30"/>
        <v>0.3295454545454547</v>
      </c>
      <c r="O40" s="19"/>
      <c r="P40" s="50">
        <v>4.4000000000000003E-3</v>
      </c>
      <c r="Q40" s="154">
        <f t="shared" ref="Q40:Q48" si="36">$F40*P40</f>
        <v>9.1335200000000007</v>
      </c>
      <c r="R40" s="19"/>
      <c r="S40" s="21">
        <f t="shared" si="13"/>
        <v>-3.0099100000000014</v>
      </c>
      <c r="T40" s="155">
        <f t="shared" si="31"/>
        <v>-0.24786324786324793</v>
      </c>
      <c r="U40" s="19"/>
      <c r="V40" s="50">
        <v>4.4000000000000003E-3</v>
      </c>
      <c r="W40" s="154">
        <f t="shared" ref="W40:W48" si="37">$F40*V40</f>
        <v>9.1335200000000007</v>
      </c>
      <c r="X40" s="19"/>
      <c r="Y40" s="21">
        <f t="shared" si="14"/>
        <v>0</v>
      </c>
      <c r="Z40" s="155">
        <f t="shared" si="32"/>
        <v>0</v>
      </c>
      <c r="AA40" s="19"/>
      <c r="AB40" s="50">
        <v>4.4000000000000003E-3</v>
      </c>
      <c r="AC40" s="154">
        <f t="shared" ref="AC40:AC48" si="38">$F40*AB40</f>
        <v>9.1335200000000007</v>
      </c>
      <c r="AD40" s="19"/>
      <c r="AE40" s="21">
        <f t="shared" si="15"/>
        <v>0</v>
      </c>
      <c r="AF40" s="155">
        <f t="shared" si="33"/>
        <v>0</v>
      </c>
    </row>
    <row r="41" spans="2:32" ht="25.5" customHeight="1" x14ac:dyDescent="0.25">
      <c r="B41" s="49" t="s">
        <v>27</v>
      </c>
      <c r="C41" s="14"/>
      <c r="D41" s="15" t="s">
        <v>58</v>
      </c>
      <c r="E41" s="15"/>
      <c r="F41" s="45">
        <f>F38</f>
        <v>2075.8000000000002</v>
      </c>
      <c r="G41" s="50">
        <v>1.2999999999999999E-3</v>
      </c>
      <c r="H41" s="154">
        <f t="shared" si="34"/>
        <v>2.6985399999999999</v>
      </c>
      <c r="I41" s="19"/>
      <c r="J41" s="50">
        <v>1.2999999999999999E-3</v>
      </c>
      <c r="K41" s="154">
        <f t="shared" si="35"/>
        <v>2.6985399999999999</v>
      </c>
      <c r="L41" s="19"/>
      <c r="M41" s="21">
        <f t="shared" si="29"/>
        <v>0</v>
      </c>
      <c r="N41" s="155">
        <f t="shared" si="30"/>
        <v>0</v>
      </c>
      <c r="O41" s="19"/>
      <c r="P41" s="50">
        <v>1.2999999999999999E-3</v>
      </c>
      <c r="Q41" s="154">
        <f t="shared" si="36"/>
        <v>2.6985399999999999</v>
      </c>
      <c r="R41" s="19"/>
      <c r="S41" s="21">
        <f t="shared" si="13"/>
        <v>0</v>
      </c>
      <c r="T41" s="155">
        <f t="shared" si="31"/>
        <v>0</v>
      </c>
      <c r="U41" s="19"/>
      <c r="V41" s="50">
        <v>1.2999999999999999E-3</v>
      </c>
      <c r="W41" s="154">
        <f t="shared" si="37"/>
        <v>2.6985399999999999</v>
      </c>
      <c r="X41" s="19"/>
      <c r="Y41" s="21">
        <f t="shared" si="14"/>
        <v>0</v>
      </c>
      <c r="Z41" s="155">
        <f t="shared" si="32"/>
        <v>0</v>
      </c>
      <c r="AA41" s="19"/>
      <c r="AB41" s="50">
        <v>1.2999999999999999E-3</v>
      </c>
      <c r="AC41" s="154">
        <f t="shared" si="38"/>
        <v>2.6985399999999999</v>
      </c>
      <c r="AD41" s="19"/>
      <c r="AE41" s="21">
        <f t="shared" si="15"/>
        <v>0</v>
      </c>
      <c r="AF41" s="155">
        <f t="shared" si="33"/>
        <v>0</v>
      </c>
    </row>
    <row r="42" spans="2:32" x14ac:dyDescent="0.25">
      <c r="B42" s="14" t="s">
        <v>28</v>
      </c>
      <c r="C42" s="14"/>
      <c r="D42" s="15" t="s">
        <v>55</v>
      </c>
      <c r="E42" s="15"/>
      <c r="F42" s="17">
        <v>1</v>
      </c>
      <c r="G42" s="50">
        <v>0.25</v>
      </c>
      <c r="H42" s="154">
        <f t="shared" si="34"/>
        <v>0.25</v>
      </c>
      <c r="I42" s="19"/>
      <c r="J42" s="50">
        <v>0.25</v>
      </c>
      <c r="K42" s="154">
        <f t="shared" si="35"/>
        <v>0.25</v>
      </c>
      <c r="L42" s="19"/>
      <c r="M42" s="21">
        <f t="shared" si="29"/>
        <v>0</v>
      </c>
      <c r="N42" s="155">
        <f t="shared" si="30"/>
        <v>0</v>
      </c>
      <c r="O42" s="19"/>
      <c r="P42" s="50">
        <v>0.25</v>
      </c>
      <c r="Q42" s="154">
        <f t="shared" si="36"/>
        <v>0.25</v>
      </c>
      <c r="R42" s="19"/>
      <c r="S42" s="21">
        <f t="shared" si="13"/>
        <v>0</v>
      </c>
      <c r="T42" s="155">
        <f t="shared" si="31"/>
        <v>0</v>
      </c>
      <c r="U42" s="19"/>
      <c r="V42" s="50">
        <v>0.25</v>
      </c>
      <c r="W42" s="154">
        <f t="shared" si="37"/>
        <v>0.25</v>
      </c>
      <c r="X42" s="19"/>
      <c r="Y42" s="21">
        <f t="shared" si="14"/>
        <v>0</v>
      </c>
      <c r="Z42" s="155">
        <f t="shared" si="32"/>
        <v>0</v>
      </c>
      <c r="AA42" s="19"/>
      <c r="AB42" s="50">
        <v>0.25</v>
      </c>
      <c r="AC42" s="154">
        <f t="shared" si="38"/>
        <v>0.25</v>
      </c>
      <c r="AD42" s="19"/>
      <c r="AE42" s="21">
        <f t="shared" si="15"/>
        <v>0</v>
      </c>
      <c r="AF42" s="155">
        <f t="shared" si="33"/>
        <v>0</v>
      </c>
    </row>
    <row r="43" spans="2:32" x14ac:dyDescent="0.25">
      <c r="B43" s="14" t="s">
        <v>29</v>
      </c>
      <c r="C43" s="14"/>
      <c r="D43" s="15" t="s">
        <v>58</v>
      </c>
      <c r="E43" s="15"/>
      <c r="F43" s="53">
        <f>G7</f>
        <v>2000</v>
      </c>
      <c r="G43" s="50">
        <v>7.0000000000000001E-3</v>
      </c>
      <c r="H43" s="154">
        <f t="shared" si="34"/>
        <v>14</v>
      </c>
      <c r="I43" s="19"/>
      <c r="J43" s="211">
        <v>0</v>
      </c>
      <c r="K43" s="212">
        <f t="shared" si="35"/>
        <v>0</v>
      </c>
      <c r="L43" s="19"/>
      <c r="M43" s="21">
        <f t="shared" si="29"/>
        <v>-14</v>
      </c>
      <c r="N43" s="155">
        <f t="shared" si="30"/>
        <v>-1</v>
      </c>
      <c r="O43" s="19"/>
      <c r="P43" s="50"/>
      <c r="Q43" s="154">
        <f t="shared" si="36"/>
        <v>0</v>
      </c>
      <c r="R43" s="19"/>
      <c r="S43" s="21">
        <f t="shared" si="13"/>
        <v>0</v>
      </c>
      <c r="T43" s="155" t="str">
        <f t="shared" si="31"/>
        <v/>
      </c>
      <c r="U43" s="19"/>
      <c r="V43" s="50"/>
      <c r="W43" s="154">
        <f t="shared" si="37"/>
        <v>0</v>
      </c>
      <c r="X43" s="19"/>
      <c r="Y43" s="21">
        <f t="shared" si="14"/>
        <v>0</v>
      </c>
      <c r="Z43" s="155" t="str">
        <f t="shared" si="32"/>
        <v/>
      </c>
      <c r="AA43" s="19"/>
      <c r="AB43" s="50"/>
      <c r="AC43" s="154">
        <f t="shared" si="38"/>
        <v>0</v>
      </c>
      <c r="AD43" s="19"/>
      <c r="AE43" s="21">
        <f t="shared" si="15"/>
        <v>0</v>
      </c>
      <c r="AF43" s="155" t="str">
        <f t="shared" si="33"/>
        <v/>
      </c>
    </row>
    <row r="44" spans="2:32" x14ac:dyDescent="0.25">
      <c r="B44" s="37" t="s">
        <v>30</v>
      </c>
      <c r="C44" s="14"/>
      <c r="D44" s="15" t="s">
        <v>58</v>
      </c>
      <c r="E44" s="15"/>
      <c r="F44" s="55">
        <f>0.64*$G$7</f>
        <v>1280</v>
      </c>
      <c r="G44" s="54">
        <v>0.08</v>
      </c>
      <c r="H44" s="154">
        <f t="shared" si="34"/>
        <v>102.4</v>
      </c>
      <c r="I44" s="19"/>
      <c r="J44" s="54">
        <v>0.08</v>
      </c>
      <c r="K44" s="154">
        <f t="shared" si="35"/>
        <v>102.4</v>
      </c>
      <c r="L44" s="19"/>
      <c r="M44" s="21">
        <f t="shared" si="29"/>
        <v>0</v>
      </c>
      <c r="N44" s="155">
        <f t="shared" si="30"/>
        <v>0</v>
      </c>
      <c r="O44" s="19"/>
      <c r="P44" s="54">
        <v>0.08</v>
      </c>
      <c r="Q44" s="154">
        <f t="shared" si="36"/>
        <v>102.4</v>
      </c>
      <c r="R44" s="19"/>
      <c r="S44" s="21">
        <f t="shared" si="13"/>
        <v>0</v>
      </c>
      <c r="T44" s="155">
        <f t="shared" si="31"/>
        <v>0</v>
      </c>
      <c r="U44" s="19"/>
      <c r="V44" s="54">
        <v>0.08</v>
      </c>
      <c r="W44" s="154">
        <f t="shared" si="37"/>
        <v>102.4</v>
      </c>
      <c r="X44" s="19"/>
      <c r="Y44" s="21">
        <f t="shared" si="14"/>
        <v>0</v>
      </c>
      <c r="Z44" s="155">
        <f t="shared" si="32"/>
        <v>0</v>
      </c>
      <c r="AA44" s="19"/>
      <c r="AB44" s="54">
        <v>0.08</v>
      </c>
      <c r="AC44" s="154">
        <f t="shared" si="38"/>
        <v>102.4</v>
      </c>
      <c r="AD44" s="19"/>
      <c r="AE44" s="21">
        <f t="shared" si="15"/>
        <v>0</v>
      </c>
      <c r="AF44" s="155">
        <f t="shared" si="33"/>
        <v>0</v>
      </c>
    </row>
    <row r="45" spans="2:32" x14ac:dyDescent="0.25">
      <c r="B45" s="37" t="s">
        <v>31</v>
      </c>
      <c r="C45" s="14"/>
      <c r="D45" s="15" t="s">
        <v>58</v>
      </c>
      <c r="E45" s="15"/>
      <c r="F45" s="55">
        <f>0.18*$G$7</f>
        <v>360</v>
      </c>
      <c r="G45" s="54">
        <v>0.122</v>
      </c>
      <c r="H45" s="154">
        <f t="shared" si="34"/>
        <v>43.92</v>
      </c>
      <c r="I45" s="19"/>
      <c r="J45" s="54">
        <v>0.122</v>
      </c>
      <c r="K45" s="154">
        <f t="shared" si="35"/>
        <v>43.92</v>
      </c>
      <c r="L45" s="19"/>
      <c r="M45" s="21">
        <f t="shared" si="29"/>
        <v>0</v>
      </c>
      <c r="N45" s="155">
        <f t="shared" si="30"/>
        <v>0</v>
      </c>
      <c r="O45" s="19"/>
      <c r="P45" s="54">
        <v>0.122</v>
      </c>
      <c r="Q45" s="154">
        <f t="shared" si="36"/>
        <v>43.92</v>
      </c>
      <c r="R45" s="19"/>
      <c r="S45" s="21">
        <f t="shared" si="13"/>
        <v>0</v>
      </c>
      <c r="T45" s="155">
        <f t="shared" si="31"/>
        <v>0</v>
      </c>
      <c r="U45" s="19"/>
      <c r="V45" s="54">
        <v>0.122</v>
      </c>
      <c r="W45" s="154">
        <f t="shared" si="37"/>
        <v>43.92</v>
      </c>
      <c r="X45" s="19"/>
      <c r="Y45" s="21">
        <f t="shared" si="14"/>
        <v>0</v>
      </c>
      <c r="Z45" s="155">
        <f t="shared" si="32"/>
        <v>0</v>
      </c>
      <c r="AA45" s="19"/>
      <c r="AB45" s="54">
        <v>0.122</v>
      </c>
      <c r="AC45" s="154">
        <f t="shared" si="38"/>
        <v>43.92</v>
      </c>
      <c r="AD45" s="19"/>
      <c r="AE45" s="21">
        <f t="shared" si="15"/>
        <v>0</v>
      </c>
      <c r="AF45" s="155">
        <f t="shared" si="33"/>
        <v>0</v>
      </c>
    </row>
    <row r="46" spans="2:32" x14ac:dyDescent="0.25">
      <c r="B46" s="6" t="s">
        <v>32</v>
      </c>
      <c r="C46" s="14"/>
      <c r="D46" s="15" t="s">
        <v>58</v>
      </c>
      <c r="E46" s="15"/>
      <c r="F46" s="55">
        <f>0.18*$G$7</f>
        <v>360</v>
      </c>
      <c r="G46" s="54">
        <v>0.161</v>
      </c>
      <c r="H46" s="154">
        <f t="shared" si="34"/>
        <v>57.96</v>
      </c>
      <c r="I46" s="19"/>
      <c r="J46" s="54">
        <v>0.161</v>
      </c>
      <c r="K46" s="154">
        <f t="shared" si="35"/>
        <v>57.96</v>
      </c>
      <c r="L46" s="19"/>
      <c r="M46" s="21">
        <f t="shared" si="29"/>
        <v>0</v>
      </c>
      <c r="N46" s="155">
        <f t="shared" si="30"/>
        <v>0</v>
      </c>
      <c r="O46" s="19"/>
      <c r="P46" s="54">
        <v>0.161</v>
      </c>
      <c r="Q46" s="154">
        <f t="shared" si="36"/>
        <v>57.96</v>
      </c>
      <c r="R46" s="19"/>
      <c r="S46" s="21">
        <f t="shared" si="13"/>
        <v>0</v>
      </c>
      <c r="T46" s="155">
        <f t="shared" si="31"/>
        <v>0</v>
      </c>
      <c r="U46" s="19"/>
      <c r="V46" s="54">
        <v>0.161</v>
      </c>
      <c r="W46" s="154">
        <f t="shared" si="37"/>
        <v>57.96</v>
      </c>
      <c r="X46" s="19"/>
      <c r="Y46" s="21">
        <f t="shared" si="14"/>
        <v>0</v>
      </c>
      <c r="Z46" s="155">
        <f t="shared" si="32"/>
        <v>0</v>
      </c>
      <c r="AA46" s="19"/>
      <c r="AB46" s="54">
        <v>0.161</v>
      </c>
      <c r="AC46" s="154">
        <f t="shared" si="38"/>
        <v>57.96</v>
      </c>
      <c r="AD46" s="19"/>
      <c r="AE46" s="21">
        <f t="shared" si="15"/>
        <v>0</v>
      </c>
      <c r="AF46" s="155">
        <f t="shared" si="33"/>
        <v>0</v>
      </c>
    </row>
    <row r="47" spans="2:32" s="61" customFormat="1" x14ac:dyDescent="0.25">
      <c r="B47" s="158" t="s">
        <v>33</v>
      </c>
      <c r="C47" s="56"/>
      <c r="D47" s="57" t="s">
        <v>58</v>
      </c>
      <c r="E47" s="57"/>
      <c r="F47" s="58">
        <f>IF(AND(N3=1, G7&gt;=600), 600, IF(AND(N3=1, AND(G7&lt;600, G7&gt;=0)), G7, IF(AND(N3=2, G7&gt;=1000), 1000, IF(AND(N3=2, AND(G7&lt;1000, G7&gt;=0)), G7))))</f>
        <v>600</v>
      </c>
      <c r="G47" s="54">
        <v>9.4E-2</v>
      </c>
      <c r="H47" s="154">
        <f t="shared" si="34"/>
        <v>56.4</v>
      </c>
      <c r="I47" s="59"/>
      <c r="J47" s="54">
        <v>9.4E-2</v>
      </c>
      <c r="K47" s="154">
        <f t="shared" si="35"/>
        <v>56.4</v>
      </c>
      <c r="L47" s="59"/>
      <c r="M47" s="60">
        <f t="shared" si="29"/>
        <v>0</v>
      </c>
      <c r="N47" s="155">
        <f>IF((H47)=FALSE,"",(M47/H47))</f>
        <v>0</v>
      </c>
      <c r="O47" s="59"/>
      <c r="P47" s="54">
        <v>9.4E-2</v>
      </c>
      <c r="Q47" s="154">
        <f t="shared" si="36"/>
        <v>56.4</v>
      </c>
      <c r="R47" s="59"/>
      <c r="S47" s="60">
        <f t="shared" si="13"/>
        <v>0</v>
      </c>
      <c r="T47" s="155">
        <f>IF((K47)=FALSE,"",(S47/K47))</f>
        <v>0</v>
      </c>
      <c r="U47" s="59"/>
      <c r="V47" s="54">
        <v>9.4E-2</v>
      </c>
      <c r="W47" s="154">
        <f t="shared" si="37"/>
        <v>56.4</v>
      </c>
      <c r="X47" s="59"/>
      <c r="Y47" s="60">
        <f t="shared" si="14"/>
        <v>0</v>
      </c>
      <c r="Z47" s="155">
        <f>IF((Q47)=FALSE,"",(Y47/Q47))</f>
        <v>0</v>
      </c>
      <c r="AA47" s="59"/>
      <c r="AB47" s="54">
        <v>9.4E-2</v>
      </c>
      <c r="AC47" s="154">
        <f t="shared" si="38"/>
        <v>56.4</v>
      </c>
      <c r="AD47" s="59"/>
      <c r="AE47" s="60">
        <f>AC47-W47</f>
        <v>0</v>
      </c>
      <c r="AF47" s="155">
        <f>IF((W47)=FALSE,"",(AE47/W47))</f>
        <v>0</v>
      </c>
    </row>
    <row r="48" spans="2:32" s="61" customFormat="1" ht="13" thickBot="1" x14ac:dyDescent="0.3">
      <c r="B48" s="158" t="s">
        <v>34</v>
      </c>
      <c r="C48" s="56"/>
      <c r="D48" s="57" t="s">
        <v>58</v>
      </c>
      <c r="E48" s="57"/>
      <c r="F48" s="58">
        <f>IF(AND(N3=1, G7&gt;=600), G7-600, IF(AND(N3=1, AND(G7&lt;600, G7&gt;=0)), 0, IF(AND(N3=2, G7&gt;=1000), G7-1000, IF(AND(N3=2, AND(G7&lt;1000, G7&gt;=0)), 0))))</f>
        <v>1400</v>
      </c>
      <c r="G48" s="54">
        <v>0.11</v>
      </c>
      <c r="H48" s="154">
        <f t="shared" si="34"/>
        <v>154</v>
      </c>
      <c r="I48" s="59"/>
      <c r="J48" s="54">
        <v>0.11</v>
      </c>
      <c r="K48" s="154">
        <f t="shared" si="35"/>
        <v>154</v>
      </c>
      <c r="L48" s="59"/>
      <c r="M48" s="60">
        <f t="shared" si="29"/>
        <v>0</v>
      </c>
      <c r="N48" s="155">
        <f>IFERROR(IF((H48)=FALSE,"",(M48/H48)),"n/a")</f>
        <v>0</v>
      </c>
      <c r="O48" s="59"/>
      <c r="P48" s="54">
        <v>0.11</v>
      </c>
      <c r="Q48" s="154">
        <f t="shared" si="36"/>
        <v>154</v>
      </c>
      <c r="R48" s="59"/>
      <c r="S48" s="60">
        <f t="shared" si="13"/>
        <v>0</v>
      </c>
      <c r="T48" s="155">
        <f>IF((K48)=FALSE,"",(S48/K48))</f>
        <v>0</v>
      </c>
      <c r="U48" s="59"/>
      <c r="V48" s="54">
        <v>0.11</v>
      </c>
      <c r="W48" s="154">
        <f t="shared" si="37"/>
        <v>154</v>
      </c>
      <c r="X48" s="59"/>
      <c r="Y48" s="60">
        <f t="shared" si="14"/>
        <v>0</v>
      </c>
      <c r="Z48" s="155">
        <f>IF((Q48)=FALSE,"",(Y48/Q48))</f>
        <v>0</v>
      </c>
      <c r="AA48" s="59"/>
      <c r="AB48" s="54">
        <v>0.11</v>
      </c>
      <c r="AC48" s="154">
        <f t="shared" si="38"/>
        <v>154</v>
      </c>
      <c r="AD48" s="59"/>
      <c r="AE48" s="60">
        <f t="shared" si="15"/>
        <v>0</v>
      </c>
      <c r="AF48" s="155">
        <f>IF((W48)=FALSE,"",(AE48/W48))</f>
        <v>0</v>
      </c>
    </row>
    <row r="49" spans="2:36" ht="8.25" customHeight="1" thickBot="1" x14ac:dyDescent="0.3">
      <c r="B49" s="62"/>
      <c r="C49" s="63"/>
      <c r="D49" s="64"/>
      <c r="E49" s="64"/>
      <c r="F49" s="66"/>
      <c r="G49" s="65"/>
      <c r="H49" s="67"/>
      <c r="I49" s="68"/>
      <c r="J49" s="65"/>
      <c r="K49" s="67"/>
      <c r="L49" s="68"/>
      <c r="M49" s="69">
        <f t="shared" si="29"/>
        <v>0</v>
      </c>
      <c r="N49" s="70"/>
      <c r="O49" s="68"/>
      <c r="P49" s="65"/>
      <c r="Q49" s="67"/>
      <c r="R49" s="68"/>
      <c r="S49" s="69">
        <f t="shared" si="13"/>
        <v>0</v>
      </c>
      <c r="T49" s="70"/>
      <c r="U49" s="68"/>
      <c r="V49" s="65"/>
      <c r="W49" s="67"/>
      <c r="X49" s="68"/>
      <c r="Y49" s="69">
        <f t="shared" si="14"/>
        <v>0</v>
      </c>
      <c r="Z49" s="70"/>
      <c r="AA49" s="68"/>
      <c r="AB49" s="65"/>
      <c r="AC49" s="67"/>
      <c r="AD49" s="68"/>
      <c r="AE49" s="69">
        <f t="shared" si="15"/>
        <v>0</v>
      </c>
      <c r="AF49" s="70"/>
    </row>
    <row r="50" spans="2:36" ht="13" x14ac:dyDescent="0.25">
      <c r="B50" s="71" t="s">
        <v>35</v>
      </c>
      <c r="C50" s="14"/>
      <c r="D50" s="14"/>
      <c r="E50" s="14"/>
      <c r="F50" s="73"/>
      <c r="G50" s="72"/>
      <c r="H50" s="74">
        <f>SUM(H40:H46,H39)</f>
        <v>313.9311503876919</v>
      </c>
      <c r="I50" s="75"/>
      <c r="J50" s="72"/>
      <c r="K50" s="74">
        <f>SUM(K40:K46,K39)</f>
        <v>300.83226998801445</v>
      </c>
      <c r="L50" s="75"/>
      <c r="M50" s="76">
        <f t="shared" si="29"/>
        <v>-13.098880399677455</v>
      </c>
      <c r="N50" s="77">
        <f>IF((H50)=0,"",(M50/H50))</f>
        <v>-4.1725328574437046E-2</v>
      </c>
      <c r="O50" s="75"/>
      <c r="P50" s="72"/>
      <c r="Q50" s="74">
        <f>SUM(Q40:Q46,Q39)</f>
        <v>291.81192067530912</v>
      </c>
      <c r="R50" s="75"/>
      <c r="S50" s="76">
        <f t="shared" si="13"/>
        <v>-9.0203493127053207</v>
      </c>
      <c r="T50" s="77">
        <f>IF((K50)=0,"",(S50/K50))</f>
        <v>-2.9984646637359426E-2</v>
      </c>
      <c r="U50" s="75"/>
      <c r="V50" s="72"/>
      <c r="W50" s="74">
        <f>SUM(W40:W46,W39)</f>
        <v>285.24192067603269</v>
      </c>
      <c r="X50" s="75"/>
      <c r="Y50" s="76">
        <f t="shared" si="14"/>
        <v>-6.5699999992764333</v>
      </c>
      <c r="Z50" s="77">
        <f>IF((Q50)=0,"",(Y50/Q50))</f>
        <v>-2.2514501751923585E-2</v>
      </c>
      <c r="AA50" s="75"/>
      <c r="AB50" s="72"/>
      <c r="AC50" s="74">
        <f>SUM(AC40:AC46,AC39)</f>
        <v>279.46141682572591</v>
      </c>
      <c r="AD50" s="75"/>
      <c r="AE50" s="76">
        <f t="shared" si="15"/>
        <v>-5.7805038503067863</v>
      </c>
      <c r="AF50" s="77">
        <f>IF((W50)=0,"",(AE50/W50))</f>
        <v>-2.026526758972455E-2</v>
      </c>
    </row>
    <row r="51" spans="2:36" x14ac:dyDescent="0.25">
      <c r="B51" s="78" t="s">
        <v>36</v>
      </c>
      <c r="C51" s="14"/>
      <c r="D51" s="14"/>
      <c r="E51" s="14"/>
      <c r="F51" s="80"/>
      <c r="G51" s="79">
        <v>0.13</v>
      </c>
      <c r="H51" s="82">
        <f>H50*G51</f>
        <v>40.81104955039995</v>
      </c>
      <c r="I51" s="81"/>
      <c r="J51" s="79">
        <v>0.13</v>
      </c>
      <c r="K51" s="82">
        <f>K50*J51</f>
        <v>39.108195098441882</v>
      </c>
      <c r="L51" s="81"/>
      <c r="M51" s="83">
        <f t="shared" si="29"/>
        <v>-1.7028544519580677</v>
      </c>
      <c r="N51" s="84">
        <f>IF((H51)=0,"",(M51/H51))</f>
        <v>-4.1725328574437011E-2</v>
      </c>
      <c r="O51" s="81"/>
      <c r="P51" s="79">
        <v>0.13</v>
      </c>
      <c r="Q51" s="82">
        <f>Q50*P51</f>
        <v>37.935549687790186</v>
      </c>
      <c r="R51" s="81"/>
      <c r="S51" s="83">
        <f t="shared" si="13"/>
        <v>-1.1726454106516968</v>
      </c>
      <c r="T51" s="84">
        <f>IF((K51)=0,"",(S51/K51))</f>
        <v>-2.9984646637359554E-2</v>
      </c>
      <c r="U51" s="81"/>
      <c r="V51" s="79">
        <v>0.13</v>
      </c>
      <c r="W51" s="82">
        <f>W50*V51</f>
        <v>37.081449687884252</v>
      </c>
      <c r="X51" s="81"/>
      <c r="Y51" s="83">
        <f t="shared" si="14"/>
        <v>-0.85409999990593377</v>
      </c>
      <c r="Z51" s="84">
        <f>IF((Q51)=0,"",(Y51/Q51))</f>
        <v>-2.2514501751923516E-2</v>
      </c>
      <c r="AA51" s="81"/>
      <c r="AB51" s="79">
        <v>0.13</v>
      </c>
      <c r="AC51" s="82">
        <f>AC50*AB51</f>
        <v>36.329984187344365</v>
      </c>
      <c r="AD51" s="81"/>
      <c r="AE51" s="83">
        <f t="shared" si="15"/>
        <v>-0.75146550053988648</v>
      </c>
      <c r="AF51" s="84">
        <f>IF((W51)=0,"",(AE51/W51))</f>
        <v>-2.0265267589724665E-2</v>
      </c>
    </row>
    <row r="52" spans="2:36" ht="12.75" customHeight="1" x14ac:dyDescent="0.25">
      <c r="B52" s="85" t="s">
        <v>37</v>
      </c>
      <c r="C52" s="14"/>
      <c r="D52" s="14"/>
      <c r="E52" s="14"/>
      <c r="F52" s="80"/>
      <c r="G52" s="86"/>
      <c r="H52" s="82">
        <f>H50+H51</f>
        <v>354.74219993809186</v>
      </c>
      <c r="I52" s="81"/>
      <c r="J52" s="86"/>
      <c r="K52" s="82">
        <f>K50+K51</f>
        <v>339.94046508645636</v>
      </c>
      <c r="L52" s="81"/>
      <c r="M52" s="83">
        <f t="shared" si="29"/>
        <v>-14.801734851635501</v>
      </c>
      <c r="N52" s="84">
        <f>IF((H52)=0,"",(M52/H52))</f>
        <v>-4.1725328574436983E-2</v>
      </c>
      <c r="O52" s="81"/>
      <c r="P52" s="86"/>
      <c r="Q52" s="82">
        <f>Q50+Q51</f>
        <v>329.7474703630993</v>
      </c>
      <c r="R52" s="81"/>
      <c r="S52" s="83">
        <f t="shared" si="13"/>
        <v>-10.19299472335706</v>
      </c>
      <c r="T52" s="84">
        <f>IF((K52)=0,"",(S52/K52))</f>
        <v>-2.9984646637359565E-2</v>
      </c>
      <c r="U52" s="81"/>
      <c r="V52" s="86"/>
      <c r="W52" s="82">
        <f>W50+W51</f>
        <v>322.32337036391692</v>
      </c>
      <c r="X52" s="81"/>
      <c r="Y52" s="83">
        <f t="shared" si="14"/>
        <v>-7.4240999991823742</v>
      </c>
      <c r="Z52" s="84">
        <f>IF((Q52)=0,"",(Y52/Q52))</f>
        <v>-2.2514501751923599E-2</v>
      </c>
      <c r="AA52" s="81"/>
      <c r="AB52" s="86"/>
      <c r="AC52" s="82">
        <f>AC50+AC51</f>
        <v>315.7914010130703</v>
      </c>
      <c r="AD52" s="81"/>
      <c r="AE52" s="83">
        <f t="shared" si="15"/>
        <v>-6.531969350846623</v>
      </c>
      <c r="AF52" s="84">
        <f>IF((W52)=0,"",(AE52/W52))</f>
        <v>-2.0265267589724412E-2</v>
      </c>
    </row>
    <row r="53" spans="2:36" ht="15.75" customHeight="1" x14ac:dyDescent="0.25">
      <c r="B53" s="141" t="s">
        <v>38</v>
      </c>
      <c r="C53" s="141"/>
      <c r="D53" s="141"/>
      <c r="E53" s="141"/>
      <c r="F53" s="80"/>
      <c r="G53" s="86"/>
      <c r="H53" s="87">
        <f>ROUND(-H52*10%,2)</f>
        <v>-35.47</v>
      </c>
      <c r="I53" s="81"/>
      <c r="J53" s="86"/>
      <c r="K53" s="213">
        <v>0</v>
      </c>
      <c r="L53" s="81"/>
      <c r="M53" s="88">
        <f t="shared" si="29"/>
        <v>35.47</v>
      </c>
      <c r="N53" s="89">
        <f>IF((H53)=0,"",(M53/H53))</f>
        <v>-1</v>
      </c>
      <c r="O53" s="81"/>
      <c r="P53" s="86"/>
      <c r="Q53" s="87">
        <f>ROUND(-Q52*10%,2)</f>
        <v>-32.97</v>
      </c>
      <c r="R53" s="81"/>
      <c r="S53" s="88">
        <f t="shared" si="13"/>
        <v>-32.97</v>
      </c>
      <c r="T53" s="89" t="str">
        <f>IF((K53)=0,"",(S53/K53))</f>
        <v/>
      </c>
      <c r="U53" s="81"/>
      <c r="V53" s="86"/>
      <c r="W53" s="87">
        <f>ROUND(-W52*10%,2)</f>
        <v>-32.229999999999997</v>
      </c>
      <c r="X53" s="81"/>
      <c r="Y53" s="88">
        <f t="shared" si="14"/>
        <v>0.74000000000000199</v>
      </c>
      <c r="Z53" s="89">
        <f>IF((Q53)=0,"",(Y53/Q53))</f>
        <v>-2.2444646648468364E-2</v>
      </c>
      <c r="AA53" s="81"/>
      <c r="AB53" s="86"/>
      <c r="AC53" s="87">
        <f>ROUND(-AC52*10%,2)</f>
        <v>-31.58</v>
      </c>
      <c r="AD53" s="81"/>
      <c r="AE53" s="88">
        <f t="shared" si="15"/>
        <v>0.64999999999999858</v>
      </c>
      <c r="AF53" s="89">
        <f>IF((W53)=0,"",(AE53/W53))</f>
        <v>-2.0167545764815348E-2</v>
      </c>
    </row>
    <row r="54" spans="2:36" ht="13.5" customHeight="1" thickBot="1" x14ac:dyDescent="0.3">
      <c r="B54" s="222" t="s">
        <v>39</v>
      </c>
      <c r="C54" s="222"/>
      <c r="D54" s="222"/>
      <c r="E54" s="142"/>
      <c r="F54" s="91"/>
      <c r="G54" s="90"/>
      <c r="H54" s="93">
        <f>H52+H53</f>
        <v>319.27219993809183</v>
      </c>
      <c r="I54" s="92"/>
      <c r="J54" s="90"/>
      <c r="K54" s="93">
        <f>K52+K53</f>
        <v>339.94046508645636</v>
      </c>
      <c r="L54" s="92"/>
      <c r="M54" s="94">
        <f t="shared" si="29"/>
        <v>20.668265148364526</v>
      </c>
      <c r="N54" s="95">
        <f>IF((H54)=0,"",(M54/H54))</f>
        <v>6.4735561543949605E-2</v>
      </c>
      <c r="O54" s="92"/>
      <c r="P54" s="90"/>
      <c r="Q54" s="93">
        <f>Q52+Q53</f>
        <v>296.77747036309927</v>
      </c>
      <c r="R54" s="92"/>
      <c r="S54" s="94">
        <f t="shared" si="13"/>
        <v>-43.162994723357087</v>
      </c>
      <c r="T54" s="95">
        <f>IF((K54)=0,"",(S54/K54))</f>
        <v>-0.12697221765693453</v>
      </c>
      <c r="U54" s="92"/>
      <c r="V54" s="90"/>
      <c r="W54" s="93">
        <f>W52+W53</f>
        <v>290.0933703639169</v>
      </c>
      <c r="X54" s="92"/>
      <c r="Y54" s="94">
        <f t="shared" si="14"/>
        <v>-6.6840999991823651</v>
      </c>
      <c r="Z54" s="95">
        <f>IF((Q54)=0,"",(Y54/Q54))</f>
        <v>-2.2522262188583751E-2</v>
      </c>
      <c r="AA54" s="92"/>
      <c r="AB54" s="90"/>
      <c r="AC54" s="93">
        <f>AC52+AC53</f>
        <v>284.21140101307032</v>
      </c>
      <c r="AD54" s="92"/>
      <c r="AE54" s="94">
        <f t="shared" si="15"/>
        <v>-5.8819693508465889</v>
      </c>
      <c r="AF54" s="95">
        <f>IF((W54)=0,"",(AE54/W54))</f>
        <v>-2.0276124695534282E-2</v>
      </c>
    </row>
    <row r="55" spans="2:36" s="61" customFormat="1" ht="8.25" customHeight="1" thickBot="1" x14ac:dyDescent="0.3">
      <c r="B55" s="96"/>
      <c r="C55" s="97"/>
      <c r="D55" s="98"/>
      <c r="E55" s="98"/>
      <c r="F55" s="99"/>
      <c r="G55" s="65"/>
      <c r="H55" s="67"/>
      <c r="I55" s="100"/>
      <c r="J55" s="65"/>
      <c r="K55" s="67"/>
      <c r="L55" s="100"/>
      <c r="M55" s="101">
        <f t="shared" si="29"/>
        <v>0</v>
      </c>
      <c r="N55" s="70"/>
      <c r="O55" s="100"/>
      <c r="P55" s="65"/>
      <c r="Q55" s="67"/>
      <c r="R55" s="100"/>
      <c r="S55" s="101">
        <f t="shared" si="13"/>
        <v>0</v>
      </c>
      <c r="T55" s="70"/>
      <c r="U55" s="100"/>
      <c r="V55" s="65"/>
      <c r="W55" s="67"/>
      <c r="X55" s="100"/>
      <c r="Y55" s="101">
        <f t="shared" si="14"/>
        <v>0</v>
      </c>
      <c r="Z55" s="70"/>
      <c r="AA55" s="100"/>
      <c r="AB55" s="65"/>
      <c r="AC55" s="67"/>
      <c r="AD55" s="100"/>
      <c r="AE55" s="101">
        <f t="shared" si="15"/>
        <v>0</v>
      </c>
      <c r="AF55" s="70"/>
    </row>
    <row r="56" spans="2:36" s="61" customFormat="1" ht="13" x14ac:dyDescent="0.25">
      <c r="B56" s="102" t="s">
        <v>40</v>
      </c>
      <c r="C56" s="56"/>
      <c r="D56" s="56"/>
      <c r="E56" s="56"/>
      <c r="F56" s="104"/>
      <c r="G56" s="103"/>
      <c r="H56" s="105">
        <f>SUM(H47:H48,H39,H40:H43)</f>
        <v>320.05115038769185</v>
      </c>
      <c r="I56" s="106"/>
      <c r="J56" s="103"/>
      <c r="K56" s="105">
        <f>SUM(K47:K48,K39,K40:K43)</f>
        <v>306.95226998801439</v>
      </c>
      <c r="L56" s="106"/>
      <c r="M56" s="107">
        <f t="shared" si="29"/>
        <v>-13.098880399677455</v>
      </c>
      <c r="N56" s="77">
        <f>IF((H56)=0,"",(M56/H56))</f>
        <v>-4.092745920085028E-2</v>
      </c>
      <c r="O56" s="106"/>
      <c r="P56" s="103"/>
      <c r="Q56" s="105">
        <f>SUM(Q47:Q48,Q39,Q40:Q43)</f>
        <v>297.93192067530907</v>
      </c>
      <c r="R56" s="106"/>
      <c r="S56" s="107">
        <f t="shared" si="13"/>
        <v>-9.0203493127053207</v>
      </c>
      <c r="T56" s="77">
        <f>IF((K56)=0,"",(S56/K56))</f>
        <v>-2.9386814155365391E-2</v>
      </c>
      <c r="U56" s="106"/>
      <c r="V56" s="103"/>
      <c r="W56" s="105">
        <f>SUM(W47:W48,W39,W40:W43)</f>
        <v>291.36192067603264</v>
      </c>
      <c r="X56" s="106"/>
      <c r="Y56" s="107">
        <f t="shared" si="14"/>
        <v>-6.5699999992764333</v>
      </c>
      <c r="Z56" s="77">
        <f>IF((Q56)=0,"",(Y56/Q56))</f>
        <v>-2.2052017737423053E-2</v>
      </c>
      <c r="AA56" s="106"/>
      <c r="AB56" s="103"/>
      <c r="AC56" s="105">
        <f>SUM(AC47:AC48,AC39,AC40:AC43)</f>
        <v>285.58141682572585</v>
      </c>
      <c r="AD56" s="106"/>
      <c r="AE56" s="107">
        <f t="shared" si="15"/>
        <v>-5.7805038503067863</v>
      </c>
      <c r="AF56" s="77">
        <f>IF((W56)=0,"",(AE56/W56))</f>
        <v>-1.9839599618558832E-2</v>
      </c>
    </row>
    <row r="57" spans="2:36" s="61" customFormat="1" x14ac:dyDescent="0.25">
      <c r="B57" s="108" t="s">
        <v>36</v>
      </c>
      <c r="C57" s="56"/>
      <c r="D57" s="56"/>
      <c r="E57" s="56"/>
      <c r="F57" s="104"/>
      <c r="G57" s="109">
        <v>0.13</v>
      </c>
      <c r="H57" s="111">
        <f>H56*G57</f>
        <v>41.606649550399943</v>
      </c>
      <c r="I57" s="110"/>
      <c r="J57" s="109">
        <v>0.13</v>
      </c>
      <c r="K57" s="111">
        <f>K56*J57</f>
        <v>39.903795098441876</v>
      </c>
      <c r="L57" s="110"/>
      <c r="M57" s="112">
        <f t="shared" si="29"/>
        <v>-1.7028544519580677</v>
      </c>
      <c r="N57" s="84">
        <f>IF((H57)=0,"",(M57/H57))</f>
        <v>-4.0927459200850239E-2</v>
      </c>
      <c r="O57" s="110"/>
      <c r="P57" s="109">
        <v>0.13</v>
      </c>
      <c r="Q57" s="111">
        <f>Q56*P57</f>
        <v>38.731149687790179</v>
      </c>
      <c r="R57" s="110"/>
      <c r="S57" s="112">
        <f t="shared" si="13"/>
        <v>-1.1726454106516968</v>
      </c>
      <c r="T57" s="84">
        <f>IF((K57)=0,"",(S57/K57))</f>
        <v>-2.9386814155365516E-2</v>
      </c>
      <c r="U57" s="110"/>
      <c r="V57" s="109">
        <v>0.13</v>
      </c>
      <c r="W57" s="111">
        <f>W56*V57</f>
        <v>37.877049687884245</v>
      </c>
      <c r="X57" s="110"/>
      <c r="Y57" s="112">
        <f t="shared" si="14"/>
        <v>-0.85409999990593377</v>
      </c>
      <c r="Z57" s="84">
        <f>IF((Q57)=0,"",(Y57/Q57))</f>
        <v>-2.2052017737422987E-2</v>
      </c>
      <c r="AA57" s="110"/>
      <c r="AB57" s="109">
        <v>0.13</v>
      </c>
      <c r="AC57" s="111">
        <f>AC56*AB57</f>
        <v>37.125584187344359</v>
      </c>
      <c r="AD57" s="110"/>
      <c r="AE57" s="112">
        <f t="shared" si="15"/>
        <v>-0.75146550053988648</v>
      </c>
      <c r="AF57" s="84">
        <f>IF((W57)=0,"",(AE57/W57))</f>
        <v>-1.9839599618558947E-2</v>
      </c>
    </row>
    <row r="58" spans="2:36" s="61" customFormat="1" ht="12.75" customHeight="1" x14ac:dyDescent="0.25">
      <c r="B58" s="113" t="s">
        <v>37</v>
      </c>
      <c r="C58" s="56"/>
      <c r="D58" s="56"/>
      <c r="E58" s="56"/>
      <c r="F58" s="115"/>
      <c r="G58" s="114"/>
      <c r="H58" s="111">
        <f>H56+H57</f>
        <v>361.65779993809178</v>
      </c>
      <c r="I58" s="110"/>
      <c r="J58" s="114"/>
      <c r="K58" s="111">
        <f>K56+K57</f>
        <v>346.85606508645628</v>
      </c>
      <c r="L58" s="110"/>
      <c r="M58" s="112">
        <f t="shared" si="29"/>
        <v>-14.801734851635501</v>
      </c>
      <c r="N58" s="84">
        <f>IF((H58)=0,"",(M58/H58))</f>
        <v>-4.0927459200850218E-2</v>
      </c>
      <c r="O58" s="110"/>
      <c r="P58" s="114"/>
      <c r="Q58" s="111">
        <f>Q56+Q57</f>
        <v>336.66307036309922</v>
      </c>
      <c r="R58" s="110"/>
      <c r="S58" s="112">
        <f t="shared" si="13"/>
        <v>-10.19299472335706</v>
      </c>
      <c r="T58" s="84">
        <f>IF((K58)=0,"",(S58/K58))</f>
        <v>-2.9386814155365527E-2</v>
      </c>
      <c r="U58" s="110"/>
      <c r="V58" s="114"/>
      <c r="W58" s="111">
        <f>W56+W57</f>
        <v>329.23897036391691</v>
      </c>
      <c r="X58" s="110"/>
      <c r="Y58" s="112">
        <f t="shared" si="14"/>
        <v>-7.4240999991823173</v>
      </c>
      <c r="Z58" s="84">
        <f>IF((Q58)=0,"",(Y58/Q58))</f>
        <v>-2.2052017737422897E-2</v>
      </c>
      <c r="AA58" s="110"/>
      <c r="AB58" s="114"/>
      <c r="AC58" s="111">
        <f>AC56+AC57</f>
        <v>322.70700101307023</v>
      </c>
      <c r="AD58" s="110"/>
      <c r="AE58" s="112">
        <f t="shared" si="15"/>
        <v>-6.5319693508466798</v>
      </c>
      <c r="AF58" s="84">
        <f>IF((W58)=0,"",(AE58/W58))</f>
        <v>-1.9839599618558867E-2</v>
      </c>
    </row>
    <row r="59" spans="2:36" s="61" customFormat="1" ht="15.75" customHeight="1" x14ac:dyDescent="0.25">
      <c r="B59" s="143" t="s">
        <v>38</v>
      </c>
      <c r="C59" s="143"/>
      <c r="D59" s="143"/>
      <c r="E59" s="143"/>
      <c r="F59" s="115"/>
      <c r="G59" s="114"/>
      <c r="H59" s="116">
        <f>ROUND(-H58*10%,2)</f>
        <v>-36.17</v>
      </c>
      <c r="I59" s="110"/>
      <c r="J59" s="114"/>
      <c r="K59" s="214">
        <v>0</v>
      </c>
      <c r="L59" s="110"/>
      <c r="M59" s="117">
        <f t="shared" si="29"/>
        <v>36.17</v>
      </c>
      <c r="N59" s="89">
        <f>IF((H59)=0,"",(M59/H59))</f>
        <v>-1</v>
      </c>
      <c r="O59" s="110"/>
      <c r="P59" s="114"/>
      <c r="Q59" s="116">
        <f>ROUND(-Q58*10%,2)</f>
        <v>-33.67</v>
      </c>
      <c r="R59" s="110"/>
      <c r="S59" s="117">
        <f t="shared" si="13"/>
        <v>-33.67</v>
      </c>
      <c r="T59" s="89" t="str">
        <f>IF((K59)=0,"",(S59/K59))</f>
        <v/>
      </c>
      <c r="U59" s="110"/>
      <c r="V59" s="114"/>
      <c r="W59" s="116">
        <f>ROUND(-W58*10%,2)</f>
        <v>-32.92</v>
      </c>
      <c r="X59" s="110"/>
      <c r="Y59" s="117">
        <f t="shared" si="14"/>
        <v>0.75</v>
      </c>
      <c r="Z59" s="89">
        <f>IF((Q59)=0,"",(Y59/Q59))</f>
        <v>-2.2275022275022274E-2</v>
      </c>
      <c r="AA59" s="110"/>
      <c r="AB59" s="114"/>
      <c r="AC59" s="116">
        <f>ROUND(-AC58*10%,2)</f>
        <v>-32.270000000000003</v>
      </c>
      <c r="AD59" s="110"/>
      <c r="AE59" s="117">
        <f t="shared" si="15"/>
        <v>0.64999999999999858</v>
      </c>
      <c r="AF59" s="89">
        <f>IF((W59)=0,"",(AE59/W59))</f>
        <v>-1.9744835965978084E-2</v>
      </c>
    </row>
    <row r="60" spans="2:36" s="61" customFormat="1" ht="13.5" customHeight="1" thickBot="1" x14ac:dyDescent="0.3">
      <c r="B60" s="223" t="s">
        <v>41</v>
      </c>
      <c r="C60" s="223"/>
      <c r="D60" s="223"/>
      <c r="E60" s="135"/>
      <c r="F60" s="119"/>
      <c r="G60" s="118"/>
      <c r="H60" s="121">
        <f>SUM(H58:H59)</f>
        <v>325.48779993809177</v>
      </c>
      <c r="I60" s="120"/>
      <c r="J60" s="118"/>
      <c r="K60" s="121">
        <f>SUM(K58:K59)</f>
        <v>346.85606508645628</v>
      </c>
      <c r="L60" s="120"/>
      <c r="M60" s="122">
        <f t="shared" si="29"/>
        <v>21.368265148364515</v>
      </c>
      <c r="N60" s="123">
        <f>IF((H60)=0,"",(M60/H60))</f>
        <v>6.5649972602440973E-2</v>
      </c>
      <c r="O60" s="120"/>
      <c r="P60" s="118"/>
      <c r="Q60" s="121">
        <f>SUM(Q58:Q59)</f>
        <v>302.99307036309921</v>
      </c>
      <c r="R60" s="120"/>
      <c r="S60" s="122">
        <f t="shared" si="13"/>
        <v>-43.862994723357076</v>
      </c>
      <c r="T60" s="123">
        <f>IF((K60)=0,"",(S60/K60))</f>
        <v>-0.12645877970282549</v>
      </c>
      <c r="U60" s="120"/>
      <c r="V60" s="118"/>
      <c r="W60" s="121">
        <f>SUM(W58:W59)</f>
        <v>296.31897036391689</v>
      </c>
      <c r="X60" s="120"/>
      <c r="Y60" s="122">
        <f t="shared" si="14"/>
        <v>-6.6740999991823173</v>
      </c>
      <c r="Z60" s="123">
        <f>IF((Q60)=0,"",(Y60/Q60))</f>
        <v>-2.2027236435421593E-2</v>
      </c>
      <c r="AA60" s="120"/>
      <c r="AB60" s="118"/>
      <c r="AC60" s="121">
        <f>SUM(AC58:AC59)</f>
        <v>290.43700101307024</v>
      </c>
      <c r="AD60" s="120"/>
      <c r="AE60" s="122">
        <f t="shared" si="15"/>
        <v>-5.8819693508466457</v>
      </c>
      <c r="AF60" s="123">
        <f>IF((W60)=0,"",(AE60/W60))</f>
        <v>-1.9850127528530655E-2</v>
      </c>
    </row>
    <row r="61" spans="2:36" s="61" customFormat="1" ht="8.25" customHeight="1" thickBot="1" x14ac:dyDescent="0.3">
      <c r="B61" s="96"/>
      <c r="C61" s="97"/>
      <c r="D61" s="98"/>
      <c r="E61" s="98"/>
      <c r="F61" s="125"/>
      <c r="G61" s="124"/>
      <c r="H61" s="127"/>
      <c r="I61" s="126"/>
      <c r="J61" s="124"/>
      <c r="K61" s="127"/>
      <c r="L61" s="126"/>
      <c r="M61" s="128"/>
      <c r="N61" s="70"/>
      <c r="O61" s="126"/>
      <c r="P61" s="124"/>
      <c r="Q61" s="127"/>
      <c r="R61" s="126"/>
      <c r="S61" s="128"/>
      <c r="T61" s="70"/>
      <c r="U61" s="126"/>
      <c r="V61" s="124"/>
      <c r="W61" s="127"/>
      <c r="X61" s="126"/>
      <c r="Y61" s="128"/>
      <c r="Z61" s="70"/>
      <c r="AA61" s="126"/>
      <c r="AB61" s="124"/>
      <c r="AC61" s="127"/>
      <c r="AD61" s="126"/>
      <c r="AE61" s="128"/>
      <c r="AF61" s="70"/>
    </row>
    <row r="62" spans="2:36" ht="10.5" customHeight="1" x14ac:dyDescent="0.25">
      <c r="H62" s="147"/>
      <c r="I62" s="144"/>
      <c r="K62" s="147"/>
      <c r="L62" s="144"/>
      <c r="M62" s="144"/>
      <c r="N62" s="144"/>
      <c r="O62" s="144"/>
      <c r="Q62" s="147"/>
      <c r="R62" s="144"/>
      <c r="S62" s="144"/>
      <c r="T62" s="144"/>
      <c r="U62" s="144"/>
      <c r="W62" s="147"/>
      <c r="X62" s="144"/>
      <c r="Y62" s="144"/>
      <c r="Z62" s="144"/>
      <c r="AA62" s="144"/>
      <c r="AC62" s="147"/>
      <c r="AD62" s="144"/>
      <c r="AE62" s="144"/>
      <c r="AF62" s="144"/>
    </row>
    <row r="63" spans="2:36" ht="13" x14ac:dyDescent="0.3">
      <c r="B63" s="7" t="s">
        <v>42</v>
      </c>
      <c r="G63" s="129">
        <v>3.7900000000000003E-2</v>
      </c>
      <c r="I63" s="144"/>
      <c r="J63" s="129">
        <v>3.7900000000000003E-2</v>
      </c>
      <c r="K63" s="144"/>
      <c r="L63" s="144"/>
      <c r="M63" s="144"/>
      <c r="N63" s="144"/>
      <c r="O63" s="144"/>
      <c r="P63" s="129">
        <v>3.7900000000000003E-2</v>
      </c>
      <c r="Q63" s="144"/>
      <c r="R63" s="144"/>
      <c r="S63" s="144"/>
      <c r="T63" s="144"/>
      <c r="U63" s="144"/>
      <c r="V63" s="129">
        <v>3.7900000000000003E-2</v>
      </c>
      <c r="W63" s="144"/>
      <c r="X63" s="144"/>
      <c r="Y63" s="144"/>
      <c r="Z63" s="144"/>
      <c r="AA63" s="144"/>
      <c r="AB63" s="129">
        <v>3.7900000000000003E-2</v>
      </c>
      <c r="AC63" s="144"/>
      <c r="AD63" s="144"/>
      <c r="AE63" s="144"/>
      <c r="AF63" s="144"/>
    </row>
    <row r="64" spans="2:36" ht="10.5" customHeight="1" x14ac:dyDescent="0.25">
      <c r="I64" s="144"/>
      <c r="K64" s="144"/>
      <c r="L64" s="144"/>
      <c r="M64" s="144"/>
      <c r="N64" s="144"/>
      <c r="O64" s="144"/>
      <c r="R64" s="144"/>
      <c r="U64" s="144"/>
      <c r="X64" s="144"/>
      <c r="AA64" s="144"/>
      <c r="AD64" s="144"/>
      <c r="AG64" s="144"/>
      <c r="AJ64" s="144"/>
    </row>
    <row r="65" spans="1:36" ht="10.5" customHeight="1" x14ac:dyDescent="0.3">
      <c r="A65" s="130" t="s">
        <v>43</v>
      </c>
      <c r="I65" s="144"/>
      <c r="K65" s="144"/>
      <c r="L65" s="144"/>
      <c r="M65" s="144"/>
      <c r="N65" s="144"/>
      <c r="O65" s="144"/>
      <c r="R65" s="144"/>
      <c r="U65" s="144"/>
      <c r="X65" s="144"/>
      <c r="AA65" s="144"/>
      <c r="AD65" s="144"/>
      <c r="AG65" s="144"/>
      <c r="AJ65" s="144"/>
    </row>
    <row r="66" spans="1:36" ht="10.5" customHeight="1" x14ac:dyDescent="0.25">
      <c r="I66" s="144"/>
      <c r="K66" s="144"/>
      <c r="L66" s="144"/>
      <c r="M66" s="144"/>
      <c r="N66" s="144"/>
      <c r="O66" s="144"/>
      <c r="R66" s="144"/>
      <c r="U66" s="144"/>
      <c r="X66" s="144"/>
      <c r="AA66" s="144"/>
      <c r="AD66" s="144"/>
      <c r="AG66" s="144"/>
      <c r="AJ66" s="144"/>
    </row>
    <row r="67" spans="1:36" x14ac:dyDescent="0.25">
      <c r="A67" s="1" t="s">
        <v>44</v>
      </c>
      <c r="I67" s="144"/>
      <c r="K67" s="144"/>
      <c r="L67" s="144"/>
      <c r="M67" s="144"/>
      <c r="N67" s="144"/>
      <c r="O67" s="144"/>
      <c r="R67" s="144"/>
      <c r="U67" s="144"/>
      <c r="X67" s="144"/>
      <c r="AA67" s="144"/>
      <c r="AD67" s="144"/>
      <c r="AG67" s="144"/>
      <c r="AJ67" s="144"/>
    </row>
    <row r="68" spans="1:36" x14ac:dyDescent="0.25">
      <c r="A68" s="1" t="s">
        <v>45</v>
      </c>
      <c r="I68" s="144"/>
      <c r="K68" s="144"/>
      <c r="L68" s="144"/>
      <c r="M68" s="144"/>
      <c r="N68" s="144"/>
      <c r="O68" s="144"/>
      <c r="R68" s="144"/>
      <c r="U68" s="144"/>
      <c r="X68" s="144"/>
      <c r="AA68" s="144"/>
      <c r="AD68" s="144"/>
      <c r="AG68" s="144"/>
      <c r="AJ68" s="144"/>
    </row>
    <row r="69" spans="1:36" x14ac:dyDescent="0.25">
      <c r="I69" s="144"/>
      <c r="K69" s="144"/>
      <c r="L69" s="144"/>
      <c r="M69" s="144"/>
      <c r="N69" s="144"/>
      <c r="O69" s="144"/>
      <c r="R69" s="144"/>
      <c r="U69" s="144"/>
      <c r="X69" s="144"/>
      <c r="AA69" s="144"/>
      <c r="AD69" s="144"/>
      <c r="AG69" s="144"/>
      <c r="AJ69" s="144"/>
    </row>
    <row r="70" spans="1:36" x14ac:dyDescent="0.25">
      <c r="A70" s="6" t="s">
        <v>46</v>
      </c>
      <c r="I70" s="144"/>
      <c r="K70" s="144"/>
      <c r="L70" s="144"/>
      <c r="M70" s="144"/>
      <c r="N70" s="144"/>
      <c r="O70" s="144"/>
      <c r="R70" s="144"/>
      <c r="U70" s="144"/>
      <c r="X70" s="144"/>
      <c r="AA70" s="144"/>
      <c r="AD70" s="144"/>
      <c r="AG70" s="144"/>
      <c r="AJ70" s="144"/>
    </row>
    <row r="71" spans="1:36" x14ac:dyDescent="0.25">
      <c r="A71" s="6" t="s">
        <v>47</v>
      </c>
      <c r="I71" s="144"/>
      <c r="K71" s="144"/>
      <c r="L71" s="144"/>
      <c r="M71" s="144"/>
      <c r="N71" s="144"/>
      <c r="O71" s="144"/>
      <c r="R71" s="144"/>
      <c r="U71" s="144"/>
      <c r="X71" s="144"/>
      <c r="AA71" s="144"/>
      <c r="AD71" s="144"/>
      <c r="AG71" s="144"/>
      <c r="AJ71" s="144"/>
    </row>
    <row r="72" spans="1:36" x14ac:dyDescent="0.25">
      <c r="I72" s="144"/>
      <c r="K72" s="144"/>
      <c r="L72" s="144"/>
      <c r="M72" s="144"/>
      <c r="N72" s="144"/>
      <c r="O72" s="144"/>
      <c r="R72" s="144"/>
      <c r="U72" s="144"/>
      <c r="X72" s="144"/>
      <c r="AA72" s="144"/>
      <c r="AD72" s="144"/>
      <c r="AG72" s="144"/>
      <c r="AJ72" s="144"/>
    </row>
    <row r="73" spans="1:36" x14ac:dyDescent="0.25">
      <c r="A73" s="1" t="s">
        <v>48</v>
      </c>
      <c r="I73" s="144"/>
      <c r="K73" s="144"/>
      <c r="L73" s="144"/>
      <c r="M73" s="144"/>
      <c r="N73" s="144"/>
      <c r="O73" s="144"/>
      <c r="R73" s="144"/>
      <c r="U73" s="144"/>
      <c r="X73" s="144"/>
      <c r="AA73" s="144"/>
      <c r="AD73" s="144"/>
      <c r="AG73" s="144"/>
      <c r="AJ73" s="144"/>
    </row>
    <row r="74" spans="1:36" x14ac:dyDescent="0.25">
      <c r="A74" s="1" t="s">
        <v>49</v>
      </c>
      <c r="I74" s="144"/>
      <c r="K74" s="144"/>
      <c r="L74" s="144"/>
      <c r="M74" s="144"/>
      <c r="N74" s="144"/>
      <c r="O74" s="144"/>
      <c r="R74" s="144"/>
      <c r="U74" s="144"/>
      <c r="X74" s="144"/>
      <c r="AA74" s="144"/>
      <c r="AD74" s="144"/>
      <c r="AG74" s="144"/>
      <c r="AJ74" s="144"/>
    </row>
    <row r="75" spans="1:36" x14ac:dyDescent="0.25">
      <c r="A75" s="1" t="s">
        <v>50</v>
      </c>
      <c r="I75" s="144"/>
      <c r="K75" s="144"/>
      <c r="L75" s="144"/>
      <c r="M75" s="144"/>
      <c r="N75" s="144"/>
      <c r="O75" s="144"/>
      <c r="R75" s="144"/>
      <c r="U75" s="144"/>
      <c r="X75" s="144"/>
      <c r="AA75" s="144"/>
      <c r="AD75" s="144"/>
      <c r="AG75" s="144"/>
      <c r="AJ75" s="144"/>
    </row>
    <row r="76" spans="1:36" x14ac:dyDescent="0.25">
      <c r="A76" s="1" t="s">
        <v>51</v>
      </c>
      <c r="I76" s="144"/>
      <c r="K76" s="144"/>
      <c r="L76" s="144"/>
      <c r="M76" s="144"/>
      <c r="N76" s="144"/>
      <c r="O76" s="144"/>
      <c r="R76" s="144"/>
      <c r="U76" s="144"/>
      <c r="X76" s="144"/>
      <c r="AA76" s="144"/>
      <c r="AD76" s="144"/>
      <c r="AG76" s="144"/>
      <c r="AJ76" s="144"/>
    </row>
    <row r="77" spans="1:36" x14ac:dyDescent="0.25">
      <c r="A77" s="1" t="s">
        <v>52</v>
      </c>
      <c r="I77" s="144"/>
      <c r="K77" s="144"/>
      <c r="L77" s="144"/>
      <c r="M77" s="144"/>
      <c r="N77" s="144"/>
      <c r="O77" s="144"/>
      <c r="R77" s="144"/>
      <c r="U77" s="144"/>
      <c r="X77" s="144"/>
      <c r="AA77" s="144"/>
      <c r="AD77" s="144"/>
      <c r="AG77" s="144"/>
      <c r="AJ77" s="144"/>
    </row>
    <row r="78" spans="1:36" x14ac:dyDescent="0.25">
      <c r="I78" s="144"/>
      <c r="K78" s="144"/>
      <c r="L78" s="144"/>
      <c r="M78" s="144"/>
      <c r="N78" s="144"/>
      <c r="O78" s="144"/>
      <c r="R78" s="144"/>
      <c r="U78" s="144"/>
      <c r="X78" s="144"/>
      <c r="AA78" s="144"/>
      <c r="AD78" s="144"/>
      <c r="AG78" s="144"/>
      <c r="AJ78" s="144"/>
    </row>
    <row r="79" spans="1:36" x14ac:dyDescent="0.25">
      <c r="A79" s="131"/>
      <c r="B79" s="1" t="s">
        <v>53</v>
      </c>
    </row>
  </sheetData>
  <sheetProtection selectLockedCells="1"/>
  <mergeCells count="11">
    <mergeCell ref="B54:D54"/>
    <mergeCell ref="B60:D60"/>
    <mergeCell ref="Y9:Z9"/>
    <mergeCell ref="AB9:AC9"/>
    <mergeCell ref="AE9:AF9"/>
    <mergeCell ref="P9:Q9"/>
    <mergeCell ref="G9:H9"/>
    <mergeCell ref="J9:K9"/>
    <mergeCell ref="M9:N9"/>
    <mergeCell ref="S9:T9"/>
    <mergeCell ref="V9:W9"/>
  </mergeCells>
  <dataValidations count="2">
    <dataValidation type="list" allowBlank="1" showInputMessage="1" showErrorMessage="1" prompt="Select Charge Unit - monthly, per kWh, per kW" sqref="D37:E38 D12:E27 D55:E55 D61:E61 D40:E49 D29:E35">
      <formula1>"Monthly, per kWh, per kW"</formula1>
    </dataValidation>
    <dataValidation type="list" allowBlank="1" showInputMessage="1" showErrorMessage="1" sqref="D5:E5">
      <formula1>"TOU, non-TOU"</formula1>
    </dataValidation>
  </dataValidations>
  <pageMargins left="0.75" right="0.75" top="1" bottom="1" header="0.5" footer="0.5"/>
  <pageSetup paperSize="3" scale="60" orientation="landscape" r:id="rId1"/>
  <headerFooter alignWithMargins="0">
    <oddFooter>&amp;C9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5297" r:id="rId4" name="Option Button 1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12</xdr:col>
                    <xdr:colOff>203200</xdr:colOff>
                    <xdr:row>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298" r:id="rId5" name="Option Button 2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12</xdr:col>
                    <xdr:colOff>203200</xdr:colOff>
                    <xdr:row>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299" r:id="rId6" name="Option Button 3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12</xdr:col>
                    <xdr:colOff>203200</xdr:colOff>
                    <xdr:row>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00" r:id="rId7" name="Option Button 4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12</xdr:col>
                    <xdr:colOff>203200</xdr:colOff>
                    <xdr:row>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01" r:id="rId8" name="Option Button 5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12</xdr:col>
                    <xdr:colOff>203200</xdr:colOff>
                    <xdr:row>7</xdr:row>
                    <xdr:rowOff>31750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9">
    <tabColor rgb="FF00B0F0"/>
    <pageSetUpPr fitToPage="1"/>
  </sheetPr>
  <dimension ref="A1:AP79"/>
  <sheetViews>
    <sheetView showGridLines="0" topLeftCell="A42" zoomScaleNormal="100" workbookViewId="0">
      <selection activeCell="E15" sqref="E15"/>
    </sheetView>
  </sheetViews>
  <sheetFormatPr defaultColWidth="9.1796875" defaultRowHeight="12.5" x14ac:dyDescent="0.25"/>
  <cols>
    <col min="1" max="1" width="2.1796875" style="1" customWidth="1"/>
    <col min="2" max="2" width="28.54296875" style="1" customWidth="1"/>
    <col min="3" max="3" width="1.26953125" style="1" customWidth="1"/>
    <col min="4" max="5" width="11.26953125" style="1" customWidth="1"/>
    <col min="6" max="6" width="7.453125" style="1" bestFit="1" customWidth="1"/>
    <col min="7" max="7" width="12.26953125" style="1" customWidth="1"/>
    <col min="8" max="8" width="10.26953125" style="144" bestFit="1" customWidth="1"/>
    <col min="9" max="9" width="1.7265625" style="1" customWidth="1"/>
    <col min="10" max="10" width="9.81640625" style="1" bestFit="1" customWidth="1"/>
    <col min="11" max="11" width="10.26953125" style="1" bestFit="1" customWidth="1"/>
    <col min="12" max="12" width="1.7265625" style="1" customWidth="1"/>
    <col min="13" max="13" width="9.54296875" style="1" bestFit="1" customWidth="1"/>
    <col min="14" max="14" width="12.1796875" style="1" bestFit="1" customWidth="1"/>
    <col min="15" max="15" width="1.7265625" style="1" customWidth="1"/>
    <col min="16" max="16" width="9.81640625" style="1" hidden="1" customWidth="1"/>
    <col min="17" max="17" width="10.26953125" style="1" hidden="1" customWidth="1"/>
    <col min="18" max="18" width="1.7265625" style="1" hidden="1" customWidth="1"/>
    <col min="19" max="20" width="0" style="1" hidden="1" customWidth="1"/>
    <col min="21" max="21" width="1.7265625" style="1" hidden="1" customWidth="1"/>
    <col min="22" max="22" width="9.81640625" style="1" hidden="1" customWidth="1"/>
    <col min="23" max="23" width="10.26953125" style="1" hidden="1" customWidth="1"/>
    <col min="24" max="24" width="1.7265625" style="1" hidden="1" customWidth="1"/>
    <col min="25" max="26" width="0" style="1" hidden="1" customWidth="1"/>
    <col min="27" max="27" width="1.7265625" style="1" hidden="1" customWidth="1"/>
    <col min="28" max="28" width="9.81640625" style="1" hidden="1" customWidth="1"/>
    <col min="29" max="29" width="10.26953125" style="1" hidden="1" customWidth="1"/>
    <col min="30" max="30" width="1.7265625" style="1" hidden="1" customWidth="1"/>
    <col min="31" max="32" width="0" style="1" hidden="1" customWidth="1"/>
    <col min="33" max="33" width="1.7265625" style="1" customWidth="1"/>
    <col min="34" max="34" width="9.81640625" style="1" bestFit="1" customWidth="1"/>
    <col min="35" max="35" width="10.26953125" style="1" bestFit="1" customWidth="1"/>
    <col min="36" max="36" width="1.7265625" style="1" customWidth="1"/>
    <col min="37" max="16384" width="9.1796875" style="1"/>
  </cols>
  <sheetData>
    <row r="1" spans="2:42" ht="7.5" customHeight="1" x14ac:dyDescent="0.25">
      <c r="M1"/>
      <c r="N1"/>
    </row>
    <row r="2" spans="2:42" ht="7.5" customHeight="1" x14ac:dyDescent="0.25">
      <c r="M2"/>
      <c r="N2"/>
    </row>
    <row r="3" spans="2:42" ht="15.5" x14ac:dyDescent="0.3">
      <c r="B3" s="2" t="s">
        <v>0</v>
      </c>
      <c r="D3" s="136" t="s">
        <v>68</v>
      </c>
      <c r="E3" s="136"/>
      <c r="F3" s="136"/>
      <c r="G3" s="136"/>
      <c r="H3" s="136"/>
      <c r="I3" s="136"/>
      <c r="J3" s="136"/>
      <c r="K3" s="136"/>
      <c r="L3" s="136"/>
      <c r="M3" s="136"/>
      <c r="N3" s="151">
        <v>1</v>
      </c>
      <c r="O3" s="136"/>
      <c r="Q3" s="34"/>
      <c r="R3" s="152"/>
      <c r="S3" s="34"/>
      <c r="T3" s="34"/>
      <c r="U3" s="152"/>
      <c r="V3" s="34"/>
      <c r="W3" s="34"/>
      <c r="X3" s="152"/>
      <c r="Y3" s="34"/>
      <c r="Z3" s="34"/>
      <c r="AA3" s="152"/>
      <c r="AB3" s="34"/>
      <c r="AC3" s="34"/>
      <c r="AD3" s="152"/>
      <c r="AE3" s="34"/>
      <c r="AF3" s="34"/>
      <c r="AG3" s="152"/>
      <c r="AH3" s="34"/>
      <c r="AI3" s="34"/>
      <c r="AJ3" s="152"/>
      <c r="AK3" s="34"/>
      <c r="AL3" s="34"/>
      <c r="AM3" s="34"/>
      <c r="AN3" s="34"/>
      <c r="AO3" s="34"/>
      <c r="AP3" s="34"/>
    </row>
    <row r="4" spans="2:42" ht="7.5" customHeight="1" x14ac:dyDescent="0.35">
      <c r="B4" s="3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R4" s="4"/>
      <c r="U4" s="4"/>
      <c r="X4" s="4"/>
      <c r="AA4" s="4"/>
      <c r="AD4" s="4"/>
      <c r="AG4" s="4"/>
      <c r="AJ4" s="4"/>
    </row>
    <row r="5" spans="2:42" ht="15.5" x14ac:dyDescent="0.35">
      <c r="B5" s="2" t="s">
        <v>1</v>
      </c>
      <c r="D5" s="5" t="s">
        <v>2</v>
      </c>
      <c r="E5" s="5"/>
      <c r="F5" s="4"/>
      <c r="G5" s="4"/>
      <c r="H5" s="4"/>
    </row>
    <row r="6" spans="2:42" ht="15.5" x14ac:dyDescent="0.35">
      <c r="B6" s="3"/>
      <c r="D6" s="4"/>
      <c r="E6" s="4"/>
      <c r="F6" s="4"/>
      <c r="G6" s="4"/>
      <c r="H6" s="4"/>
      <c r="J6" s="153"/>
      <c r="K6" s="153"/>
    </row>
    <row r="7" spans="2:42" ht="13" x14ac:dyDescent="0.3">
      <c r="B7" s="6"/>
      <c r="D7" s="7" t="s">
        <v>3</v>
      </c>
      <c r="E7" s="7"/>
      <c r="F7" s="7"/>
      <c r="G7" s="8">
        <v>1000</v>
      </c>
      <c r="H7" s="9" t="s">
        <v>4</v>
      </c>
      <c r="J7" s="153"/>
      <c r="K7" s="153"/>
    </row>
    <row r="8" spans="2:42" x14ac:dyDescent="0.25">
      <c r="B8" s="6"/>
    </row>
    <row r="9" spans="2:42" s="19" customFormat="1" ht="25.15" customHeight="1" x14ac:dyDescent="0.25">
      <c r="B9" s="148"/>
      <c r="D9" s="149"/>
      <c r="E9" s="149"/>
      <c r="F9" s="149"/>
      <c r="G9" s="220" t="s">
        <v>113</v>
      </c>
      <c r="H9" s="221"/>
      <c r="I9" s="150"/>
      <c r="J9" s="220" t="s">
        <v>59</v>
      </c>
      <c r="K9" s="221"/>
      <c r="L9" s="150"/>
      <c r="M9" s="220" t="s">
        <v>60</v>
      </c>
      <c r="N9" s="221"/>
      <c r="O9" s="150"/>
      <c r="P9" s="220" t="s">
        <v>62</v>
      </c>
      <c r="Q9" s="221"/>
      <c r="R9" s="150"/>
      <c r="S9" s="220" t="s">
        <v>63</v>
      </c>
      <c r="T9" s="221"/>
      <c r="U9" s="150"/>
      <c r="V9" s="220" t="s">
        <v>64</v>
      </c>
      <c r="W9" s="221"/>
      <c r="X9" s="150"/>
      <c r="Y9" s="220" t="s">
        <v>65</v>
      </c>
      <c r="Z9" s="221"/>
      <c r="AA9" s="150"/>
      <c r="AB9" s="220" t="s">
        <v>66</v>
      </c>
      <c r="AC9" s="221"/>
      <c r="AD9" s="150"/>
      <c r="AE9" s="220" t="s">
        <v>67</v>
      </c>
      <c r="AF9" s="221"/>
    </row>
    <row r="10" spans="2:42" ht="12.75" customHeight="1" x14ac:dyDescent="0.3">
      <c r="B10" s="6"/>
      <c r="D10" s="137" t="s">
        <v>5</v>
      </c>
      <c r="E10" s="137"/>
      <c r="F10" s="10" t="s">
        <v>7</v>
      </c>
      <c r="G10" s="10" t="s">
        <v>6</v>
      </c>
      <c r="H10" s="11" t="s">
        <v>8</v>
      </c>
      <c r="I10" s="144"/>
      <c r="J10" s="10" t="s">
        <v>6</v>
      </c>
      <c r="K10" s="11" t="s">
        <v>8</v>
      </c>
      <c r="L10" s="144"/>
      <c r="M10" s="145" t="s">
        <v>9</v>
      </c>
      <c r="N10" s="139" t="s">
        <v>10</v>
      </c>
      <c r="O10" s="144"/>
      <c r="P10" s="10" t="s">
        <v>6</v>
      </c>
      <c r="Q10" s="11" t="s">
        <v>8</v>
      </c>
      <c r="R10" s="144"/>
      <c r="S10" s="145" t="s">
        <v>9</v>
      </c>
      <c r="T10" s="139" t="s">
        <v>61</v>
      </c>
      <c r="U10" s="144"/>
      <c r="V10" s="10" t="s">
        <v>6</v>
      </c>
      <c r="W10" s="11" t="s">
        <v>8</v>
      </c>
      <c r="X10" s="144"/>
      <c r="Y10" s="145" t="s">
        <v>9</v>
      </c>
      <c r="Z10" s="139" t="s">
        <v>61</v>
      </c>
      <c r="AA10" s="144"/>
      <c r="AB10" s="10" t="s">
        <v>6</v>
      </c>
      <c r="AC10" s="11" t="s">
        <v>8</v>
      </c>
      <c r="AD10" s="144"/>
      <c r="AE10" s="145" t="s">
        <v>9</v>
      </c>
      <c r="AF10" s="139" t="s">
        <v>61</v>
      </c>
    </row>
    <row r="11" spans="2:42" ht="13" x14ac:dyDescent="0.3">
      <c r="B11" s="6"/>
      <c r="D11" s="138"/>
      <c r="E11" s="138"/>
      <c r="F11" s="12"/>
      <c r="G11" s="12" t="s">
        <v>11</v>
      </c>
      <c r="H11" s="13" t="s">
        <v>11</v>
      </c>
      <c r="I11" s="144"/>
      <c r="J11" s="12" t="s">
        <v>11</v>
      </c>
      <c r="K11" s="13" t="s">
        <v>11</v>
      </c>
      <c r="L11" s="144"/>
      <c r="M11" s="146"/>
      <c r="N11" s="140"/>
      <c r="O11" s="144"/>
      <c r="P11" s="12" t="s">
        <v>11</v>
      </c>
      <c r="Q11" s="13" t="s">
        <v>11</v>
      </c>
      <c r="R11" s="144"/>
      <c r="S11" s="146"/>
      <c r="T11" s="140"/>
      <c r="U11" s="144"/>
      <c r="V11" s="12" t="s">
        <v>11</v>
      </c>
      <c r="W11" s="13" t="s">
        <v>11</v>
      </c>
      <c r="X11" s="144"/>
      <c r="Y11" s="146"/>
      <c r="Z11" s="140"/>
      <c r="AA11" s="144"/>
      <c r="AB11" s="12" t="s">
        <v>11</v>
      </c>
      <c r="AC11" s="13" t="s">
        <v>11</v>
      </c>
      <c r="AD11" s="144"/>
      <c r="AE11" s="146"/>
      <c r="AF11" s="140"/>
    </row>
    <row r="12" spans="2:42" x14ac:dyDescent="0.25">
      <c r="B12" s="14" t="s">
        <v>12</v>
      </c>
      <c r="C12" s="14"/>
      <c r="D12" s="15" t="s">
        <v>55</v>
      </c>
      <c r="E12" s="15"/>
      <c r="F12" s="17">
        <v>1</v>
      </c>
      <c r="G12" s="16">
        <v>39.14</v>
      </c>
      <c r="H12" s="18">
        <f t="shared" ref="H12:H27" si="0">$F12*G12</f>
        <v>39.14</v>
      </c>
      <c r="I12" s="19"/>
      <c r="J12" s="16">
        <v>41.76</v>
      </c>
      <c r="K12" s="18">
        <f t="shared" ref="K12:K27" si="1">$F12*J12</f>
        <v>41.76</v>
      </c>
      <c r="L12" s="19"/>
      <c r="M12" s="21">
        <f t="shared" ref="M12:M21" si="2">K12-H12</f>
        <v>2.6199999999999974</v>
      </c>
      <c r="N12" s="22">
        <f t="shared" ref="N12:N21" si="3">IF((H12)=0,"",(M12/H12))</f>
        <v>6.6939192641798609E-2</v>
      </c>
      <c r="O12" s="19"/>
      <c r="P12" s="16">
        <v>42.12</v>
      </c>
      <c r="Q12" s="18">
        <f t="shared" ref="Q12:Q27" si="4">$F12*P12</f>
        <v>42.12</v>
      </c>
      <c r="R12" s="19"/>
      <c r="S12" s="21">
        <f>Q12-K12</f>
        <v>0.35999999999999943</v>
      </c>
      <c r="T12" s="22">
        <f t="shared" ref="T12:T34" si="5">IF((K12)=0,"",(S12/K12))</f>
        <v>8.6206896551723998E-3</v>
      </c>
      <c r="U12" s="19"/>
      <c r="V12" s="16">
        <v>42.07</v>
      </c>
      <c r="W12" s="18">
        <f t="shared" ref="W12:W27" si="6">$F12*V12</f>
        <v>42.07</v>
      </c>
      <c r="X12" s="19"/>
      <c r="Y12" s="21">
        <f>W12-Q12</f>
        <v>-4.9999999999997158E-2</v>
      </c>
      <c r="Z12" s="22">
        <f t="shared" ref="Z12:Z34" si="7">IF((Q12)=0,"",(Y12/Q12))</f>
        <v>-1.1870845204177863E-3</v>
      </c>
      <c r="AA12" s="19"/>
      <c r="AB12" s="16">
        <v>43.02</v>
      </c>
      <c r="AC12" s="18">
        <f t="shared" ref="AC12:AC27" si="8">$F12*AB12</f>
        <v>43.02</v>
      </c>
      <c r="AD12" s="19"/>
      <c r="AE12" s="21">
        <f>AC12-W12</f>
        <v>0.95000000000000284</v>
      </c>
      <c r="AF12" s="22">
        <f t="shared" ref="AF12:AF34" si="9">IF((W12)=0,"",(AE12/W12))</f>
        <v>2.2581411932493529E-2</v>
      </c>
    </row>
    <row r="13" spans="2:42" x14ac:dyDescent="0.25">
      <c r="B13" s="14" t="s">
        <v>112</v>
      </c>
      <c r="C13" s="14"/>
      <c r="D13" s="15" t="s">
        <v>55</v>
      </c>
      <c r="E13" s="15"/>
      <c r="F13" s="17">
        <v>1</v>
      </c>
      <c r="G13" s="16">
        <v>2.44</v>
      </c>
      <c r="H13" s="18">
        <f t="shared" si="0"/>
        <v>2.44</v>
      </c>
      <c r="I13" s="19"/>
      <c r="J13" s="16">
        <v>2.42</v>
      </c>
      <c r="K13" s="18">
        <f t="shared" si="1"/>
        <v>2.42</v>
      </c>
      <c r="L13" s="19"/>
      <c r="M13" s="21">
        <f t="shared" si="2"/>
        <v>-2.0000000000000018E-2</v>
      </c>
      <c r="N13" s="22">
        <f t="shared" si="3"/>
        <v>-8.1967213114754172E-3</v>
      </c>
      <c r="O13" s="19"/>
      <c r="P13" s="16">
        <v>2.42</v>
      </c>
      <c r="Q13" s="18">
        <f t="shared" si="4"/>
        <v>2.42</v>
      </c>
      <c r="R13" s="19"/>
      <c r="S13" s="21">
        <f t="shared" ref="S13:S60" si="10">Q13-K13</f>
        <v>0</v>
      </c>
      <c r="T13" s="22">
        <f t="shared" si="5"/>
        <v>0</v>
      </c>
      <c r="U13" s="19"/>
      <c r="V13" s="16"/>
      <c r="W13" s="18">
        <f t="shared" si="6"/>
        <v>0</v>
      </c>
      <c r="X13" s="19"/>
      <c r="Y13" s="21">
        <f t="shared" ref="Y13:Y60" si="11">W13-Q13</f>
        <v>-2.42</v>
      </c>
      <c r="Z13" s="22">
        <f t="shared" si="7"/>
        <v>-1</v>
      </c>
      <c r="AA13" s="19"/>
      <c r="AB13" s="16"/>
      <c r="AC13" s="18">
        <f t="shared" si="8"/>
        <v>0</v>
      </c>
      <c r="AD13" s="19"/>
      <c r="AE13" s="21">
        <f t="shared" ref="AE13:AE60" si="12">AC13-W13</f>
        <v>0</v>
      </c>
      <c r="AF13" s="22" t="str">
        <f t="shared" si="9"/>
        <v/>
      </c>
    </row>
    <row r="14" spans="2:42" x14ac:dyDescent="0.25">
      <c r="B14" s="23" t="s">
        <v>104</v>
      </c>
      <c r="C14" s="14"/>
      <c r="D14" s="15" t="s">
        <v>55</v>
      </c>
      <c r="E14" s="15"/>
      <c r="F14" s="17">
        <v>1</v>
      </c>
      <c r="G14" s="16">
        <v>0</v>
      </c>
      <c r="H14" s="18">
        <f t="shared" ref="H14" si="13">$F14*G14</f>
        <v>0</v>
      </c>
      <c r="I14" s="19"/>
      <c r="J14" s="16">
        <v>0</v>
      </c>
      <c r="K14" s="18">
        <f t="shared" ref="K14" si="14">$F14*J14</f>
        <v>0</v>
      </c>
      <c r="L14" s="19"/>
      <c r="M14" s="21">
        <f t="shared" si="2"/>
        <v>0</v>
      </c>
      <c r="N14" s="22" t="str">
        <f t="shared" si="3"/>
        <v/>
      </c>
      <c r="O14" s="19"/>
      <c r="P14" s="16">
        <v>0</v>
      </c>
      <c r="Q14" s="18">
        <f t="shared" ref="Q14" si="15">$F14*P14</f>
        <v>0</v>
      </c>
      <c r="R14" s="19"/>
      <c r="S14" s="21">
        <f t="shared" ref="S14" si="16">Q14-K14</f>
        <v>0</v>
      </c>
      <c r="T14" s="22" t="str">
        <f t="shared" ref="T14" si="17">IF((K14)=0,"",(S14/K14))</f>
        <v/>
      </c>
      <c r="U14" s="19"/>
      <c r="V14" s="16">
        <v>0</v>
      </c>
      <c r="W14" s="18">
        <f t="shared" ref="W14" si="18">$F14*V14</f>
        <v>0</v>
      </c>
      <c r="X14" s="19"/>
      <c r="Y14" s="21">
        <f t="shared" ref="Y14" si="19">W14-Q14</f>
        <v>0</v>
      </c>
      <c r="Z14" s="22" t="str">
        <f t="shared" ref="Z14" si="20">IF((Q14)=0,"",(Y14/Q14))</f>
        <v/>
      </c>
      <c r="AA14" s="19"/>
      <c r="AB14" s="16">
        <v>0</v>
      </c>
      <c r="AC14" s="18">
        <f t="shared" ref="AC14" si="21">$F14*AB14</f>
        <v>0</v>
      </c>
      <c r="AD14" s="19"/>
      <c r="AE14" s="21">
        <f t="shared" ref="AE14" si="22">AC14-W14</f>
        <v>0</v>
      </c>
      <c r="AF14" s="22" t="str">
        <f>IF((W14)=0,"",(AE14/W14))</f>
        <v/>
      </c>
    </row>
    <row r="15" spans="2:42" x14ac:dyDescent="0.25">
      <c r="B15" s="23" t="s">
        <v>105</v>
      </c>
      <c r="C15" s="14"/>
      <c r="D15" s="15" t="s">
        <v>55</v>
      </c>
      <c r="E15" s="15"/>
      <c r="F15" s="17">
        <v>1</v>
      </c>
      <c r="G15" s="16">
        <v>0</v>
      </c>
      <c r="H15" s="18">
        <f t="shared" si="0"/>
        <v>0</v>
      </c>
      <c r="I15" s="19"/>
      <c r="J15" s="16">
        <v>0</v>
      </c>
      <c r="K15" s="18">
        <f t="shared" si="1"/>
        <v>0</v>
      </c>
      <c r="L15" s="19"/>
      <c r="M15" s="21">
        <f t="shared" si="2"/>
        <v>0</v>
      </c>
      <c r="N15" s="22" t="str">
        <f t="shared" si="3"/>
        <v/>
      </c>
      <c r="O15" s="19"/>
      <c r="P15" s="16">
        <v>0</v>
      </c>
      <c r="Q15" s="18">
        <f t="shared" si="4"/>
        <v>0</v>
      </c>
      <c r="R15" s="19"/>
      <c r="S15" s="21">
        <f t="shared" si="10"/>
        <v>0</v>
      </c>
      <c r="T15" s="22" t="str">
        <f t="shared" si="5"/>
        <v/>
      </c>
      <c r="U15" s="19"/>
      <c r="V15" s="16">
        <v>0</v>
      </c>
      <c r="W15" s="18">
        <f t="shared" si="6"/>
        <v>0</v>
      </c>
      <c r="X15" s="19"/>
      <c r="Y15" s="21">
        <f t="shared" si="11"/>
        <v>0</v>
      </c>
      <c r="Z15" s="22" t="str">
        <f t="shared" si="7"/>
        <v/>
      </c>
      <c r="AA15" s="19"/>
      <c r="AB15" s="16">
        <v>0</v>
      </c>
      <c r="AC15" s="18">
        <f t="shared" si="8"/>
        <v>0</v>
      </c>
      <c r="AD15" s="19"/>
      <c r="AE15" s="21">
        <f t="shared" si="12"/>
        <v>0</v>
      </c>
      <c r="AF15" s="22" t="str">
        <f>IF((W15)=0,"",(AE15/W15))</f>
        <v/>
      </c>
    </row>
    <row r="16" spans="2:42" hidden="1" x14ac:dyDescent="0.25">
      <c r="B16" s="23"/>
      <c r="C16" s="14"/>
      <c r="D16" s="15"/>
      <c r="E16" s="15"/>
      <c r="F16" s="17">
        <v>1</v>
      </c>
      <c r="G16" s="16"/>
      <c r="H16" s="18">
        <f t="shared" si="0"/>
        <v>0</v>
      </c>
      <c r="I16" s="19"/>
      <c r="J16" s="16"/>
      <c r="K16" s="18">
        <f t="shared" si="1"/>
        <v>0</v>
      </c>
      <c r="L16" s="19"/>
      <c r="M16" s="21">
        <f t="shared" si="2"/>
        <v>0</v>
      </c>
      <c r="N16" s="22" t="str">
        <f t="shared" si="3"/>
        <v/>
      </c>
      <c r="O16" s="19"/>
      <c r="P16" s="16"/>
      <c r="Q16" s="18">
        <f t="shared" si="4"/>
        <v>0</v>
      </c>
      <c r="R16" s="19"/>
      <c r="S16" s="21">
        <f t="shared" si="10"/>
        <v>0</v>
      </c>
      <c r="T16" s="22" t="str">
        <f t="shared" si="5"/>
        <v/>
      </c>
      <c r="U16" s="19"/>
      <c r="V16" s="16"/>
      <c r="W16" s="18">
        <f t="shared" si="6"/>
        <v>0</v>
      </c>
      <c r="X16" s="19"/>
      <c r="Y16" s="21">
        <f t="shared" si="11"/>
        <v>0</v>
      </c>
      <c r="Z16" s="22" t="str">
        <f t="shared" si="7"/>
        <v/>
      </c>
      <c r="AA16" s="19"/>
      <c r="AB16" s="16"/>
      <c r="AC16" s="18">
        <f t="shared" si="8"/>
        <v>0</v>
      </c>
      <c r="AD16" s="19"/>
      <c r="AE16" s="21">
        <f t="shared" si="12"/>
        <v>0</v>
      </c>
      <c r="AF16" s="22" t="str">
        <f t="shared" si="9"/>
        <v/>
      </c>
    </row>
    <row r="17" spans="2:32" hidden="1" x14ac:dyDescent="0.25">
      <c r="B17" s="23"/>
      <c r="C17" s="14"/>
      <c r="D17" s="15"/>
      <c r="E17" s="15"/>
      <c r="F17" s="17">
        <v>1</v>
      </c>
      <c r="G17" s="16"/>
      <c r="H17" s="18">
        <f t="shared" si="0"/>
        <v>0</v>
      </c>
      <c r="I17" s="19"/>
      <c r="J17" s="16"/>
      <c r="K17" s="18">
        <f t="shared" si="1"/>
        <v>0</v>
      </c>
      <c r="L17" s="19"/>
      <c r="M17" s="21">
        <f t="shared" si="2"/>
        <v>0</v>
      </c>
      <c r="N17" s="22" t="str">
        <f t="shared" si="3"/>
        <v/>
      </c>
      <c r="O17" s="19"/>
      <c r="P17" s="16"/>
      <c r="Q17" s="18">
        <f t="shared" si="4"/>
        <v>0</v>
      </c>
      <c r="R17" s="19"/>
      <c r="S17" s="21">
        <f t="shared" si="10"/>
        <v>0</v>
      </c>
      <c r="T17" s="22" t="str">
        <f t="shared" si="5"/>
        <v/>
      </c>
      <c r="U17" s="19"/>
      <c r="V17" s="16"/>
      <c r="W17" s="18">
        <f t="shared" si="6"/>
        <v>0</v>
      </c>
      <c r="X17" s="19"/>
      <c r="Y17" s="21">
        <f t="shared" si="11"/>
        <v>0</v>
      </c>
      <c r="Z17" s="22" t="str">
        <f t="shared" si="7"/>
        <v/>
      </c>
      <c r="AA17" s="19"/>
      <c r="AB17" s="16"/>
      <c r="AC17" s="18">
        <f t="shared" si="8"/>
        <v>0</v>
      </c>
      <c r="AD17" s="19"/>
      <c r="AE17" s="21">
        <f t="shared" si="12"/>
        <v>0</v>
      </c>
      <c r="AF17" s="22" t="str">
        <f t="shared" si="9"/>
        <v/>
      </c>
    </row>
    <row r="18" spans="2:32" hidden="1" x14ac:dyDescent="0.25">
      <c r="B18" s="23"/>
      <c r="C18" s="14"/>
      <c r="D18" s="15"/>
      <c r="E18" s="15"/>
      <c r="F18" s="17">
        <v>1</v>
      </c>
      <c r="G18" s="16"/>
      <c r="H18" s="18">
        <f t="shared" si="0"/>
        <v>0</v>
      </c>
      <c r="I18" s="19"/>
      <c r="J18" s="16"/>
      <c r="K18" s="18">
        <f t="shared" si="1"/>
        <v>0</v>
      </c>
      <c r="L18" s="19"/>
      <c r="M18" s="21">
        <f t="shared" si="2"/>
        <v>0</v>
      </c>
      <c r="N18" s="22" t="str">
        <f t="shared" si="3"/>
        <v/>
      </c>
      <c r="O18" s="19"/>
      <c r="P18" s="16"/>
      <c r="Q18" s="18">
        <f t="shared" si="4"/>
        <v>0</v>
      </c>
      <c r="R18" s="19"/>
      <c r="S18" s="21">
        <f t="shared" si="10"/>
        <v>0</v>
      </c>
      <c r="T18" s="22" t="str">
        <f t="shared" si="5"/>
        <v/>
      </c>
      <c r="U18" s="19"/>
      <c r="V18" s="16"/>
      <c r="W18" s="18">
        <f t="shared" si="6"/>
        <v>0</v>
      </c>
      <c r="X18" s="19"/>
      <c r="Y18" s="21">
        <f t="shared" si="11"/>
        <v>0</v>
      </c>
      <c r="Z18" s="22" t="str">
        <f t="shared" si="7"/>
        <v/>
      </c>
      <c r="AA18" s="19"/>
      <c r="AB18" s="16"/>
      <c r="AC18" s="18">
        <f t="shared" si="8"/>
        <v>0</v>
      </c>
      <c r="AD18" s="19"/>
      <c r="AE18" s="21">
        <f t="shared" si="12"/>
        <v>0</v>
      </c>
      <c r="AF18" s="22" t="str">
        <f t="shared" si="9"/>
        <v/>
      </c>
    </row>
    <row r="19" spans="2:32" x14ac:dyDescent="0.25">
      <c r="B19" s="14" t="s">
        <v>14</v>
      </c>
      <c r="C19" s="14"/>
      <c r="D19" s="15" t="s">
        <v>58</v>
      </c>
      <c r="E19" s="15"/>
      <c r="F19" s="17">
        <f>$G$7</f>
        <v>1000</v>
      </c>
      <c r="G19" s="16">
        <v>1.01E-2</v>
      </c>
      <c r="H19" s="18">
        <f t="shared" si="0"/>
        <v>10.1</v>
      </c>
      <c r="I19" s="19"/>
      <c r="J19" s="16">
        <v>1.0800000000000001E-2</v>
      </c>
      <c r="K19" s="18">
        <f t="shared" si="1"/>
        <v>10.8</v>
      </c>
      <c r="L19" s="19"/>
      <c r="M19" s="21">
        <f t="shared" si="2"/>
        <v>0.70000000000000107</v>
      </c>
      <c r="N19" s="22">
        <f t="shared" si="3"/>
        <v>6.930693069306941E-2</v>
      </c>
      <c r="O19" s="19"/>
      <c r="P19" s="16">
        <v>1.09E-2</v>
      </c>
      <c r="Q19" s="18">
        <f t="shared" si="4"/>
        <v>10.9</v>
      </c>
      <c r="R19" s="19"/>
      <c r="S19" s="21">
        <f t="shared" si="10"/>
        <v>9.9999999999999645E-2</v>
      </c>
      <c r="T19" s="22">
        <f t="shared" si="5"/>
        <v>9.2592592592592258E-3</v>
      </c>
      <c r="U19" s="19"/>
      <c r="V19" s="16">
        <v>1.09E-2</v>
      </c>
      <c r="W19" s="18">
        <f t="shared" si="6"/>
        <v>10.9</v>
      </c>
      <c r="X19" s="19"/>
      <c r="Y19" s="21">
        <f t="shared" si="11"/>
        <v>0</v>
      </c>
      <c r="Z19" s="22">
        <f t="shared" si="7"/>
        <v>0</v>
      </c>
      <c r="AA19" s="19"/>
      <c r="AB19" s="16">
        <v>1.11E-2</v>
      </c>
      <c r="AC19" s="18">
        <f t="shared" si="8"/>
        <v>11.1</v>
      </c>
      <c r="AD19" s="19"/>
      <c r="AE19" s="21">
        <f t="shared" si="12"/>
        <v>0.19999999999999929</v>
      </c>
      <c r="AF19" s="22">
        <f t="shared" si="9"/>
        <v>1.8348623853210944E-2</v>
      </c>
    </row>
    <row r="20" spans="2:32" x14ac:dyDescent="0.25">
      <c r="B20" s="14" t="s">
        <v>15</v>
      </c>
      <c r="C20" s="14"/>
      <c r="D20" s="15" t="s">
        <v>55</v>
      </c>
      <c r="E20" s="15"/>
      <c r="F20" s="17">
        <v>1</v>
      </c>
      <c r="G20" s="16">
        <v>2.2999999999999998</v>
      </c>
      <c r="H20" s="18">
        <f t="shared" si="0"/>
        <v>2.2999999999999998</v>
      </c>
      <c r="I20" s="19"/>
      <c r="J20" s="16"/>
      <c r="K20" s="18">
        <f t="shared" si="1"/>
        <v>0</v>
      </c>
      <c r="L20" s="19"/>
      <c r="M20" s="21">
        <f t="shared" si="2"/>
        <v>-2.2999999999999998</v>
      </c>
      <c r="N20" s="22">
        <f t="shared" si="3"/>
        <v>-1</v>
      </c>
      <c r="O20" s="19"/>
      <c r="P20" s="16"/>
      <c r="Q20" s="18">
        <f t="shared" si="4"/>
        <v>0</v>
      </c>
      <c r="R20" s="19"/>
      <c r="S20" s="21">
        <f t="shared" si="10"/>
        <v>0</v>
      </c>
      <c r="T20" s="22" t="str">
        <f t="shared" si="5"/>
        <v/>
      </c>
      <c r="U20" s="19"/>
      <c r="V20" s="16"/>
      <c r="W20" s="18">
        <f t="shared" si="6"/>
        <v>0</v>
      </c>
      <c r="X20" s="19"/>
      <c r="Y20" s="21">
        <f t="shared" si="11"/>
        <v>0</v>
      </c>
      <c r="Z20" s="22" t="str">
        <f t="shared" si="7"/>
        <v/>
      </c>
      <c r="AA20" s="19"/>
      <c r="AB20" s="16"/>
      <c r="AC20" s="18">
        <f t="shared" si="8"/>
        <v>0</v>
      </c>
      <c r="AD20" s="19"/>
      <c r="AE20" s="21">
        <f t="shared" si="12"/>
        <v>0</v>
      </c>
      <c r="AF20" s="22" t="str">
        <f t="shared" si="9"/>
        <v/>
      </c>
    </row>
    <row r="21" spans="2:32" x14ac:dyDescent="0.25">
      <c r="B21" s="14" t="s">
        <v>16</v>
      </c>
      <c r="C21" s="14"/>
      <c r="D21" s="15" t="s">
        <v>58</v>
      </c>
      <c r="E21" s="15"/>
      <c r="F21" s="17">
        <f>$G$7</f>
        <v>1000</v>
      </c>
      <c r="G21" s="16">
        <v>-1E-4</v>
      </c>
      <c r="H21" s="18">
        <f t="shared" si="0"/>
        <v>-0.1</v>
      </c>
      <c r="I21" s="19"/>
      <c r="J21" s="16"/>
      <c r="K21" s="18">
        <f t="shared" si="1"/>
        <v>0</v>
      </c>
      <c r="L21" s="19"/>
      <c r="M21" s="21">
        <f t="shared" si="2"/>
        <v>0.1</v>
      </c>
      <c r="N21" s="22">
        <f t="shared" si="3"/>
        <v>-1</v>
      </c>
      <c r="O21" s="19"/>
      <c r="P21" s="16"/>
      <c r="Q21" s="18">
        <f t="shared" si="4"/>
        <v>0</v>
      </c>
      <c r="R21" s="19"/>
      <c r="S21" s="21">
        <f t="shared" si="10"/>
        <v>0</v>
      </c>
      <c r="T21" s="22" t="str">
        <f t="shared" si="5"/>
        <v/>
      </c>
      <c r="U21" s="19"/>
      <c r="V21" s="16"/>
      <c r="W21" s="18">
        <f t="shared" si="6"/>
        <v>0</v>
      </c>
      <c r="X21" s="19"/>
      <c r="Y21" s="21">
        <f t="shared" si="11"/>
        <v>0</v>
      </c>
      <c r="Z21" s="22" t="str">
        <f t="shared" si="7"/>
        <v/>
      </c>
      <c r="AA21" s="19"/>
      <c r="AB21" s="16"/>
      <c r="AC21" s="18">
        <f t="shared" si="8"/>
        <v>0</v>
      </c>
      <c r="AD21" s="19"/>
      <c r="AE21" s="21">
        <f t="shared" si="12"/>
        <v>0</v>
      </c>
      <c r="AF21" s="22" t="str">
        <f t="shared" si="9"/>
        <v/>
      </c>
    </row>
    <row r="22" spans="2:32" hidden="1" x14ac:dyDescent="0.25">
      <c r="B22" s="24"/>
      <c r="C22" s="14"/>
      <c r="D22" s="15"/>
      <c r="E22" s="15"/>
      <c r="F22" s="17"/>
      <c r="G22" s="16"/>
      <c r="H22" s="18"/>
      <c r="I22" s="19"/>
      <c r="J22" s="16"/>
      <c r="K22" s="18"/>
      <c r="L22" s="19"/>
      <c r="M22" s="21"/>
      <c r="N22" s="22"/>
      <c r="O22" s="19"/>
      <c r="P22" s="16"/>
      <c r="Q22" s="18"/>
      <c r="R22" s="19"/>
      <c r="S22" s="21"/>
      <c r="T22" s="22"/>
      <c r="U22" s="19"/>
      <c r="V22" s="16"/>
      <c r="W22" s="18"/>
      <c r="X22" s="19"/>
      <c r="Y22" s="21"/>
      <c r="Z22" s="22"/>
      <c r="AA22" s="19"/>
      <c r="AB22" s="16"/>
      <c r="AC22" s="18"/>
      <c r="AD22" s="19"/>
      <c r="AE22" s="21"/>
      <c r="AF22" s="22"/>
    </row>
    <row r="23" spans="2:32" hidden="1" x14ac:dyDescent="0.25">
      <c r="B23" s="132"/>
      <c r="C23" s="14"/>
      <c r="D23" s="15"/>
      <c r="E23" s="15"/>
      <c r="F23" s="17"/>
      <c r="G23" s="16"/>
      <c r="H23" s="18"/>
      <c r="I23" s="19"/>
      <c r="J23" s="16"/>
      <c r="K23" s="18"/>
      <c r="L23" s="19"/>
      <c r="M23" s="21"/>
      <c r="N23" s="22"/>
      <c r="O23" s="19"/>
      <c r="P23" s="16"/>
      <c r="Q23" s="18"/>
      <c r="R23" s="19"/>
      <c r="S23" s="21"/>
      <c r="T23" s="22"/>
      <c r="U23" s="19"/>
      <c r="V23" s="16"/>
      <c r="W23" s="18"/>
      <c r="X23" s="19"/>
      <c r="Y23" s="21"/>
      <c r="Z23" s="22"/>
      <c r="AA23" s="19"/>
      <c r="AB23" s="16"/>
      <c r="AC23" s="18"/>
      <c r="AD23" s="19"/>
      <c r="AE23" s="21"/>
      <c r="AF23" s="22"/>
    </row>
    <row r="24" spans="2:32" x14ac:dyDescent="0.25">
      <c r="B24" s="24" t="s">
        <v>57</v>
      </c>
      <c r="C24" s="14"/>
      <c r="D24" s="15" t="s">
        <v>58</v>
      </c>
      <c r="E24" s="15"/>
      <c r="F24" s="17">
        <f t="shared" ref="F24:F31" si="23">$G$7</f>
        <v>1000</v>
      </c>
      <c r="G24" s="16">
        <v>0</v>
      </c>
      <c r="H24" s="18">
        <f t="shared" si="0"/>
        <v>0</v>
      </c>
      <c r="I24" s="19"/>
      <c r="J24" s="16">
        <v>0</v>
      </c>
      <c r="K24" s="18">
        <f t="shared" si="1"/>
        <v>0</v>
      </c>
      <c r="L24" s="19"/>
      <c r="M24" s="21">
        <f t="shared" ref="M24:M29" si="24">K24-H24</f>
        <v>0</v>
      </c>
      <c r="N24" s="22" t="str">
        <f t="shared" ref="N24:N29" si="25">IF((H24)=0,"",(M24/H24))</f>
        <v/>
      </c>
      <c r="O24" s="19"/>
      <c r="P24" s="16">
        <v>0</v>
      </c>
      <c r="Q24" s="18">
        <f t="shared" si="4"/>
        <v>0</v>
      </c>
      <c r="R24" s="19"/>
      <c r="S24" s="21">
        <f t="shared" si="10"/>
        <v>0</v>
      </c>
      <c r="T24" s="22" t="str">
        <f t="shared" si="5"/>
        <v/>
      </c>
      <c r="U24" s="19"/>
      <c r="V24" s="16">
        <v>0</v>
      </c>
      <c r="W24" s="18">
        <f t="shared" si="6"/>
        <v>0</v>
      </c>
      <c r="X24" s="19"/>
      <c r="Y24" s="21">
        <f t="shared" si="11"/>
        <v>0</v>
      </c>
      <c r="Z24" s="22" t="str">
        <f t="shared" si="7"/>
        <v/>
      </c>
      <c r="AA24" s="19"/>
      <c r="AB24" s="16">
        <v>0</v>
      </c>
      <c r="AC24" s="18">
        <f t="shared" si="8"/>
        <v>0</v>
      </c>
      <c r="AD24" s="19"/>
      <c r="AE24" s="21">
        <f t="shared" si="12"/>
        <v>0</v>
      </c>
      <c r="AF24" s="22" t="str">
        <f t="shared" si="9"/>
        <v/>
      </c>
    </row>
    <row r="25" spans="2:32" hidden="1" x14ac:dyDescent="0.25">
      <c r="B25" s="24"/>
      <c r="C25" s="14"/>
      <c r="D25" s="15"/>
      <c r="E25" s="15"/>
      <c r="F25" s="17">
        <f t="shared" si="23"/>
        <v>1000</v>
      </c>
      <c r="G25" s="16"/>
      <c r="H25" s="18">
        <f t="shared" si="0"/>
        <v>0</v>
      </c>
      <c r="I25" s="19"/>
      <c r="J25" s="16"/>
      <c r="K25" s="18">
        <f t="shared" si="1"/>
        <v>0</v>
      </c>
      <c r="L25" s="19"/>
      <c r="M25" s="21">
        <f t="shared" si="24"/>
        <v>0</v>
      </c>
      <c r="N25" s="22" t="str">
        <f t="shared" si="25"/>
        <v/>
      </c>
      <c r="O25" s="19"/>
      <c r="P25" s="16"/>
      <c r="Q25" s="18">
        <f t="shared" si="4"/>
        <v>0</v>
      </c>
      <c r="R25" s="19"/>
      <c r="S25" s="21">
        <f t="shared" si="10"/>
        <v>0</v>
      </c>
      <c r="T25" s="22" t="str">
        <f t="shared" si="5"/>
        <v/>
      </c>
      <c r="U25" s="19"/>
      <c r="V25" s="16"/>
      <c r="W25" s="18">
        <f t="shared" si="6"/>
        <v>0</v>
      </c>
      <c r="X25" s="19"/>
      <c r="Y25" s="21">
        <f t="shared" si="11"/>
        <v>0</v>
      </c>
      <c r="Z25" s="22" t="str">
        <f t="shared" si="7"/>
        <v/>
      </c>
      <c r="AA25" s="19"/>
      <c r="AB25" s="16"/>
      <c r="AC25" s="18">
        <f t="shared" si="8"/>
        <v>0</v>
      </c>
      <c r="AD25" s="19"/>
      <c r="AE25" s="21">
        <f t="shared" si="12"/>
        <v>0</v>
      </c>
      <c r="AF25" s="22" t="str">
        <f t="shared" si="9"/>
        <v/>
      </c>
    </row>
    <row r="26" spans="2:32" hidden="1" x14ac:dyDescent="0.25">
      <c r="B26" s="24"/>
      <c r="C26" s="14"/>
      <c r="D26" s="15"/>
      <c r="E26" s="15"/>
      <c r="F26" s="17">
        <f t="shared" si="23"/>
        <v>1000</v>
      </c>
      <c r="G26" s="16"/>
      <c r="H26" s="18">
        <f t="shared" si="0"/>
        <v>0</v>
      </c>
      <c r="I26" s="19"/>
      <c r="J26" s="16"/>
      <c r="K26" s="18">
        <f t="shared" si="1"/>
        <v>0</v>
      </c>
      <c r="L26" s="19"/>
      <c r="M26" s="21">
        <f t="shared" si="24"/>
        <v>0</v>
      </c>
      <c r="N26" s="22" t="str">
        <f t="shared" si="25"/>
        <v/>
      </c>
      <c r="O26" s="19"/>
      <c r="P26" s="16"/>
      <c r="Q26" s="18">
        <f t="shared" si="4"/>
        <v>0</v>
      </c>
      <c r="R26" s="19"/>
      <c r="S26" s="21">
        <f t="shared" si="10"/>
        <v>0</v>
      </c>
      <c r="T26" s="22" t="str">
        <f t="shared" si="5"/>
        <v/>
      </c>
      <c r="U26" s="19"/>
      <c r="V26" s="16"/>
      <c r="W26" s="18">
        <f t="shared" si="6"/>
        <v>0</v>
      </c>
      <c r="X26" s="19"/>
      <c r="Y26" s="21">
        <f t="shared" si="11"/>
        <v>0</v>
      </c>
      <c r="Z26" s="22" t="str">
        <f t="shared" si="7"/>
        <v/>
      </c>
      <c r="AA26" s="19"/>
      <c r="AB26" s="16"/>
      <c r="AC26" s="18">
        <f t="shared" si="8"/>
        <v>0</v>
      </c>
      <c r="AD26" s="19"/>
      <c r="AE26" s="21">
        <f t="shared" si="12"/>
        <v>0</v>
      </c>
      <c r="AF26" s="22" t="str">
        <f t="shared" si="9"/>
        <v/>
      </c>
    </row>
    <row r="27" spans="2:32" hidden="1" x14ac:dyDescent="0.25">
      <c r="B27" s="24"/>
      <c r="C27" s="14"/>
      <c r="D27" s="15"/>
      <c r="E27" s="15"/>
      <c r="F27" s="17">
        <f t="shared" si="23"/>
        <v>1000</v>
      </c>
      <c r="G27" s="16"/>
      <c r="H27" s="18">
        <f t="shared" si="0"/>
        <v>0</v>
      </c>
      <c r="I27" s="19"/>
      <c r="J27" s="16"/>
      <c r="K27" s="18">
        <f t="shared" si="1"/>
        <v>0</v>
      </c>
      <c r="L27" s="19"/>
      <c r="M27" s="21">
        <f t="shared" si="24"/>
        <v>0</v>
      </c>
      <c r="N27" s="22" t="str">
        <f t="shared" si="25"/>
        <v/>
      </c>
      <c r="O27" s="19"/>
      <c r="P27" s="16"/>
      <c r="Q27" s="18">
        <f t="shared" si="4"/>
        <v>0</v>
      </c>
      <c r="R27" s="19"/>
      <c r="S27" s="21">
        <f t="shared" si="10"/>
        <v>0</v>
      </c>
      <c r="T27" s="22" t="str">
        <f t="shared" si="5"/>
        <v/>
      </c>
      <c r="U27" s="19"/>
      <c r="V27" s="16"/>
      <c r="W27" s="18">
        <f t="shared" si="6"/>
        <v>0</v>
      </c>
      <c r="X27" s="19"/>
      <c r="Y27" s="21">
        <f t="shared" si="11"/>
        <v>0</v>
      </c>
      <c r="Z27" s="22" t="str">
        <f t="shared" si="7"/>
        <v/>
      </c>
      <c r="AA27" s="19"/>
      <c r="AB27" s="16"/>
      <c r="AC27" s="18">
        <f t="shared" si="8"/>
        <v>0</v>
      </c>
      <c r="AD27" s="19"/>
      <c r="AE27" s="21">
        <f t="shared" si="12"/>
        <v>0</v>
      </c>
      <c r="AF27" s="22" t="str">
        <f t="shared" si="9"/>
        <v/>
      </c>
    </row>
    <row r="28" spans="2:32" s="34" customFormat="1" ht="13" x14ac:dyDescent="0.25">
      <c r="B28" s="25" t="s">
        <v>17</v>
      </c>
      <c r="C28" s="26"/>
      <c r="D28" s="27"/>
      <c r="E28" s="27"/>
      <c r="F28" s="29"/>
      <c r="G28" s="28"/>
      <c r="H28" s="30">
        <f>SUM(H12:H27)</f>
        <v>53.879999999999995</v>
      </c>
      <c r="I28" s="31"/>
      <c r="J28" s="28"/>
      <c r="K28" s="30">
        <f>SUM(K12:K27)</f>
        <v>54.980000000000004</v>
      </c>
      <c r="L28" s="31"/>
      <c r="M28" s="32">
        <f t="shared" si="24"/>
        <v>1.1000000000000085</v>
      </c>
      <c r="N28" s="33">
        <f t="shared" si="25"/>
        <v>2.0415738678545074E-2</v>
      </c>
      <c r="O28" s="31"/>
      <c r="P28" s="28"/>
      <c r="Q28" s="30">
        <f>SUM(Q12:Q27)</f>
        <v>55.44</v>
      </c>
      <c r="R28" s="31"/>
      <c r="S28" s="32">
        <f t="shared" si="10"/>
        <v>0.45999999999999375</v>
      </c>
      <c r="T28" s="33">
        <f t="shared" si="5"/>
        <v>8.3666787922879911E-3</v>
      </c>
      <c r="U28" s="31"/>
      <c r="V28" s="28"/>
      <c r="W28" s="30">
        <f>SUM(W12:W27)</f>
        <v>52.97</v>
      </c>
      <c r="X28" s="31"/>
      <c r="Y28" s="32">
        <f t="shared" si="11"/>
        <v>-2.4699999999999989</v>
      </c>
      <c r="Z28" s="33">
        <f t="shared" si="7"/>
        <v>-4.4552669552669531E-2</v>
      </c>
      <c r="AA28" s="31"/>
      <c r="AB28" s="28"/>
      <c r="AC28" s="30">
        <f>SUM(AC12:AC27)</f>
        <v>54.120000000000005</v>
      </c>
      <c r="AD28" s="31"/>
      <c r="AE28" s="32">
        <f t="shared" si="12"/>
        <v>1.1500000000000057</v>
      </c>
      <c r="AF28" s="33">
        <f t="shared" si="9"/>
        <v>2.1710402114404486E-2</v>
      </c>
    </row>
    <row r="29" spans="2:32" ht="12.75" customHeight="1" x14ac:dyDescent="0.25">
      <c r="B29" s="134" t="s">
        <v>18</v>
      </c>
      <c r="C29" s="14"/>
      <c r="D29" s="15" t="s">
        <v>58</v>
      </c>
      <c r="E29" s="15"/>
      <c r="F29" s="17">
        <f>$G$7</f>
        <v>1000</v>
      </c>
      <c r="G29" s="16">
        <v>-8.9999999999999998E-4</v>
      </c>
      <c r="H29" s="18">
        <f t="shared" ref="H29:H35" si="26">$F29*G29</f>
        <v>-0.9</v>
      </c>
      <c r="I29" s="19"/>
      <c r="J29" s="16">
        <v>3.3021965494891919E-4</v>
      </c>
      <c r="K29" s="18">
        <f t="shared" ref="K29:K35" si="27">$F29*J29</f>
        <v>0.33021965494891919</v>
      </c>
      <c r="L29" s="19"/>
      <c r="M29" s="21">
        <f t="shared" si="24"/>
        <v>1.2302196549489193</v>
      </c>
      <c r="N29" s="22">
        <f t="shared" si="25"/>
        <v>-1.3669107277210213</v>
      </c>
      <c r="O29" s="19"/>
      <c r="P29" s="16">
        <v>0</v>
      </c>
      <c r="Q29" s="18">
        <f t="shared" ref="Q29:Q35" si="28">$F29*P29</f>
        <v>0</v>
      </c>
      <c r="R29" s="19"/>
      <c r="S29" s="21">
        <f t="shared" si="10"/>
        <v>-0.33021965494891919</v>
      </c>
      <c r="T29" s="22">
        <f t="shared" si="5"/>
        <v>-1</v>
      </c>
      <c r="U29" s="19"/>
      <c r="V29" s="16">
        <v>0</v>
      </c>
      <c r="W29" s="18">
        <f t="shared" ref="W29:W35" si="29">$F29*V29</f>
        <v>0</v>
      </c>
      <c r="X29" s="19"/>
      <c r="Y29" s="21">
        <f t="shared" si="11"/>
        <v>0</v>
      </c>
      <c r="Z29" s="22" t="str">
        <f t="shared" si="7"/>
        <v/>
      </c>
      <c r="AA29" s="19"/>
      <c r="AB29" s="16">
        <v>0</v>
      </c>
      <c r="AC29" s="18">
        <f t="shared" ref="AC29:AC35" si="30">$F29*AB29</f>
        <v>0</v>
      </c>
      <c r="AD29" s="19"/>
      <c r="AE29" s="21">
        <f t="shared" si="12"/>
        <v>0</v>
      </c>
      <c r="AF29" s="22" t="str">
        <f t="shared" si="9"/>
        <v/>
      </c>
    </row>
    <row r="30" spans="2:32" ht="25" x14ac:dyDescent="0.25">
      <c r="B30" s="134" t="s">
        <v>18</v>
      </c>
      <c r="C30" s="14"/>
      <c r="D30" s="15" t="s">
        <v>58</v>
      </c>
      <c r="E30" s="15"/>
      <c r="F30" s="17">
        <f>$G$7</f>
        <v>1000</v>
      </c>
      <c r="G30" s="16"/>
      <c r="H30" s="18">
        <f t="shared" ref="H30" si="31">$F30*G30</f>
        <v>0</v>
      </c>
      <c r="I30" s="19"/>
      <c r="J30" s="16"/>
      <c r="K30" s="18">
        <f t="shared" ref="K30" si="32">$F30*J30</f>
        <v>0</v>
      </c>
      <c r="L30" s="19"/>
      <c r="M30" s="21">
        <f t="shared" ref="M30" si="33">K30-H30</f>
        <v>0</v>
      </c>
      <c r="N30" s="22" t="str">
        <f t="shared" ref="N30" si="34">IF((H30)=0,"",(M30/H30))</f>
        <v/>
      </c>
      <c r="O30" s="19"/>
      <c r="P30" s="16"/>
      <c r="Q30" s="18"/>
      <c r="R30" s="19"/>
      <c r="S30" s="21"/>
      <c r="T30" s="22"/>
      <c r="U30" s="19"/>
      <c r="V30" s="16"/>
      <c r="W30" s="18"/>
      <c r="X30" s="19"/>
      <c r="Y30" s="21"/>
      <c r="Z30" s="22"/>
      <c r="AA30" s="19"/>
      <c r="AB30" s="16"/>
      <c r="AC30" s="18"/>
      <c r="AD30" s="19"/>
      <c r="AE30" s="21"/>
      <c r="AF30" s="22"/>
    </row>
    <row r="31" spans="2:32" x14ac:dyDescent="0.25">
      <c r="B31" s="132">
        <v>1575</v>
      </c>
      <c r="C31" s="14"/>
      <c r="D31" s="15" t="s">
        <v>58</v>
      </c>
      <c r="E31" s="15"/>
      <c r="F31" s="17">
        <f t="shared" si="23"/>
        <v>1000</v>
      </c>
      <c r="G31" s="16">
        <v>1E-4</v>
      </c>
      <c r="H31" s="18">
        <f>$F31*G31</f>
        <v>0.1</v>
      </c>
      <c r="I31" s="19"/>
      <c r="J31" s="16">
        <v>0</v>
      </c>
      <c r="K31" s="18">
        <f>$F31*J31</f>
        <v>0</v>
      </c>
      <c r="L31" s="19"/>
      <c r="M31" s="21">
        <f t="shared" ref="M31:M60" si="35">K31-H31</f>
        <v>-0.1</v>
      </c>
      <c r="N31" s="22">
        <f>IF((H31)=0,"",(M31/H31))</f>
        <v>-1</v>
      </c>
      <c r="O31" s="19"/>
      <c r="P31" s="16">
        <v>0</v>
      </c>
      <c r="Q31" s="18">
        <f>$F31*P31</f>
        <v>0</v>
      </c>
      <c r="R31" s="19"/>
      <c r="S31" s="21">
        <f>Q31-K31</f>
        <v>0</v>
      </c>
      <c r="T31" s="22" t="str">
        <f>IF((K31)=0,"",(S31/K31))</f>
        <v/>
      </c>
      <c r="U31" s="19"/>
      <c r="V31" s="16">
        <v>0</v>
      </c>
      <c r="W31" s="18">
        <f>$F31*V31</f>
        <v>0</v>
      </c>
      <c r="X31" s="19"/>
      <c r="Y31" s="21">
        <f>W31-Q31</f>
        <v>0</v>
      </c>
      <c r="Z31" s="22" t="str">
        <f>IF((Q31)=0,"",(Y31/Q31))</f>
        <v/>
      </c>
      <c r="AA31" s="19"/>
      <c r="AB31" s="16">
        <v>0</v>
      </c>
      <c r="AC31" s="18">
        <f>$F31*AB31</f>
        <v>0</v>
      </c>
      <c r="AD31" s="19"/>
      <c r="AE31" s="21">
        <f>AC31-W31</f>
        <v>0</v>
      </c>
      <c r="AF31" s="22" t="str">
        <f>IF((W31)=0,"",(AE31/W31))</f>
        <v/>
      </c>
    </row>
    <row r="32" spans="2:32" hidden="1" x14ac:dyDescent="0.25">
      <c r="B32" s="35"/>
      <c r="C32" s="14"/>
      <c r="D32" s="15"/>
      <c r="E32" s="15"/>
      <c r="F32" s="17">
        <f t="shared" ref="F32:F33" si="36">$G$7</f>
        <v>1000</v>
      </c>
      <c r="G32" s="16"/>
      <c r="H32" s="18">
        <f t="shared" si="26"/>
        <v>0</v>
      </c>
      <c r="I32" s="36"/>
      <c r="J32" s="16"/>
      <c r="K32" s="18">
        <f t="shared" si="27"/>
        <v>0</v>
      </c>
      <c r="L32" s="36"/>
      <c r="M32" s="21">
        <f t="shared" si="35"/>
        <v>0</v>
      </c>
      <c r="N32" s="22" t="str">
        <f>IF((H32)=0,"",(M32/H32))</f>
        <v/>
      </c>
      <c r="O32" s="36"/>
      <c r="P32" s="16"/>
      <c r="Q32" s="18">
        <f t="shared" si="28"/>
        <v>0</v>
      </c>
      <c r="R32" s="36"/>
      <c r="S32" s="21">
        <f t="shared" si="10"/>
        <v>0</v>
      </c>
      <c r="T32" s="22" t="str">
        <f t="shared" si="5"/>
        <v/>
      </c>
      <c r="U32" s="36"/>
      <c r="V32" s="16"/>
      <c r="W32" s="18">
        <f t="shared" si="29"/>
        <v>0</v>
      </c>
      <c r="X32" s="36"/>
      <c r="Y32" s="21">
        <f t="shared" si="11"/>
        <v>0</v>
      </c>
      <c r="Z32" s="22" t="str">
        <f t="shared" si="7"/>
        <v/>
      </c>
      <c r="AA32" s="36"/>
      <c r="AB32" s="16"/>
      <c r="AC32" s="18">
        <f t="shared" si="30"/>
        <v>0</v>
      </c>
      <c r="AD32" s="36"/>
      <c r="AE32" s="21">
        <f t="shared" si="12"/>
        <v>0</v>
      </c>
      <c r="AF32" s="22" t="str">
        <f t="shared" si="9"/>
        <v/>
      </c>
    </row>
    <row r="33" spans="2:32" x14ac:dyDescent="0.25">
      <c r="B33" s="37" t="s">
        <v>19</v>
      </c>
      <c r="C33" s="14"/>
      <c r="D33" s="15" t="s">
        <v>58</v>
      </c>
      <c r="E33" s="15"/>
      <c r="F33" s="17">
        <f t="shared" si="36"/>
        <v>1000</v>
      </c>
      <c r="G33" s="133">
        <v>6.0000000000000002E-5</v>
      </c>
      <c r="H33" s="18">
        <f t="shared" si="26"/>
        <v>6.0000000000000005E-2</v>
      </c>
      <c r="I33" s="19"/>
      <c r="J33" s="133">
        <v>6.0000000000000002E-5</v>
      </c>
      <c r="K33" s="18">
        <f t="shared" si="27"/>
        <v>6.0000000000000005E-2</v>
      </c>
      <c r="L33" s="19"/>
      <c r="M33" s="21">
        <f t="shared" si="35"/>
        <v>0</v>
      </c>
      <c r="N33" s="22">
        <f>IF((H33)=0,"",(M33/H33))</f>
        <v>0</v>
      </c>
      <c r="O33" s="19"/>
      <c r="P33" s="133">
        <v>6.0000000000000002E-5</v>
      </c>
      <c r="Q33" s="18">
        <f t="shared" si="28"/>
        <v>6.0000000000000005E-2</v>
      </c>
      <c r="R33" s="19"/>
      <c r="S33" s="21">
        <f t="shared" si="10"/>
        <v>0</v>
      </c>
      <c r="T33" s="22">
        <f t="shared" si="5"/>
        <v>0</v>
      </c>
      <c r="U33" s="19"/>
      <c r="V33" s="133">
        <v>6.0000000000000002E-5</v>
      </c>
      <c r="W33" s="18">
        <f t="shared" si="29"/>
        <v>6.0000000000000005E-2</v>
      </c>
      <c r="X33" s="19"/>
      <c r="Y33" s="21">
        <f t="shared" si="11"/>
        <v>0</v>
      </c>
      <c r="Z33" s="22">
        <f t="shared" si="7"/>
        <v>0</v>
      </c>
      <c r="AA33" s="19"/>
      <c r="AB33" s="133">
        <v>6.0000000000000002E-5</v>
      </c>
      <c r="AC33" s="18">
        <f t="shared" si="30"/>
        <v>6.0000000000000005E-2</v>
      </c>
      <c r="AD33" s="19"/>
      <c r="AE33" s="21">
        <f t="shared" si="12"/>
        <v>0</v>
      </c>
      <c r="AF33" s="22">
        <f t="shared" si="9"/>
        <v>0</v>
      </c>
    </row>
    <row r="34" spans="2:32" x14ac:dyDescent="0.25">
      <c r="B34" s="37" t="s">
        <v>20</v>
      </c>
      <c r="C34" s="14"/>
      <c r="D34" s="15"/>
      <c r="E34" s="15"/>
      <c r="F34" s="179">
        <f>$G$7*(1+G63)-$G$7</f>
        <v>37.900000000000091</v>
      </c>
      <c r="G34" s="38">
        <f>IF(ISBLANK($D$5)=TRUE, 0, IF($D$5="TOU", 0.64*G44+0.18*G45+0.18*G46, IF(AND($D$5="non-TOU", $F$48&gt;0), G48,G47)))</f>
        <v>0.10214000000000001</v>
      </c>
      <c r="H34" s="18">
        <f t="shared" si="26"/>
        <v>3.8711060000000095</v>
      </c>
      <c r="I34" s="19"/>
      <c r="J34" s="38">
        <f>IF(ISBLANK($D$5)=TRUE, 0, IF($D$5="TOU", 0.64*J44+0.18*J45+0.18*J46, IF(AND($D$5="non-TOU", $F$48&gt;0), J48,J47)))</f>
        <v>0.10214000000000001</v>
      </c>
      <c r="K34" s="18">
        <f t="shared" si="27"/>
        <v>3.8711060000000095</v>
      </c>
      <c r="L34" s="19"/>
      <c r="M34" s="21">
        <f t="shared" si="35"/>
        <v>0</v>
      </c>
      <c r="N34" s="22">
        <f>IF((H34)=0,"",(M34/H34))</f>
        <v>0</v>
      </c>
      <c r="O34" s="19"/>
      <c r="P34" s="38">
        <f>IF(ISBLANK($D$5)=TRUE, 0, IF($D$5="TOU", 0.64*P44+0.18*P45+0.18*P46, IF(AND($D$5="non-TOU", $F$48&gt;0), P48,P47)))</f>
        <v>0.10214000000000001</v>
      </c>
      <c r="Q34" s="18">
        <f t="shared" si="28"/>
        <v>3.8711060000000095</v>
      </c>
      <c r="R34" s="19"/>
      <c r="S34" s="21">
        <f t="shared" si="10"/>
        <v>0</v>
      </c>
      <c r="T34" s="22">
        <f t="shared" si="5"/>
        <v>0</v>
      </c>
      <c r="U34" s="19"/>
      <c r="V34" s="38">
        <f>IF(ISBLANK($D$5)=TRUE, 0, IF($D$5="TOU", 0.64*V44+0.18*V45+0.18*V46, IF(AND($D$5="non-TOU", $F$48&gt;0), V48,V47)))</f>
        <v>0.10214000000000001</v>
      </c>
      <c r="W34" s="18">
        <f t="shared" si="29"/>
        <v>3.8711060000000095</v>
      </c>
      <c r="X34" s="19"/>
      <c r="Y34" s="21">
        <f t="shared" si="11"/>
        <v>0</v>
      </c>
      <c r="Z34" s="22">
        <f t="shared" si="7"/>
        <v>0</v>
      </c>
      <c r="AA34" s="19"/>
      <c r="AB34" s="38">
        <f>IF(ISBLANK($D$5)=TRUE, 0, IF($D$5="TOU", 0.64*AB44+0.18*AB45+0.18*AB46, IF(AND($D$5="non-TOU", $F$48&gt;0), AB48,AB47)))</f>
        <v>0.10214000000000001</v>
      </c>
      <c r="AC34" s="18">
        <f t="shared" si="30"/>
        <v>3.8711060000000095</v>
      </c>
      <c r="AD34" s="19"/>
      <c r="AE34" s="21">
        <f t="shared" si="12"/>
        <v>0</v>
      </c>
      <c r="AF34" s="22">
        <f t="shared" si="9"/>
        <v>0</v>
      </c>
    </row>
    <row r="35" spans="2:32" x14ac:dyDescent="0.25">
      <c r="B35" s="37" t="s">
        <v>21</v>
      </c>
      <c r="C35" s="14"/>
      <c r="D35" s="15" t="s">
        <v>55</v>
      </c>
      <c r="E35" s="15"/>
      <c r="F35" s="17">
        <v>1</v>
      </c>
      <c r="G35" s="38">
        <v>0.78800000000000003</v>
      </c>
      <c r="H35" s="18">
        <f t="shared" si="26"/>
        <v>0.78800000000000003</v>
      </c>
      <c r="I35" s="19"/>
      <c r="J35" s="38">
        <v>0.78800000000000003</v>
      </c>
      <c r="K35" s="18">
        <f t="shared" si="27"/>
        <v>0.78800000000000003</v>
      </c>
      <c r="L35" s="19"/>
      <c r="M35" s="21">
        <f t="shared" si="35"/>
        <v>0</v>
      </c>
      <c r="N35" s="22"/>
      <c r="O35" s="19"/>
      <c r="P35" s="38">
        <v>0.78800000000000003</v>
      </c>
      <c r="Q35" s="18">
        <f t="shared" si="28"/>
        <v>0.78800000000000003</v>
      </c>
      <c r="R35" s="19"/>
      <c r="S35" s="21">
        <f t="shared" si="10"/>
        <v>0</v>
      </c>
      <c r="T35" s="22"/>
      <c r="U35" s="19"/>
      <c r="V35" s="38">
        <v>0.78800000000000003</v>
      </c>
      <c r="W35" s="18">
        <f t="shared" si="29"/>
        <v>0.78800000000000003</v>
      </c>
      <c r="X35" s="19"/>
      <c r="Y35" s="21">
        <f t="shared" si="11"/>
        <v>0</v>
      </c>
      <c r="Z35" s="22"/>
      <c r="AA35" s="19"/>
      <c r="AB35" s="38">
        <v>0</v>
      </c>
      <c r="AC35" s="18">
        <f t="shared" si="30"/>
        <v>0</v>
      </c>
      <c r="AD35" s="19"/>
      <c r="AE35" s="21">
        <f t="shared" si="12"/>
        <v>-0.78800000000000003</v>
      </c>
      <c r="AF35" s="22"/>
    </row>
    <row r="36" spans="2:32" ht="25.5" customHeight="1" x14ac:dyDescent="0.25">
      <c r="B36" s="39" t="s">
        <v>22</v>
      </c>
      <c r="C36" s="40"/>
      <c r="D36" s="40"/>
      <c r="E36" s="40"/>
      <c r="F36" s="42"/>
      <c r="G36" s="41"/>
      <c r="H36" s="43">
        <f>SUM(H29:H35)+H28</f>
        <v>57.799106000000009</v>
      </c>
      <c r="I36" s="31"/>
      <c r="J36" s="41"/>
      <c r="K36" s="43">
        <f>SUM(K29:K35)+K28</f>
        <v>60.029325654948934</v>
      </c>
      <c r="L36" s="31"/>
      <c r="M36" s="32">
        <f t="shared" si="35"/>
        <v>2.2302196549489253</v>
      </c>
      <c r="N36" s="33">
        <f t="shared" ref="N36:N46" si="37">IF((H36)=0,"",(M36/H36))</f>
        <v>3.8585711947671388E-2</v>
      </c>
      <c r="O36" s="31"/>
      <c r="P36" s="41"/>
      <c r="Q36" s="43">
        <f>SUM(Q29:Q35)+Q28</f>
        <v>60.159106000000008</v>
      </c>
      <c r="R36" s="31"/>
      <c r="S36" s="32">
        <f t="shared" si="10"/>
        <v>0.12978034505107416</v>
      </c>
      <c r="T36" s="33">
        <f t="shared" ref="T36:T46" si="38">IF((K36)=0,"",(S36/K36))</f>
        <v>2.1619490746415675E-3</v>
      </c>
      <c r="U36" s="31"/>
      <c r="V36" s="41"/>
      <c r="W36" s="43">
        <f>SUM(W29:W35)+W28</f>
        <v>57.68910600000001</v>
      </c>
      <c r="X36" s="31"/>
      <c r="Y36" s="32">
        <f t="shared" si="11"/>
        <v>-2.4699999999999989</v>
      </c>
      <c r="Z36" s="33">
        <f t="shared" ref="Z36:Z46" si="39">IF((Q36)=0,"",(Y36/Q36))</f>
        <v>-4.1057790985125318E-2</v>
      </c>
      <c r="AA36" s="31"/>
      <c r="AB36" s="41"/>
      <c r="AC36" s="43">
        <f>SUM(AC29:AC35)+AC28</f>
        <v>58.051106000000011</v>
      </c>
      <c r="AD36" s="31"/>
      <c r="AE36" s="32">
        <f t="shared" si="12"/>
        <v>0.36200000000000188</v>
      </c>
      <c r="AF36" s="33">
        <f t="shared" ref="AF36:AF46" si="40">IF((W36)=0,"",(AE36/W36))</f>
        <v>6.2750149048938601E-3</v>
      </c>
    </row>
    <row r="37" spans="2:32" x14ac:dyDescent="0.25">
      <c r="B37" s="19" t="s">
        <v>23</v>
      </c>
      <c r="C37" s="19"/>
      <c r="D37" s="44" t="s">
        <v>58</v>
      </c>
      <c r="E37" s="44"/>
      <c r="F37" s="45">
        <f>G7*(1+G63)</f>
        <v>1037.9000000000001</v>
      </c>
      <c r="G37" s="20">
        <v>6.9922506891320563E-3</v>
      </c>
      <c r="H37" s="18">
        <f>$F37*G37</f>
        <v>7.2572569902501618</v>
      </c>
      <c r="I37" s="19"/>
      <c r="J37" s="20">
        <v>6.8009505892390144E-3</v>
      </c>
      <c r="K37" s="18">
        <f>$F37*J37</f>
        <v>7.0587066165711736</v>
      </c>
      <c r="L37" s="19"/>
      <c r="M37" s="21">
        <f t="shared" si="35"/>
        <v>-0.1985503736789882</v>
      </c>
      <c r="N37" s="22">
        <f t="shared" si="37"/>
        <v>-2.7358873186623098E-2</v>
      </c>
      <c r="O37" s="19"/>
      <c r="P37" s="20">
        <v>6.8009505892390144E-3</v>
      </c>
      <c r="Q37" s="18">
        <f>$F37*P37</f>
        <v>7.0587066165711736</v>
      </c>
      <c r="R37" s="19"/>
      <c r="S37" s="21">
        <f t="shared" si="10"/>
        <v>0</v>
      </c>
      <c r="T37" s="22">
        <f t="shared" si="38"/>
        <v>0</v>
      </c>
      <c r="U37" s="19"/>
      <c r="V37" s="20">
        <v>6.8009505892390144E-3</v>
      </c>
      <c r="W37" s="18">
        <f>$F37*V37</f>
        <v>7.0587066165711736</v>
      </c>
      <c r="X37" s="19"/>
      <c r="Y37" s="21">
        <f t="shared" si="11"/>
        <v>0</v>
      </c>
      <c r="Z37" s="22">
        <f t="shared" si="39"/>
        <v>0</v>
      </c>
      <c r="AA37" s="19"/>
      <c r="AB37" s="20">
        <v>6.8009505892390144E-3</v>
      </c>
      <c r="AC37" s="18">
        <f>$F37*AB37</f>
        <v>7.0587066165711736</v>
      </c>
      <c r="AD37" s="19"/>
      <c r="AE37" s="21">
        <f t="shared" si="12"/>
        <v>0</v>
      </c>
      <c r="AF37" s="22">
        <f t="shared" si="40"/>
        <v>0</v>
      </c>
    </row>
    <row r="38" spans="2:32" ht="25.5" customHeight="1" x14ac:dyDescent="0.25">
      <c r="B38" s="46" t="s">
        <v>24</v>
      </c>
      <c r="C38" s="19"/>
      <c r="D38" s="44" t="s">
        <v>58</v>
      </c>
      <c r="E38" s="44"/>
      <c r="F38" s="45">
        <f>F37</f>
        <v>1037.9000000000001</v>
      </c>
      <c r="G38" s="20">
        <v>5.3116364159938641E-3</v>
      </c>
      <c r="H38" s="18">
        <f>$F38*G38</f>
        <v>5.5129474361600321</v>
      </c>
      <c r="I38" s="19"/>
      <c r="J38" s="20">
        <v>5.3223476369492068E-3</v>
      </c>
      <c r="K38" s="18">
        <f>$F38*J38</f>
        <v>5.5240646123895818</v>
      </c>
      <c r="L38" s="19"/>
      <c r="M38" s="21">
        <f t="shared" si="35"/>
        <v>1.1117176229549663E-2</v>
      </c>
      <c r="N38" s="22">
        <f t="shared" si="37"/>
        <v>2.0165576324256015E-3</v>
      </c>
      <c r="O38" s="19"/>
      <c r="P38" s="20">
        <v>5.3223476369492068E-3</v>
      </c>
      <c r="Q38" s="18">
        <f>$F38*P38</f>
        <v>5.5240646123895818</v>
      </c>
      <c r="R38" s="19"/>
      <c r="S38" s="21">
        <f t="shared" si="10"/>
        <v>0</v>
      </c>
      <c r="T38" s="22">
        <f t="shared" si="38"/>
        <v>0</v>
      </c>
      <c r="U38" s="19"/>
      <c r="V38" s="20">
        <v>5.3223476369492068E-3</v>
      </c>
      <c r="W38" s="18">
        <f>$F38*V38</f>
        <v>5.5240646123895818</v>
      </c>
      <c r="X38" s="19"/>
      <c r="Y38" s="21">
        <f t="shared" si="11"/>
        <v>0</v>
      </c>
      <c r="Z38" s="22">
        <f t="shared" si="39"/>
        <v>0</v>
      </c>
      <c r="AA38" s="19"/>
      <c r="AB38" s="20">
        <v>5.3223476369492068E-3</v>
      </c>
      <c r="AC38" s="18">
        <f>$F38*AB38</f>
        <v>5.5240646123895818</v>
      </c>
      <c r="AD38" s="19"/>
      <c r="AE38" s="21">
        <f t="shared" si="12"/>
        <v>0</v>
      </c>
      <c r="AF38" s="22">
        <f t="shared" si="40"/>
        <v>0</v>
      </c>
    </row>
    <row r="39" spans="2:32" ht="25.5" customHeight="1" x14ac:dyDescent="0.25">
      <c r="B39" s="39" t="s">
        <v>25</v>
      </c>
      <c r="C39" s="26"/>
      <c r="D39" s="26"/>
      <c r="E39" s="26"/>
      <c r="F39" s="42"/>
      <c r="G39" s="47"/>
      <c r="H39" s="43">
        <f>SUM(H36:H38)</f>
        <v>70.569310426410198</v>
      </c>
      <c r="I39" s="48"/>
      <c r="J39" s="47"/>
      <c r="K39" s="43">
        <f>SUM(K36:K38)</f>
        <v>72.612096883909686</v>
      </c>
      <c r="L39" s="48"/>
      <c r="M39" s="32">
        <f t="shared" si="35"/>
        <v>2.0427864574994885</v>
      </c>
      <c r="N39" s="33">
        <f t="shared" si="37"/>
        <v>2.8947235634811962E-2</v>
      </c>
      <c r="O39" s="48"/>
      <c r="P39" s="47"/>
      <c r="Q39" s="43">
        <f>SUM(Q36:Q38)</f>
        <v>72.74187722896076</v>
      </c>
      <c r="R39" s="48"/>
      <c r="S39" s="32">
        <f t="shared" si="10"/>
        <v>0.12978034505107416</v>
      </c>
      <c r="T39" s="33">
        <f t="shared" si="38"/>
        <v>1.7873102502268124E-3</v>
      </c>
      <c r="U39" s="48"/>
      <c r="V39" s="47"/>
      <c r="W39" s="43">
        <f>SUM(W36:W38)</f>
        <v>70.271877228960761</v>
      </c>
      <c r="X39" s="48"/>
      <c r="Y39" s="32">
        <f t="shared" si="11"/>
        <v>-2.4699999999999989</v>
      </c>
      <c r="Z39" s="33">
        <f t="shared" si="39"/>
        <v>-3.3955681295184066E-2</v>
      </c>
      <c r="AA39" s="48"/>
      <c r="AB39" s="47"/>
      <c r="AC39" s="43">
        <f>SUM(AC36:AC38)</f>
        <v>70.63387722896077</v>
      </c>
      <c r="AD39" s="48"/>
      <c r="AE39" s="32">
        <f t="shared" si="12"/>
        <v>0.36200000000000898</v>
      </c>
      <c r="AF39" s="33">
        <f t="shared" si="40"/>
        <v>5.1514206575204446E-3</v>
      </c>
    </row>
    <row r="40" spans="2:32" ht="24.75" customHeight="1" x14ac:dyDescent="0.25">
      <c r="B40" s="49" t="s">
        <v>26</v>
      </c>
      <c r="C40" s="14"/>
      <c r="D40" s="15" t="s">
        <v>58</v>
      </c>
      <c r="E40" s="15"/>
      <c r="F40" s="45">
        <f>F38</f>
        <v>1037.9000000000001</v>
      </c>
      <c r="G40" s="50">
        <v>4.4000000000000003E-3</v>
      </c>
      <c r="H40" s="154">
        <f t="shared" ref="H40:H48" si="41">$F40*G40</f>
        <v>4.5667600000000004</v>
      </c>
      <c r="I40" s="19"/>
      <c r="J40" s="211">
        <v>5.8500000000000002E-3</v>
      </c>
      <c r="K40" s="212">
        <f t="shared" ref="K40:K48" si="42">$F40*J40</f>
        <v>6.0717150000000011</v>
      </c>
      <c r="L40" s="19"/>
      <c r="M40" s="21">
        <f t="shared" si="35"/>
        <v>1.5049550000000007</v>
      </c>
      <c r="N40" s="155">
        <f t="shared" si="37"/>
        <v>0.3295454545454547</v>
      </c>
      <c r="O40" s="19"/>
      <c r="P40" s="50">
        <v>4.4000000000000003E-3</v>
      </c>
      <c r="Q40" s="154">
        <f t="shared" ref="Q40:Q48" si="43">$F40*P40</f>
        <v>4.5667600000000004</v>
      </c>
      <c r="R40" s="19"/>
      <c r="S40" s="21">
        <f t="shared" si="10"/>
        <v>-1.5049550000000007</v>
      </c>
      <c r="T40" s="155">
        <f t="shared" si="38"/>
        <v>-0.24786324786324793</v>
      </c>
      <c r="U40" s="19"/>
      <c r="V40" s="50">
        <v>4.4000000000000003E-3</v>
      </c>
      <c r="W40" s="154">
        <f t="shared" ref="W40:W48" si="44">$F40*V40</f>
        <v>4.5667600000000004</v>
      </c>
      <c r="X40" s="19"/>
      <c r="Y40" s="21">
        <f t="shared" si="11"/>
        <v>0</v>
      </c>
      <c r="Z40" s="155">
        <f t="shared" si="39"/>
        <v>0</v>
      </c>
      <c r="AA40" s="19"/>
      <c r="AB40" s="50">
        <v>4.4000000000000003E-3</v>
      </c>
      <c r="AC40" s="154">
        <f t="shared" ref="AC40:AC48" si="45">$F40*AB40</f>
        <v>4.5667600000000004</v>
      </c>
      <c r="AD40" s="19"/>
      <c r="AE40" s="21">
        <f t="shared" si="12"/>
        <v>0</v>
      </c>
      <c r="AF40" s="155">
        <f t="shared" si="40"/>
        <v>0</v>
      </c>
    </row>
    <row r="41" spans="2:32" ht="25.5" customHeight="1" x14ac:dyDescent="0.25">
      <c r="B41" s="49" t="s">
        <v>27</v>
      </c>
      <c r="C41" s="14"/>
      <c r="D41" s="15" t="s">
        <v>58</v>
      </c>
      <c r="E41" s="15"/>
      <c r="F41" s="45">
        <f>F38</f>
        <v>1037.9000000000001</v>
      </c>
      <c r="G41" s="50">
        <v>1.2999999999999999E-3</v>
      </c>
      <c r="H41" s="154">
        <f t="shared" si="41"/>
        <v>1.34927</v>
      </c>
      <c r="I41" s="19"/>
      <c r="J41" s="50">
        <v>1.2999999999999999E-3</v>
      </c>
      <c r="K41" s="154">
        <f t="shared" si="42"/>
        <v>1.34927</v>
      </c>
      <c r="L41" s="19"/>
      <c r="M41" s="21">
        <f t="shared" si="35"/>
        <v>0</v>
      </c>
      <c r="N41" s="155">
        <f t="shared" si="37"/>
        <v>0</v>
      </c>
      <c r="O41" s="19"/>
      <c r="P41" s="50">
        <v>1.2999999999999999E-3</v>
      </c>
      <c r="Q41" s="154">
        <f t="shared" si="43"/>
        <v>1.34927</v>
      </c>
      <c r="R41" s="19"/>
      <c r="S41" s="21">
        <f t="shared" si="10"/>
        <v>0</v>
      </c>
      <c r="T41" s="155">
        <f t="shared" si="38"/>
        <v>0</v>
      </c>
      <c r="U41" s="19"/>
      <c r="V41" s="50">
        <v>1.2999999999999999E-3</v>
      </c>
      <c r="W41" s="154">
        <f t="shared" si="44"/>
        <v>1.34927</v>
      </c>
      <c r="X41" s="19"/>
      <c r="Y41" s="21">
        <f t="shared" si="11"/>
        <v>0</v>
      </c>
      <c r="Z41" s="155">
        <f t="shared" si="39"/>
        <v>0</v>
      </c>
      <c r="AA41" s="19"/>
      <c r="AB41" s="50">
        <v>1.2999999999999999E-3</v>
      </c>
      <c r="AC41" s="154">
        <f t="shared" si="45"/>
        <v>1.34927</v>
      </c>
      <c r="AD41" s="19"/>
      <c r="AE41" s="21">
        <f t="shared" si="12"/>
        <v>0</v>
      </c>
      <c r="AF41" s="155">
        <f t="shared" si="40"/>
        <v>0</v>
      </c>
    </row>
    <row r="42" spans="2:32" x14ac:dyDescent="0.25">
      <c r="B42" s="14" t="s">
        <v>28</v>
      </c>
      <c r="C42" s="14"/>
      <c r="D42" s="15" t="s">
        <v>55</v>
      </c>
      <c r="E42" s="15"/>
      <c r="F42" s="17">
        <v>1</v>
      </c>
      <c r="G42" s="50">
        <v>0.25</v>
      </c>
      <c r="H42" s="154">
        <f t="shared" si="41"/>
        <v>0.25</v>
      </c>
      <c r="I42" s="19"/>
      <c r="J42" s="50">
        <v>0.25</v>
      </c>
      <c r="K42" s="154">
        <f t="shared" si="42"/>
        <v>0.25</v>
      </c>
      <c r="L42" s="19"/>
      <c r="M42" s="21">
        <f t="shared" si="35"/>
        <v>0</v>
      </c>
      <c r="N42" s="155">
        <f t="shared" si="37"/>
        <v>0</v>
      </c>
      <c r="O42" s="19"/>
      <c r="P42" s="50">
        <v>0.25</v>
      </c>
      <c r="Q42" s="154">
        <f t="shared" si="43"/>
        <v>0.25</v>
      </c>
      <c r="R42" s="19"/>
      <c r="S42" s="21">
        <f t="shared" si="10"/>
        <v>0</v>
      </c>
      <c r="T42" s="155">
        <f t="shared" si="38"/>
        <v>0</v>
      </c>
      <c r="U42" s="19"/>
      <c r="V42" s="50">
        <v>0.25</v>
      </c>
      <c r="W42" s="154">
        <f t="shared" si="44"/>
        <v>0.25</v>
      </c>
      <c r="X42" s="19"/>
      <c r="Y42" s="21">
        <f t="shared" si="11"/>
        <v>0</v>
      </c>
      <c r="Z42" s="155">
        <f t="shared" si="39"/>
        <v>0</v>
      </c>
      <c r="AA42" s="19"/>
      <c r="AB42" s="50">
        <v>0.25</v>
      </c>
      <c r="AC42" s="154">
        <f t="shared" si="45"/>
        <v>0.25</v>
      </c>
      <c r="AD42" s="19"/>
      <c r="AE42" s="21">
        <f t="shared" si="12"/>
        <v>0</v>
      </c>
      <c r="AF42" s="155">
        <f t="shared" si="40"/>
        <v>0</v>
      </c>
    </row>
    <row r="43" spans="2:32" x14ac:dyDescent="0.25">
      <c r="B43" s="14" t="s">
        <v>29</v>
      </c>
      <c r="C43" s="14"/>
      <c r="D43" s="15" t="s">
        <v>58</v>
      </c>
      <c r="E43" s="15"/>
      <c r="F43" s="53">
        <f>G7</f>
        <v>1000</v>
      </c>
      <c r="G43" s="50">
        <v>7.0000000000000001E-3</v>
      </c>
      <c r="H43" s="154">
        <f t="shared" si="41"/>
        <v>7</v>
      </c>
      <c r="I43" s="19"/>
      <c r="J43" s="50">
        <v>7.0000000000000001E-3</v>
      </c>
      <c r="K43" s="154">
        <f t="shared" si="42"/>
        <v>7</v>
      </c>
      <c r="L43" s="19"/>
      <c r="M43" s="21">
        <f t="shared" si="35"/>
        <v>0</v>
      </c>
      <c r="N43" s="155">
        <f t="shared" si="37"/>
        <v>0</v>
      </c>
      <c r="O43" s="19"/>
      <c r="P43" s="50">
        <v>7.0000000000000001E-3</v>
      </c>
      <c r="Q43" s="154">
        <f t="shared" si="43"/>
        <v>7</v>
      </c>
      <c r="R43" s="19"/>
      <c r="S43" s="21">
        <f t="shared" si="10"/>
        <v>0</v>
      </c>
      <c r="T43" s="155">
        <f t="shared" si="38"/>
        <v>0</v>
      </c>
      <c r="U43" s="19"/>
      <c r="V43" s="50">
        <v>7.0000000000000001E-3</v>
      </c>
      <c r="W43" s="154">
        <f t="shared" si="44"/>
        <v>7</v>
      </c>
      <c r="X43" s="19"/>
      <c r="Y43" s="21">
        <f t="shared" si="11"/>
        <v>0</v>
      </c>
      <c r="Z43" s="155">
        <f t="shared" si="39"/>
        <v>0</v>
      </c>
      <c r="AA43" s="19"/>
      <c r="AB43" s="50">
        <v>7.0000000000000001E-3</v>
      </c>
      <c r="AC43" s="154">
        <f t="shared" si="45"/>
        <v>7</v>
      </c>
      <c r="AD43" s="19"/>
      <c r="AE43" s="21">
        <f t="shared" si="12"/>
        <v>0</v>
      </c>
      <c r="AF43" s="155">
        <f t="shared" si="40"/>
        <v>0</v>
      </c>
    </row>
    <row r="44" spans="2:32" x14ac:dyDescent="0.25">
      <c r="B44" s="37" t="s">
        <v>30</v>
      </c>
      <c r="C44" s="14"/>
      <c r="D44" s="15" t="s">
        <v>58</v>
      </c>
      <c r="E44" s="15"/>
      <c r="F44" s="55">
        <f>0.64*$G$7</f>
        <v>640</v>
      </c>
      <c r="G44" s="54">
        <v>0.08</v>
      </c>
      <c r="H44" s="154">
        <f t="shared" si="41"/>
        <v>51.2</v>
      </c>
      <c r="I44" s="19"/>
      <c r="J44" s="54">
        <v>0.08</v>
      </c>
      <c r="K44" s="154">
        <f t="shared" si="42"/>
        <v>51.2</v>
      </c>
      <c r="L44" s="19"/>
      <c r="M44" s="21">
        <f t="shared" si="35"/>
        <v>0</v>
      </c>
      <c r="N44" s="155">
        <f t="shared" si="37"/>
        <v>0</v>
      </c>
      <c r="O44" s="19"/>
      <c r="P44" s="54">
        <v>0.08</v>
      </c>
      <c r="Q44" s="154">
        <f t="shared" si="43"/>
        <v>51.2</v>
      </c>
      <c r="R44" s="19"/>
      <c r="S44" s="21">
        <f t="shared" si="10"/>
        <v>0</v>
      </c>
      <c r="T44" s="155">
        <f t="shared" si="38"/>
        <v>0</v>
      </c>
      <c r="U44" s="19"/>
      <c r="V44" s="54">
        <v>0.08</v>
      </c>
      <c r="W44" s="154">
        <f t="shared" si="44"/>
        <v>51.2</v>
      </c>
      <c r="X44" s="19"/>
      <c r="Y44" s="21">
        <f t="shared" si="11"/>
        <v>0</v>
      </c>
      <c r="Z44" s="155">
        <f t="shared" si="39"/>
        <v>0</v>
      </c>
      <c r="AA44" s="19"/>
      <c r="AB44" s="54">
        <v>0.08</v>
      </c>
      <c r="AC44" s="154">
        <f t="shared" si="45"/>
        <v>51.2</v>
      </c>
      <c r="AD44" s="19"/>
      <c r="AE44" s="21">
        <f t="shared" si="12"/>
        <v>0</v>
      </c>
      <c r="AF44" s="155">
        <f t="shared" si="40"/>
        <v>0</v>
      </c>
    </row>
    <row r="45" spans="2:32" x14ac:dyDescent="0.25">
      <c r="B45" s="37" t="s">
        <v>31</v>
      </c>
      <c r="C45" s="14"/>
      <c r="D45" s="15" t="s">
        <v>58</v>
      </c>
      <c r="E45" s="15"/>
      <c r="F45" s="55">
        <f>0.18*$G$7</f>
        <v>180</v>
      </c>
      <c r="G45" s="54">
        <v>0.122</v>
      </c>
      <c r="H45" s="154">
        <f t="shared" si="41"/>
        <v>21.96</v>
      </c>
      <c r="I45" s="19"/>
      <c r="J45" s="54">
        <v>0.122</v>
      </c>
      <c r="K45" s="154">
        <f t="shared" si="42"/>
        <v>21.96</v>
      </c>
      <c r="L45" s="19"/>
      <c r="M45" s="21">
        <f t="shared" si="35"/>
        <v>0</v>
      </c>
      <c r="N45" s="155">
        <f t="shared" si="37"/>
        <v>0</v>
      </c>
      <c r="O45" s="19"/>
      <c r="P45" s="54">
        <v>0.122</v>
      </c>
      <c r="Q45" s="154">
        <f t="shared" si="43"/>
        <v>21.96</v>
      </c>
      <c r="R45" s="19"/>
      <c r="S45" s="21">
        <f t="shared" si="10"/>
        <v>0</v>
      </c>
      <c r="T45" s="155">
        <f t="shared" si="38"/>
        <v>0</v>
      </c>
      <c r="U45" s="19"/>
      <c r="V45" s="54">
        <v>0.122</v>
      </c>
      <c r="W45" s="154">
        <f t="shared" si="44"/>
        <v>21.96</v>
      </c>
      <c r="X45" s="19"/>
      <c r="Y45" s="21">
        <f t="shared" si="11"/>
        <v>0</v>
      </c>
      <c r="Z45" s="155">
        <f t="shared" si="39"/>
        <v>0</v>
      </c>
      <c r="AA45" s="19"/>
      <c r="AB45" s="54">
        <v>0.122</v>
      </c>
      <c r="AC45" s="154">
        <f t="shared" si="45"/>
        <v>21.96</v>
      </c>
      <c r="AD45" s="19"/>
      <c r="AE45" s="21">
        <f t="shared" si="12"/>
        <v>0</v>
      </c>
      <c r="AF45" s="155">
        <f t="shared" si="40"/>
        <v>0</v>
      </c>
    </row>
    <row r="46" spans="2:32" x14ac:dyDescent="0.25">
      <c r="B46" s="6" t="s">
        <v>32</v>
      </c>
      <c r="C46" s="14"/>
      <c r="D46" s="15" t="s">
        <v>58</v>
      </c>
      <c r="E46" s="15"/>
      <c r="F46" s="55">
        <f>0.18*$G$7</f>
        <v>180</v>
      </c>
      <c r="G46" s="54">
        <v>0.161</v>
      </c>
      <c r="H46" s="154">
        <f t="shared" si="41"/>
        <v>28.98</v>
      </c>
      <c r="I46" s="19"/>
      <c r="J46" s="54">
        <v>0.161</v>
      </c>
      <c r="K46" s="154">
        <f t="shared" si="42"/>
        <v>28.98</v>
      </c>
      <c r="L46" s="19"/>
      <c r="M46" s="21">
        <f t="shared" si="35"/>
        <v>0</v>
      </c>
      <c r="N46" s="155">
        <f t="shared" si="37"/>
        <v>0</v>
      </c>
      <c r="O46" s="19"/>
      <c r="P46" s="54">
        <v>0.161</v>
      </c>
      <c r="Q46" s="154">
        <f t="shared" si="43"/>
        <v>28.98</v>
      </c>
      <c r="R46" s="19"/>
      <c r="S46" s="21">
        <f t="shared" si="10"/>
        <v>0</v>
      </c>
      <c r="T46" s="155">
        <f t="shared" si="38"/>
        <v>0</v>
      </c>
      <c r="U46" s="19"/>
      <c r="V46" s="54">
        <v>0.161</v>
      </c>
      <c r="W46" s="154">
        <f t="shared" si="44"/>
        <v>28.98</v>
      </c>
      <c r="X46" s="19"/>
      <c r="Y46" s="21">
        <f t="shared" si="11"/>
        <v>0</v>
      </c>
      <c r="Z46" s="155">
        <f t="shared" si="39"/>
        <v>0</v>
      </c>
      <c r="AA46" s="19"/>
      <c r="AB46" s="54">
        <v>0.161</v>
      </c>
      <c r="AC46" s="154">
        <f t="shared" si="45"/>
        <v>28.98</v>
      </c>
      <c r="AD46" s="19"/>
      <c r="AE46" s="21">
        <f t="shared" si="12"/>
        <v>0</v>
      </c>
      <c r="AF46" s="155">
        <f t="shared" si="40"/>
        <v>0</v>
      </c>
    </row>
    <row r="47" spans="2:32" s="61" customFormat="1" x14ac:dyDescent="0.25">
      <c r="B47" s="158" t="s">
        <v>33</v>
      </c>
      <c r="C47" s="56"/>
      <c r="D47" s="57" t="s">
        <v>58</v>
      </c>
      <c r="E47" s="57"/>
      <c r="F47" s="58">
        <f>IF(AND(N3=1, G7&gt;=750), 750, IF(AND(N3=1, AND(G7&lt;750, G7&gt;=0)), G7, IF(AND(N3=2, G7&gt;=750), 750, IF(AND(N3=2, AND(G7&lt;750, G7&gt;=0)), G7))))</f>
        <v>750</v>
      </c>
      <c r="G47" s="54">
        <v>9.4E-2</v>
      </c>
      <c r="H47" s="154">
        <f t="shared" si="41"/>
        <v>70.5</v>
      </c>
      <c r="I47" s="59"/>
      <c r="J47" s="54">
        <v>9.4E-2</v>
      </c>
      <c r="K47" s="154">
        <f t="shared" si="42"/>
        <v>70.5</v>
      </c>
      <c r="L47" s="59"/>
      <c r="M47" s="60">
        <f t="shared" si="35"/>
        <v>0</v>
      </c>
      <c r="N47" s="155">
        <f>IF((H47)=FALSE,"",(M47/H47))</f>
        <v>0</v>
      </c>
      <c r="O47" s="59"/>
      <c r="P47" s="54">
        <v>9.4E-2</v>
      </c>
      <c r="Q47" s="154">
        <f t="shared" si="43"/>
        <v>70.5</v>
      </c>
      <c r="R47" s="59"/>
      <c r="S47" s="60">
        <f t="shared" si="10"/>
        <v>0</v>
      </c>
      <c r="T47" s="155">
        <f>IF((K47)=FALSE,"",(S47/K47))</f>
        <v>0</v>
      </c>
      <c r="U47" s="59"/>
      <c r="V47" s="54">
        <v>9.4E-2</v>
      </c>
      <c r="W47" s="154">
        <f t="shared" si="44"/>
        <v>70.5</v>
      </c>
      <c r="X47" s="59"/>
      <c r="Y47" s="60">
        <f t="shared" si="11"/>
        <v>0</v>
      </c>
      <c r="Z47" s="155">
        <f>IF((Q47)=FALSE,"",(Y47/Q47))</f>
        <v>0</v>
      </c>
      <c r="AA47" s="59"/>
      <c r="AB47" s="54">
        <v>9.4E-2</v>
      </c>
      <c r="AC47" s="154">
        <f t="shared" si="45"/>
        <v>70.5</v>
      </c>
      <c r="AD47" s="59"/>
      <c r="AE47" s="60">
        <f>AC47-W47</f>
        <v>0</v>
      </c>
      <c r="AF47" s="155">
        <f>IF((W47)=FALSE,"",(AE47/W47))</f>
        <v>0</v>
      </c>
    </row>
    <row r="48" spans="2:32" s="61" customFormat="1" ht="13" thickBot="1" x14ac:dyDescent="0.3">
      <c r="B48" s="158" t="s">
        <v>34</v>
      </c>
      <c r="C48" s="56"/>
      <c r="D48" s="57" t="s">
        <v>58</v>
      </c>
      <c r="E48" s="57"/>
      <c r="F48" s="58">
        <f>IF(AND(N3=1, G7&gt;=750), G7-750, IF(AND(N3=1, AND(G7&lt;750, G7&gt;=0)), 0, IF(AND(N3=2, G7&gt;=750), G7-750, IF(AND(N3=2, AND(G7&lt;750, G7&gt;=0)), 0))))</f>
        <v>250</v>
      </c>
      <c r="G48" s="54">
        <v>0.11</v>
      </c>
      <c r="H48" s="154">
        <f t="shared" si="41"/>
        <v>27.5</v>
      </c>
      <c r="I48" s="59"/>
      <c r="J48" s="54">
        <v>0.11</v>
      </c>
      <c r="K48" s="154">
        <f t="shared" si="42"/>
        <v>27.5</v>
      </c>
      <c r="L48" s="59"/>
      <c r="M48" s="60">
        <f t="shared" si="35"/>
        <v>0</v>
      </c>
      <c r="N48" s="155">
        <f>IFERROR(IF((H48)=FALSE,"",(M48/H48)),"n/a")</f>
        <v>0</v>
      </c>
      <c r="O48" s="59"/>
      <c r="P48" s="54">
        <v>0.11</v>
      </c>
      <c r="Q48" s="154">
        <f t="shared" si="43"/>
        <v>27.5</v>
      </c>
      <c r="R48" s="59"/>
      <c r="S48" s="60">
        <f t="shared" si="10"/>
        <v>0</v>
      </c>
      <c r="T48" s="155">
        <f>IF((K48)=FALSE,"",(S48/K48))</f>
        <v>0</v>
      </c>
      <c r="U48" s="59"/>
      <c r="V48" s="54">
        <v>0.11</v>
      </c>
      <c r="W48" s="154">
        <f t="shared" si="44"/>
        <v>27.5</v>
      </c>
      <c r="X48" s="59"/>
      <c r="Y48" s="60">
        <f t="shared" si="11"/>
        <v>0</v>
      </c>
      <c r="Z48" s="155">
        <f>IF((Q48)=FALSE,"",(Y48/Q48))</f>
        <v>0</v>
      </c>
      <c r="AA48" s="59"/>
      <c r="AB48" s="54">
        <v>0.11</v>
      </c>
      <c r="AC48" s="154">
        <f t="shared" si="45"/>
        <v>27.5</v>
      </c>
      <c r="AD48" s="59"/>
      <c r="AE48" s="60">
        <f t="shared" si="12"/>
        <v>0</v>
      </c>
      <c r="AF48" s="155">
        <f>IF((W48)=FALSE,"",(AE48/W48))</f>
        <v>0</v>
      </c>
    </row>
    <row r="49" spans="2:36" ht="8.25" customHeight="1" thickBot="1" x14ac:dyDescent="0.3">
      <c r="B49" s="62"/>
      <c r="C49" s="63"/>
      <c r="D49" s="64"/>
      <c r="E49" s="64"/>
      <c r="F49" s="66"/>
      <c r="G49" s="65"/>
      <c r="H49" s="67"/>
      <c r="I49" s="68"/>
      <c r="J49" s="65"/>
      <c r="K49" s="67"/>
      <c r="L49" s="68"/>
      <c r="M49" s="69">
        <f t="shared" si="35"/>
        <v>0</v>
      </c>
      <c r="N49" s="70"/>
      <c r="O49" s="68"/>
      <c r="P49" s="65"/>
      <c r="Q49" s="67"/>
      <c r="R49" s="68"/>
      <c r="S49" s="69">
        <f t="shared" si="10"/>
        <v>0</v>
      </c>
      <c r="T49" s="70"/>
      <c r="U49" s="68"/>
      <c r="V49" s="65"/>
      <c r="W49" s="67"/>
      <c r="X49" s="68"/>
      <c r="Y49" s="69">
        <f t="shared" si="11"/>
        <v>0</v>
      </c>
      <c r="Z49" s="70"/>
      <c r="AA49" s="68"/>
      <c r="AB49" s="65"/>
      <c r="AC49" s="67"/>
      <c r="AD49" s="68"/>
      <c r="AE49" s="69">
        <f t="shared" si="12"/>
        <v>0</v>
      </c>
      <c r="AF49" s="70"/>
    </row>
    <row r="50" spans="2:36" ht="13" x14ac:dyDescent="0.25">
      <c r="B50" s="71" t="s">
        <v>35</v>
      </c>
      <c r="C50" s="14"/>
      <c r="D50" s="14"/>
      <c r="E50" s="14"/>
      <c r="F50" s="73"/>
      <c r="G50" s="72"/>
      <c r="H50" s="74">
        <f>SUM(H40:H46,H39)</f>
        <v>185.87534042641022</v>
      </c>
      <c r="I50" s="75"/>
      <c r="J50" s="72"/>
      <c r="K50" s="74">
        <f>SUM(K40:K46,K39)</f>
        <v>189.42308188390967</v>
      </c>
      <c r="L50" s="75"/>
      <c r="M50" s="76">
        <f t="shared" si="35"/>
        <v>3.5477414574994555</v>
      </c>
      <c r="N50" s="77">
        <f>IF((H50)=0,"",(M50/H50))</f>
        <v>1.9086670934190107E-2</v>
      </c>
      <c r="O50" s="75"/>
      <c r="P50" s="72"/>
      <c r="Q50" s="74">
        <f>SUM(Q40:Q46,Q39)</f>
        <v>188.04790722896075</v>
      </c>
      <c r="R50" s="75"/>
      <c r="S50" s="76">
        <f t="shared" si="10"/>
        <v>-1.3751746549489212</v>
      </c>
      <c r="T50" s="77">
        <f>IF((K50)=0,"",(S50/K50))</f>
        <v>-7.2598050948812793E-3</v>
      </c>
      <c r="U50" s="75"/>
      <c r="V50" s="72"/>
      <c r="W50" s="74">
        <f>SUM(W40:W46,W39)</f>
        <v>185.57790722896078</v>
      </c>
      <c r="X50" s="75"/>
      <c r="Y50" s="76">
        <f t="shared" si="11"/>
        <v>-2.4699999999999704</v>
      </c>
      <c r="Z50" s="77">
        <f>IF((Q50)=0,"",(Y50/Q50))</f>
        <v>-1.3134950749505455E-2</v>
      </c>
      <c r="AA50" s="75"/>
      <c r="AB50" s="72"/>
      <c r="AC50" s="74">
        <f>SUM(AC40:AC46,AC39)</f>
        <v>185.93990722896078</v>
      </c>
      <c r="AD50" s="75"/>
      <c r="AE50" s="76">
        <f t="shared" si="12"/>
        <v>0.36199999999999477</v>
      </c>
      <c r="AF50" s="77">
        <f>IF((W50)=0,"",(AE50/W50))</f>
        <v>1.9506632303670146E-3</v>
      </c>
    </row>
    <row r="51" spans="2:36" x14ac:dyDescent="0.25">
      <c r="B51" s="78" t="s">
        <v>36</v>
      </c>
      <c r="C51" s="14"/>
      <c r="D51" s="14"/>
      <c r="E51" s="14"/>
      <c r="F51" s="80"/>
      <c r="G51" s="79">
        <v>0.13</v>
      </c>
      <c r="H51" s="82">
        <f>H50*G51</f>
        <v>24.163794255433331</v>
      </c>
      <c r="I51" s="81"/>
      <c r="J51" s="79">
        <v>0.13</v>
      </c>
      <c r="K51" s="82">
        <f>K50*J51</f>
        <v>24.625000644908258</v>
      </c>
      <c r="L51" s="81"/>
      <c r="M51" s="83">
        <f t="shared" si="35"/>
        <v>0.46120638947492765</v>
      </c>
      <c r="N51" s="84">
        <f>IF((H51)=0,"",(M51/H51))</f>
        <v>1.9086670934190041E-2</v>
      </c>
      <c r="O51" s="81"/>
      <c r="P51" s="79">
        <v>0.13</v>
      </c>
      <c r="Q51" s="82">
        <f>Q50*P51</f>
        <v>24.446227939764899</v>
      </c>
      <c r="R51" s="81"/>
      <c r="S51" s="83">
        <f t="shared" si="10"/>
        <v>-0.17877270514335919</v>
      </c>
      <c r="T51" s="84">
        <f>IF((K51)=0,"",(S51/K51))</f>
        <v>-7.2598050948812559E-3</v>
      </c>
      <c r="U51" s="81"/>
      <c r="V51" s="79">
        <v>0.13</v>
      </c>
      <c r="W51" s="82">
        <f>W50*V51</f>
        <v>24.125127939764901</v>
      </c>
      <c r="X51" s="81"/>
      <c r="Y51" s="83">
        <f t="shared" si="11"/>
        <v>-0.32109999999999772</v>
      </c>
      <c r="Z51" s="84">
        <f>IF((Q51)=0,"",(Y51/Q51))</f>
        <v>-1.313495074950552E-2</v>
      </c>
      <c r="AA51" s="81"/>
      <c r="AB51" s="79">
        <v>0.13</v>
      </c>
      <c r="AC51" s="82">
        <f>AC50*AB51</f>
        <v>24.172187939764903</v>
      </c>
      <c r="AD51" s="81"/>
      <c r="AE51" s="83">
        <f t="shared" si="12"/>
        <v>4.7060000000001878E-2</v>
      </c>
      <c r="AF51" s="84">
        <f>IF((W51)=0,"",(AE51/W51))</f>
        <v>1.9506632303671206E-3</v>
      </c>
    </row>
    <row r="52" spans="2:36" ht="12.75" customHeight="1" x14ac:dyDescent="0.25">
      <c r="B52" s="85" t="s">
        <v>37</v>
      </c>
      <c r="C52" s="14"/>
      <c r="D52" s="14"/>
      <c r="E52" s="14"/>
      <c r="F52" s="80"/>
      <c r="G52" s="86"/>
      <c r="H52" s="82">
        <f>H50+H51</f>
        <v>210.03913468184356</v>
      </c>
      <c r="I52" s="81"/>
      <c r="J52" s="86"/>
      <c r="K52" s="82">
        <f>K50+K51</f>
        <v>214.04808252881793</v>
      </c>
      <c r="L52" s="81"/>
      <c r="M52" s="83">
        <f t="shared" si="35"/>
        <v>4.0089478469743653</v>
      </c>
      <c r="N52" s="84">
        <f>IF((H52)=0,"",(M52/H52))</f>
        <v>1.9086670934190014E-2</v>
      </c>
      <c r="O52" s="81"/>
      <c r="P52" s="86"/>
      <c r="Q52" s="82">
        <f>Q50+Q51</f>
        <v>212.49413516872565</v>
      </c>
      <c r="R52" s="81"/>
      <c r="S52" s="83">
        <f t="shared" si="10"/>
        <v>-1.5539473600922804</v>
      </c>
      <c r="T52" s="84">
        <f>IF((K52)=0,"",(S52/K52))</f>
        <v>-7.2598050948812767E-3</v>
      </c>
      <c r="U52" s="81"/>
      <c r="V52" s="86"/>
      <c r="W52" s="82">
        <f>W50+W51</f>
        <v>209.70303516872568</v>
      </c>
      <c r="X52" s="81"/>
      <c r="Y52" s="83">
        <f t="shared" si="11"/>
        <v>-2.7910999999999717</v>
      </c>
      <c r="Z52" s="84">
        <f>IF((Q52)=0,"",(Y52/Q52))</f>
        <v>-1.313495074950548E-2</v>
      </c>
      <c r="AA52" s="81"/>
      <c r="AB52" s="86"/>
      <c r="AC52" s="82">
        <f>AC50+AC51</f>
        <v>210.11209516872569</v>
      </c>
      <c r="AD52" s="81"/>
      <c r="AE52" s="83">
        <f t="shared" si="12"/>
        <v>0.40906000000001086</v>
      </c>
      <c r="AF52" s="84">
        <f>IF((W52)=0,"",(AE52/W52))</f>
        <v>1.9506632303670946E-3</v>
      </c>
    </row>
    <row r="53" spans="2:36" ht="15.75" customHeight="1" x14ac:dyDescent="0.25">
      <c r="B53" s="141" t="s">
        <v>38</v>
      </c>
      <c r="C53" s="141"/>
      <c r="D53" s="141"/>
      <c r="E53" s="141"/>
      <c r="F53" s="80"/>
      <c r="G53" s="86"/>
      <c r="H53" s="87">
        <f>ROUND(-H52*10%,2)</f>
        <v>-21</v>
      </c>
      <c r="I53" s="81"/>
      <c r="J53" s="86"/>
      <c r="K53" s="213">
        <v>0</v>
      </c>
      <c r="L53" s="81"/>
      <c r="M53" s="88">
        <f t="shared" si="35"/>
        <v>21</v>
      </c>
      <c r="N53" s="89">
        <f>IF((H53)=0,"",(M53/H53))</f>
        <v>-1</v>
      </c>
      <c r="O53" s="81"/>
      <c r="P53" s="86"/>
      <c r="Q53" s="87">
        <f>ROUND(-Q52*10%,2)</f>
        <v>-21.25</v>
      </c>
      <c r="R53" s="81"/>
      <c r="S53" s="88">
        <f t="shared" si="10"/>
        <v>-21.25</v>
      </c>
      <c r="T53" s="89" t="str">
        <f>IF((K53)=0,"",(S53/K53))</f>
        <v/>
      </c>
      <c r="U53" s="81"/>
      <c r="V53" s="86"/>
      <c r="W53" s="87">
        <f>ROUND(-W52*10%,2)</f>
        <v>-20.97</v>
      </c>
      <c r="X53" s="81"/>
      <c r="Y53" s="88">
        <f t="shared" si="11"/>
        <v>0.28000000000000114</v>
      </c>
      <c r="Z53" s="89">
        <f>IF((Q53)=0,"",(Y53/Q53))</f>
        <v>-1.3176470588235348E-2</v>
      </c>
      <c r="AA53" s="81"/>
      <c r="AB53" s="86"/>
      <c r="AC53" s="87">
        <f>ROUND(-AC52*10%,2)</f>
        <v>-21.01</v>
      </c>
      <c r="AD53" s="81"/>
      <c r="AE53" s="88">
        <f t="shared" si="12"/>
        <v>-4.00000000000027E-2</v>
      </c>
      <c r="AF53" s="89">
        <f>IF((W53)=0,"",(AE53/W53))</f>
        <v>1.9074868860277875E-3</v>
      </c>
    </row>
    <row r="54" spans="2:36" ht="13.5" customHeight="1" thickBot="1" x14ac:dyDescent="0.3">
      <c r="B54" s="222" t="s">
        <v>39</v>
      </c>
      <c r="C54" s="222"/>
      <c r="D54" s="222"/>
      <c r="E54" s="142"/>
      <c r="F54" s="91"/>
      <c r="G54" s="90"/>
      <c r="H54" s="93">
        <f>H52+H53</f>
        <v>189.03913468184356</v>
      </c>
      <c r="I54" s="92"/>
      <c r="J54" s="90"/>
      <c r="K54" s="93">
        <f>K52+K53</f>
        <v>214.04808252881793</v>
      </c>
      <c r="L54" s="92"/>
      <c r="M54" s="94">
        <f t="shared" si="35"/>
        <v>25.008947846974365</v>
      </c>
      <c r="N54" s="95">
        <f>IF((H54)=0,"",(M54/H54))</f>
        <v>0.132295082121831</v>
      </c>
      <c r="O54" s="92"/>
      <c r="P54" s="90"/>
      <c r="Q54" s="93">
        <f>Q52+Q53</f>
        <v>191.24413516872565</v>
      </c>
      <c r="R54" s="92"/>
      <c r="S54" s="94">
        <f t="shared" si="10"/>
        <v>-22.80394736009228</v>
      </c>
      <c r="T54" s="95">
        <f>IF((K54)=0,"",(S54/K54))</f>
        <v>-0.10653656454512793</v>
      </c>
      <c r="U54" s="92"/>
      <c r="V54" s="90"/>
      <c r="W54" s="93">
        <f>W52+W53</f>
        <v>188.73303516872568</v>
      </c>
      <c r="X54" s="92"/>
      <c r="Y54" s="94">
        <f t="shared" si="11"/>
        <v>-2.5110999999999706</v>
      </c>
      <c r="Z54" s="95">
        <f>IF((Q54)=0,"",(Y54/Q54))</f>
        <v>-1.3130337292615776E-2</v>
      </c>
      <c r="AA54" s="92"/>
      <c r="AB54" s="90"/>
      <c r="AC54" s="93">
        <f>AC52+AC53</f>
        <v>189.1020951687257</v>
      </c>
      <c r="AD54" s="92"/>
      <c r="AE54" s="94">
        <f t="shared" si="12"/>
        <v>0.36906000000001882</v>
      </c>
      <c r="AF54" s="95">
        <f>IF((W54)=0,"",(AE54/W54))</f>
        <v>1.955460524809991E-3</v>
      </c>
    </row>
    <row r="55" spans="2:36" s="61" customFormat="1" ht="8.25" customHeight="1" thickBot="1" x14ac:dyDescent="0.3">
      <c r="B55" s="96"/>
      <c r="C55" s="97"/>
      <c r="D55" s="98"/>
      <c r="E55" s="98"/>
      <c r="F55" s="99"/>
      <c r="G55" s="65"/>
      <c r="H55" s="67"/>
      <c r="I55" s="100"/>
      <c r="J55" s="65"/>
      <c r="K55" s="67"/>
      <c r="L55" s="100"/>
      <c r="M55" s="101">
        <f t="shared" si="35"/>
        <v>0</v>
      </c>
      <c r="N55" s="70"/>
      <c r="O55" s="100"/>
      <c r="P55" s="65"/>
      <c r="Q55" s="67"/>
      <c r="R55" s="100"/>
      <c r="S55" s="101">
        <f t="shared" si="10"/>
        <v>0</v>
      </c>
      <c r="T55" s="70"/>
      <c r="U55" s="100"/>
      <c r="V55" s="65"/>
      <c r="W55" s="67"/>
      <c r="X55" s="100"/>
      <c r="Y55" s="101">
        <f t="shared" si="11"/>
        <v>0</v>
      </c>
      <c r="Z55" s="70"/>
      <c r="AA55" s="100"/>
      <c r="AB55" s="65"/>
      <c r="AC55" s="67"/>
      <c r="AD55" s="100"/>
      <c r="AE55" s="101">
        <f t="shared" si="12"/>
        <v>0</v>
      </c>
      <c r="AF55" s="70"/>
    </row>
    <row r="56" spans="2:36" s="61" customFormat="1" ht="13" x14ac:dyDescent="0.25">
      <c r="B56" s="102" t="s">
        <v>40</v>
      </c>
      <c r="C56" s="56"/>
      <c r="D56" s="56"/>
      <c r="E56" s="56"/>
      <c r="F56" s="104"/>
      <c r="G56" s="103"/>
      <c r="H56" s="105">
        <f>SUM(H47:H48,H39,H40:H43)</f>
        <v>181.73534042641018</v>
      </c>
      <c r="I56" s="106"/>
      <c r="J56" s="103"/>
      <c r="K56" s="105">
        <f>SUM(K47:K48,K39,K40:K43)</f>
        <v>185.28308188390969</v>
      </c>
      <c r="L56" s="106"/>
      <c r="M56" s="107">
        <f t="shared" si="35"/>
        <v>3.5477414574995123</v>
      </c>
      <c r="N56" s="77">
        <f>IF((H56)=0,"",(M56/H56))</f>
        <v>1.9521472538997411E-2</v>
      </c>
      <c r="O56" s="106"/>
      <c r="P56" s="103"/>
      <c r="Q56" s="105">
        <f>SUM(Q47:Q48,Q39,Q40:Q43)</f>
        <v>183.90790722896074</v>
      </c>
      <c r="R56" s="106"/>
      <c r="S56" s="107">
        <f t="shared" si="10"/>
        <v>-1.3751746549489496</v>
      </c>
      <c r="T56" s="77">
        <f>IF((K56)=0,"",(S56/K56))</f>
        <v>-7.422019544183609E-3</v>
      </c>
      <c r="U56" s="106"/>
      <c r="V56" s="103"/>
      <c r="W56" s="105">
        <f>SUM(W47:W48,W39,W40:W43)</f>
        <v>181.43790722896074</v>
      </c>
      <c r="X56" s="106"/>
      <c r="Y56" s="107">
        <f t="shared" si="11"/>
        <v>-2.4699999999999989</v>
      </c>
      <c r="Z56" s="77">
        <f>IF((Q56)=0,"",(Y56/Q56))</f>
        <v>-1.3430635132642289E-2</v>
      </c>
      <c r="AA56" s="106"/>
      <c r="AB56" s="103"/>
      <c r="AC56" s="105">
        <f>SUM(AC47:AC48,AC39,AC40:AC43)</f>
        <v>181.79990722896076</v>
      </c>
      <c r="AD56" s="106"/>
      <c r="AE56" s="107">
        <f t="shared" si="12"/>
        <v>0.36200000000002319</v>
      </c>
      <c r="AF56" s="77">
        <f>IF((W56)=0,"",(AE56/W56))</f>
        <v>1.9951729246039359E-3</v>
      </c>
    </row>
    <row r="57" spans="2:36" s="61" customFormat="1" x14ac:dyDescent="0.25">
      <c r="B57" s="108" t="s">
        <v>36</v>
      </c>
      <c r="C57" s="56"/>
      <c r="D57" s="56"/>
      <c r="E57" s="56"/>
      <c r="F57" s="104"/>
      <c r="G57" s="109">
        <v>0.13</v>
      </c>
      <c r="H57" s="111">
        <f>H56*G57</f>
        <v>23.625594255433324</v>
      </c>
      <c r="I57" s="110"/>
      <c r="J57" s="109">
        <v>0.13</v>
      </c>
      <c r="K57" s="111">
        <f>K56*J57</f>
        <v>24.086800644908259</v>
      </c>
      <c r="L57" s="110"/>
      <c r="M57" s="112">
        <f t="shared" si="35"/>
        <v>0.46120638947493475</v>
      </c>
      <c r="N57" s="84">
        <f>IF((H57)=0,"",(M57/H57))</f>
        <v>1.9521472538997331E-2</v>
      </c>
      <c r="O57" s="110"/>
      <c r="P57" s="109">
        <v>0.13</v>
      </c>
      <c r="Q57" s="111">
        <f>Q56*P57</f>
        <v>23.908027939764896</v>
      </c>
      <c r="R57" s="110"/>
      <c r="S57" s="112">
        <f t="shared" si="10"/>
        <v>-0.17877270514336274</v>
      </c>
      <c r="T57" s="84">
        <f>IF((K57)=0,"",(S57/K57))</f>
        <v>-7.4220195441835795E-3</v>
      </c>
      <c r="U57" s="110"/>
      <c r="V57" s="109">
        <v>0.13</v>
      </c>
      <c r="W57" s="111">
        <f>W56*V57</f>
        <v>23.586927939764898</v>
      </c>
      <c r="X57" s="110"/>
      <c r="Y57" s="112">
        <f t="shared" si="11"/>
        <v>-0.32109999999999772</v>
      </c>
      <c r="Z57" s="84">
        <f>IF((Q57)=0,"",(Y57/Q57))</f>
        <v>-1.3430635132642199E-2</v>
      </c>
      <c r="AA57" s="110"/>
      <c r="AB57" s="109">
        <v>0.13</v>
      </c>
      <c r="AC57" s="111">
        <f>AC56*AB57</f>
        <v>23.6339879397649</v>
      </c>
      <c r="AD57" s="110"/>
      <c r="AE57" s="112">
        <f t="shared" si="12"/>
        <v>4.7060000000001878E-2</v>
      </c>
      <c r="AF57" s="84">
        <f>IF((W57)=0,"",(AE57/W57))</f>
        <v>1.9951729246038873E-3</v>
      </c>
    </row>
    <row r="58" spans="2:36" s="61" customFormat="1" ht="12.75" customHeight="1" x14ac:dyDescent="0.25">
      <c r="B58" s="113" t="s">
        <v>37</v>
      </c>
      <c r="C58" s="56"/>
      <c r="D58" s="56"/>
      <c r="E58" s="56"/>
      <c r="F58" s="115"/>
      <c r="G58" s="114"/>
      <c r="H58" s="111">
        <f>H56+H57</f>
        <v>205.3609346818435</v>
      </c>
      <c r="I58" s="110"/>
      <c r="J58" s="114"/>
      <c r="K58" s="111">
        <f>K56+K57</f>
        <v>209.36988252881795</v>
      </c>
      <c r="L58" s="110"/>
      <c r="M58" s="112">
        <f t="shared" si="35"/>
        <v>4.0089478469744506</v>
      </c>
      <c r="N58" s="84">
        <f>IF((H58)=0,"",(M58/H58))</f>
        <v>1.9521472538997418E-2</v>
      </c>
      <c r="O58" s="110"/>
      <c r="P58" s="114"/>
      <c r="Q58" s="111">
        <f>Q56+Q57</f>
        <v>207.81593516872564</v>
      </c>
      <c r="R58" s="110"/>
      <c r="S58" s="112">
        <f t="shared" si="10"/>
        <v>-1.5539473600923088</v>
      </c>
      <c r="T58" s="84">
        <f>IF((K58)=0,"",(S58/K58))</f>
        <v>-7.4220195441835881E-3</v>
      </c>
      <c r="U58" s="110"/>
      <c r="V58" s="114"/>
      <c r="W58" s="111">
        <f>W56+W57</f>
        <v>205.02483516872564</v>
      </c>
      <c r="X58" s="110"/>
      <c r="Y58" s="112">
        <f t="shared" si="11"/>
        <v>-2.7911000000000001</v>
      </c>
      <c r="Z58" s="84">
        <f>IF((Q58)=0,"",(Y58/Q58))</f>
        <v>-1.3430635132642295E-2</v>
      </c>
      <c r="AA58" s="110"/>
      <c r="AB58" s="114"/>
      <c r="AC58" s="111">
        <f>AC56+AC57</f>
        <v>205.43389516872566</v>
      </c>
      <c r="AD58" s="110"/>
      <c r="AE58" s="112">
        <f t="shared" si="12"/>
        <v>0.40906000000001086</v>
      </c>
      <c r="AF58" s="84">
        <f>IF((W58)=0,"",(AE58/W58))</f>
        <v>1.9951729246038608E-3</v>
      </c>
    </row>
    <row r="59" spans="2:36" s="61" customFormat="1" ht="15.75" customHeight="1" x14ac:dyDescent="0.25">
      <c r="B59" s="143" t="s">
        <v>38</v>
      </c>
      <c r="C59" s="143"/>
      <c r="D59" s="143"/>
      <c r="E59" s="143"/>
      <c r="F59" s="115"/>
      <c r="G59" s="114"/>
      <c r="H59" s="116">
        <f>ROUND(-H58*10%,2)</f>
        <v>-20.54</v>
      </c>
      <c r="I59" s="110"/>
      <c r="J59" s="114"/>
      <c r="K59" s="214">
        <v>0</v>
      </c>
      <c r="L59" s="110"/>
      <c r="M59" s="117">
        <f t="shared" si="35"/>
        <v>20.54</v>
      </c>
      <c r="N59" s="89">
        <f>IF((H59)=0,"",(M59/H59))</f>
        <v>-1</v>
      </c>
      <c r="O59" s="110"/>
      <c r="P59" s="114"/>
      <c r="Q59" s="116">
        <f>ROUND(-Q58*10%,2)</f>
        <v>-20.78</v>
      </c>
      <c r="R59" s="110"/>
      <c r="S59" s="117">
        <f t="shared" si="10"/>
        <v>-20.78</v>
      </c>
      <c r="T59" s="89" t="str">
        <f>IF((K59)=0,"",(S59/K59))</f>
        <v/>
      </c>
      <c r="U59" s="110"/>
      <c r="V59" s="114"/>
      <c r="W59" s="116">
        <f>ROUND(-W58*10%,2)</f>
        <v>-20.5</v>
      </c>
      <c r="X59" s="110"/>
      <c r="Y59" s="117">
        <f t="shared" si="11"/>
        <v>0.28000000000000114</v>
      </c>
      <c r="Z59" s="89">
        <f>IF((Q59)=0,"",(Y59/Q59))</f>
        <v>-1.3474494706448563E-2</v>
      </c>
      <c r="AA59" s="110"/>
      <c r="AB59" s="114"/>
      <c r="AC59" s="116">
        <f>ROUND(-AC58*10%,2)</f>
        <v>-20.54</v>
      </c>
      <c r="AD59" s="110"/>
      <c r="AE59" s="117">
        <f t="shared" si="12"/>
        <v>-3.9999999999999147E-2</v>
      </c>
      <c r="AF59" s="89">
        <f>IF((W59)=0,"",(AE59/W59))</f>
        <v>1.9512195121950803E-3</v>
      </c>
    </row>
    <row r="60" spans="2:36" s="61" customFormat="1" ht="13.5" customHeight="1" thickBot="1" x14ac:dyDescent="0.3">
      <c r="B60" s="223" t="s">
        <v>41</v>
      </c>
      <c r="C60" s="223"/>
      <c r="D60" s="223"/>
      <c r="E60" s="135"/>
      <c r="F60" s="119"/>
      <c r="G60" s="118"/>
      <c r="H60" s="121">
        <f>SUM(H58:H59)</f>
        <v>184.82093468184351</v>
      </c>
      <c r="I60" s="120"/>
      <c r="J60" s="118"/>
      <c r="K60" s="121">
        <f>SUM(K58:K59)</f>
        <v>209.36988252881795</v>
      </c>
      <c r="L60" s="120"/>
      <c r="M60" s="122">
        <f t="shared" si="35"/>
        <v>24.548947846974443</v>
      </c>
      <c r="N60" s="123">
        <f>IF((H60)=0,"",(M60/H60))</f>
        <v>0.13282558000928715</v>
      </c>
      <c r="O60" s="120"/>
      <c r="P60" s="118"/>
      <c r="Q60" s="121">
        <f>SUM(Q58:Q59)</f>
        <v>187.03593516872564</v>
      </c>
      <c r="R60" s="120"/>
      <c r="S60" s="122">
        <f t="shared" si="10"/>
        <v>-22.33394736009231</v>
      </c>
      <c r="T60" s="123">
        <f>IF((K60)=0,"",(S60/K60))</f>
        <v>-0.10667220657688546</v>
      </c>
      <c r="U60" s="120"/>
      <c r="V60" s="118"/>
      <c r="W60" s="121">
        <f>SUM(W58:W59)</f>
        <v>184.52483516872564</v>
      </c>
      <c r="X60" s="120"/>
      <c r="Y60" s="122">
        <f t="shared" si="11"/>
        <v>-2.511099999999999</v>
      </c>
      <c r="Z60" s="123">
        <f>IF((Q60)=0,"",(Y60/Q60))</f>
        <v>-1.3425762261860154E-2</v>
      </c>
      <c r="AA60" s="120"/>
      <c r="AB60" s="118"/>
      <c r="AC60" s="121">
        <f>SUM(AC58:AC59)</f>
        <v>184.89389516872566</v>
      </c>
      <c r="AD60" s="120"/>
      <c r="AE60" s="122">
        <f t="shared" si="12"/>
        <v>0.36906000000001882</v>
      </c>
      <c r="AF60" s="123">
        <f>IF((W60)=0,"",(AE60/W60))</f>
        <v>2.0000559797956632E-3</v>
      </c>
    </row>
    <row r="61" spans="2:36" s="61" customFormat="1" ht="8.25" customHeight="1" thickBot="1" x14ac:dyDescent="0.3">
      <c r="B61" s="96"/>
      <c r="C61" s="97"/>
      <c r="D61" s="98"/>
      <c r="E61" s="98"/>
      <c r="F61" s="125"/>
      <c r="G61" s="124"/>
      <c r="H61" s="127"/>
      <c r="I61" s="126"/>
      <c r="J61" s="124"/>
      <c r="K61" s="127"/>
      <c r="L61" s="126"/>
      <c r="M61" s="128"/>
      <c r="N61" s="70"/>
      <c r="O61" s="126"/>
      <c r="P61" s="124"/>
      <c r="Q61" s="127"/>
      <c r="R61" s="126"/>
      <c r="S61" s="128"/>
      <c r="T61" s="70"/>
      <c r="U61" s="126"/>
      <c r="V61" s="124"/>
      <c r="W61" s="127"/>
      <c r="X61" s="126"/>
      <c r="Y61" s="128"/>
      <c r="Z61" s="70"/>
      <c r="AA61" s="126"/>
      <c r="AB61" s="124"/>
      <c r="AC61" s="127"/>
      <c r="AD61" s="126"/>
      <c r="AE61" s="128"/>
      <c r="AF61" s="70"/>
    </row>
    <row r="62" spans="2:36" ht="10.5" customHeight="1" x14ac:dyDescent="0.25">
      <c r="H62" s="147"/>
      <c r="I62" s="144"/>
      <c r="K62" s="147"/>
      <c r="L62" s="144"/>
      <c r="M62" s="144"/>
      <c r="N62" s="144"/>
      <c r="O62" s="144"/>
      <c r="Q62" s="147"/>
      <c r="R62" s="144"/>
      <c r="S62" s="144"/>
      <c r="T62" s="144"/>
      <c r="U62" s="144"/>
      <c r="W62" s="147"/>
      <c r="X62" s="144"/>
      <c r="Y62" s="144"/>
      <c r="Z62" s="144"/>
      <c r="AA62" s="144"/>
      <c r="AC62" s="147"/>
      <c r="AD62" s="144"/>
      <c r="AE62" s="144"/>
      <c r="AF62" s="144"/>
    </row>
    <row r="63" spans="2:36" ht="13" x14ac:dyDescent="0.3">
      <c r="B63" s="7" t="s">
        <v>42</v>
      </c>
      <c r="G63" s="129">
        <v>3.7900000000000003E-2</v>
      </c>
      <c r="I63" s="144"/>
      <c r="J63" s="129">
        <v>3.7900000000000003E-2</v>
      </c>
      <c r="K63" s="144"/>
      <c r="L63" s="144"/>
      <c r="M63" s="144"/>
      <c r="N63" s="144"/>
      <c r="O63" s="144"/>
      <c r="P63" s="129">
        <v>3.7900000000000003E-2</v>
      </c>
      <c r="Q63" s="144"/>
      <c r="R63" s="144"/>
      <c r="S63" s="144"/>
      <c r="T63" s="144"/>
      <c r="U63" s="144"/>
      <c r="V63" s="129">
        <v>3.7900000000000003E-2</v>
      </c>
      <c r="W63" s="144"/>
      <c r="X63" s="144"/>
      <c r="Y63" s="144"/>
      <c r="Z63" s="144"/>
      <c r="AA63" s="144"/>
      <c r="AB63" s="129">
        <v>3.7900000000000003E-2</v>
      </c>
      <c r="AC63" s="144"/>
      <c r="AD63" s="144"/>
      <c r="AE63" s="144"/>
      <c r="AF63" s="144"/>
    </row>
    <row r="64" spans="2:36" ht="10.5" customHeight="1" x14ac:dyDescent="0.25">
      <c r="I64" s="144"/>
      <c r="K64" s="144"/>
      <c r="L64" s="144"/>
      <c r="M64" s="144"/>
      <c r="N64" s="144"/>
      <c r="O64" s="144"/>
      <c r="R64" s="144"/>
      <c r="U64" s="144"/>
      <c r="X64" s="144"/>
      <c r="AA64" s="144"/>
      <c r="AD64" s="144"/>
      <c r="AG64" s="144"/>
      <c r="AJ64" s="144"/>
    </row>
    <row r="65" spans="1:36" ht="10.5" customHeight="1" x14ac:dyDescent="0.3">
      <c r="A65" s="130" t="s">
        <v>43</v>
      </c>
      <c r="I65" s="144"/>
      <c r="K65" s="144"/>
      <c r="L65" s="144"/>
      <c r="M65" s="144"/>
      <c r="N65" s="144"/>
      <c r="O65" s="144"/>
      <c r="R65" s="144"/>
      <c r="U65" s="144"/>
      <c r="X65" s="144"/>
      <c r="AA65" s="144"/>
      <c r="AD65" s="144"/>
      <c r="AG65" s="144"/>
      <c r="AJ65" s="144"/>
    </row>
    <row r="66" spans="1:36" ht="10.5" customHeight="1" x14ac:dyDescent="0.25">
      <c r="I66" s="144"/>
      <c r="K66" s="144"/>
      <c r="L66" s="144"/>
      <c r="M66" s="144"/>
      <c r="N66" s="144"/>
      <c r="O66" s="144"/>
      <c r="R66" s="144"/>
      <c r="U66" s="144"/>
      <c r="X66" s="144"/>
      <c r="AA66" s="144"/>
      <c r="AD66" s="144"/>
      <c r="AG66" s="144"/>
      <c r="AJ66" s="144"/>
    </row>
    <row r="67" spans="1:36" x14ac:dyDescent="0.25">
      <c r="A67" s="1" t="s">
        <v>44</v>
      </c>
      <c r="I67" s="144"/>
      <c r="K67" s="144"/>
      <c r="L67" s="144"/>
      <c r="M67" s="144"/>
      <c r="N67" s="144"/>
      <c r="O67" s="144"/>
      <c r="R67" s="144"/>
      <c r="U67" s="144"/>
      <c r="X67" s="144"/>
      <c r="AA67" s="144"/>
      <c r="AD67" s="144"/>
      <c r="AG67" s="144"/>
      <c r="AJ67" s="144"/>
    </row>
    <row r="68" spans="1:36" x14ac:dyDescent="0.25">
      <c r="A68" s="1" t="s">
        <v>45</v>
      </c>
      <c r="I68" s="144"/>
      <c r="K68" s="144"/>
      <c r="L68" s="144"/>
      <c r="M68" s="144"/>
      <c r="N68" s="144"/>
      <c r="O68" s="144"/>
      <c r="R68" s="144"/>
      <c r="U68" s="144"/>
      <c r="X68" s="144"/>
      <c r="AA68" s="144"/>
      <c r="AD68" s="144"/>
      <c r="AG68" s="144"/>
      <c r="AJ68" s="144"/>
    </row>
    <row r="69" spans="1:36" x14ac:dyDescent="0.25">
      <c r="I69" s="144"/>
      <c r="K69" s="144"/>
      <c r="L69" s="144"/>
      <c r="M69" s="144"/>
      <c r="N69" s="144"/>
      <c r="O69" s="144"/>
      <c r="R69" s="144"/>
      <c r="U69" s="144"/>
      <c r="X69" s="144"/>
      <c r="AA69" s="144"/>
      <c r="AD69" s="144"/>
      <c r="AG69" s="144"/>
      <c r="AJ69" s="144"/>
    </row>
    <row r="70" spans="1:36" x14ac:dyDescent="0.25">
      <c r="A70" s="6" t="s">
        <v>46</v>
      </c>
      <c r="I70" s="144"/>
      <c r="K70" s="144"/>
      <c r="L70" s="144"/>
      <c r="M70" s="144"/>
      <c r="N70" s="144"/>
      <c r="O70" s="144"/>
      <c r="R70" s="144"/>
      <c r="U70" s="144"/>
      <c r="X70" s="144"/>
      <c r="AA70" s="144"/>
      <c r="AD70" s="144"/>
      <c r="AG70" s="144"/>
      <c r="AJ70" s="144"/>
    </row>
    <row r="71" spans="1:36" x14ac:dyDescent="0.25">
      <c r="A71" s="6" t="s">
        <v>47</v>
      </c>
      <c r="I71" s="144"/>
      <c r="K71" s="144"/>
      <c r="L71" s="144"/>
      <c r="M71" s="144"/>
      <c r="N71" s="144"/>
      <c r="O71" s="144"/>
      <c r="R71" s="144"/>
      <c r="U71" s="144"/>
      <c r="X71" s="144"/>
      <c r="AA71" s="144"/>
      <c r="AD71" s="144"/>
      <c r="AG71" s="144"/>
      <c r="AJ71" s="144"/>
    </row>
    <row r="72" spans="1:36" x14ac:dyDescent="0.25">
      <c r="I72" s="144"/>
      <c r="K72" s="144"/>
      <c r="L72" s="144"/>
      <c r="M72" s="144"/>
      <c r="N72" s="144"/>
      <c r="O72" s="144"/>
      <c r="R72" s="144"/>
      <c r="U72" s="144"/>
      <c r="X72" s="144"/>
      <c r="AA72" s="144"/>
      <c r="AD72" s="144"/>
      <c r="AG72" s="144"/>
      <c r="AJ72" s="144"/>
    </row>
    <row r="73" spans="1:36" x14ac:dyDescent="0.25">
      <c r="A73" s="1" t="s">
        <v>48</v>
      </c>
      <c r="I73" s="144"/>
      <c r="K73" s="144"/>
      <c r="L73" s="144"/>
      <c r="M73" s="144"/>
      <c r="N73" s="144"/>
      <c r="O73" s="144"/>
      <c r="R73" s="144"/>
      <c r="U73" s="144"/>
      <c r="X73" s="144"/>
      <c r="AA73" s="144"/>
      <c r="AD73" s="144"/>
      <c r="AG73" s="144"/>
      <c r="AJ73" s="144"/>
    </row>
    <row r="74" spans="1:36" x14ac:dyDescent="0.25">
      <c r="A74" s="1" t="s">
        <v>49</v>
      </c>
      <c r="I74" s="144"/>
      <c r="K74" s="144"/>
      <c r="L74" s="144"/>
      <c r="M74" s="144"/>
      <c r="N74" s="144"/>
      <c r="O74" s="144"/>
      <c r="R74" s="144"/>
      <c r="U74" s="144"/>
      <c r="X74" s="144"/>
      <c r="AA74" s="144"/>
      <c r="AD74" s="144"/>
      <c r="AG74" s="144"/>
      <c r="AJ74" s="144"/>
    </row>
    <row r="75" spans="1:36" x14ac:dyDescent="0.25">
      <c r="A75" s="1" t="s">
        <v>50</v>
      </c>
      <c r="I75" s="144"/>
      <c r="K75" s="144"/>
      <c r="L75" s="144"/>
      <c r="M75" s="144"/>
      <c r="N75" s="144"/>
      <c r="O75" s="144"/>
      <c r="R75" s="144"/>
      <c r="U75" s="144"/>
      <c r="X75" s="144"/>
      <c r="AA75" s="144"/>
      <c r="AD75" s="144"/>
      <c r="AG75" s="144"/>
      <c r="AJ75" s="144"/>
    </row>
    <row r="76" spans="1:36" x14ac:dyDescent="0.25">
      <c r="A76" s="1" t="s">
        <v>51</v>
      </c>
      <c r="I76" s="144"/>
      <c r="K76" s="144"/>
      <c r="L76" s="144"/>
      <c r="M76" s="144"/>
      <c r="N76" s="144"/>
      <c r="O76" s="144"/>
      <c r="R76" s="144"/>
      <c r="U76" s="144"/>
      <c r="X76" s="144"/>
      <c r="AA76" s="144"/>
      <c r="AD76" s="144"/>
      <c r="AG76" s="144"/>
      <c r="AJ76" s="144"/>
    </row>
    <row r="77" spans="1:36" x14ac:dyDescent="0.25">
      <c r="A77" s="1" t="s">
        <v>52</v>
      </c>
      <c r="I77" s="144"/>
      <c r="K77" s="144"/>
      <c r="L77" s="144"/>
      <c r="M77" s="144"/>
      <c r="N77" s="144"/>
      <c r="O77" s="144"/>
      <c r="R77" s="144"/>
      <c r="U77" s="144"/>
      <c r="X77" s="144"/>
      <c r="AA77" s="144"/>
      <c r="AD77" s="144"/>
      <c r="AG77" s="144"/>
      <c r="AJ77" s="144"/>
    </row>
    <row r="78" spans="1:36" x14ac:dyDescent="0.25">
      <c r="I78" s="144"/>
      <c r="K78" s="144"/>
      <c r="L78" s="144"/>
      <c r="M78" s="144"/>
      <c r="N78" s="144"/>
      <c r="O78" s="144"/>
      <c r="R78" s="144"/>
      <c r="U78" s="144"/>
      <c r="X78" s="144"/>
      <c r="AA78" s="144"/>
      <c r="AD78" s="144"/>
      <c r="AG78" s="144"/>
      <c r="AJ78" s="144"/>
    </row>
    <row r="79" spans="1:36" x14ac:dyDescent="0.25">
      <c r="A79" s="131"/>
      <c r="B79" s="1" t="s">
        <v>53</v>
      </c>
    </row>
  </sheetData>
  <sheetProtection selectLockedCells="1"/>
  <mergeCells count="11">
    <mergeCell ref="B54:D54"/>
    <mergeCell ref="B60:D60"/>
    <mergeCell ref="Y9:Z9"/>
    <mergeCell ref="AB9:AC9"/>
    <mergeCell ref="AE9:AF9"/>
    <mergeCell ref="P9:Q9"/>
    <mergeCell ref="G9:H9"/>
    <mergeCell ref="J9:K9"/>
    <mergeCell ref="M9:N9"/>
    <mergeCell ref="S9:T9"/>
    <mergeCell ref="V9:W9"/>
  </mergeCells>
  <dataValidations count="2">
    <dataValidation type="list" allowBlank="1" showInputMessage="1" showErrorMessage="1" sqref="D5:E5">
      <formula1>"TOU, non-TOU"</formula1>
    </dataValidation>
    <dataValidation type="list" allowBlank="1" showInputMessage="1" showErrorMessage="1" prompt="Select Charge Unit - monthly, per kWh, per kW" sqref="D37:E38 D12:E27 D55:E55 D61:E61 D40:E49 D29:E35">
      <formula1>"Monthly, per kWh, per kW"</formula1>
    </dataValidation>
  </dataValidations>
  <pageMargins left="0.75" right="0.75" top="1" bottom="1" header="0.5" footer="0.5"/>
  <pageSetup paperSize="3" scale="60" orientation="landscape" r:id="rId1"/>
  <headerFooter alignWithMargins="0">
    <oddFooter>&amp;C9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3" r:id="rId4" name="Option Button 1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12</xdr:col>
                    <xdr:colOff>107950</xdr:colOff>
                    <xdr:row>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4" r:id="rId5" name="Option Button 2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12</xdr:col>
                    <xdr:colOff>107950</xdr:colOff>
                    <xdr:row>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5" r:id="rId6" name="Option Button 3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12</xdr:col>
                    <xdr:colOff>107950</xdr:colOff>
                    <xdr:row>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6" r:id="rId7" name="Option Button 4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12</xdr:col>
                    <xdr:colOff>107950</xdr:colOff>
                    <xdr:row>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7" r:id="rId8" name="Option Button 5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12</xdr:col>
                    <xdr:colOff>107950</xdr:colOff>
                    <xdr:row>7</xdr:row>
                    <xdr:rowOff>31750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0">
    <tabColor rgb="FF00B0F0"/>
    <pageSetUpPr fitToPage="1"/>
  </sheetPr>
  <dimension ref="A1:AP79"/>
  <sheetViews>
    <sheetView showGridLines="0" topLeftCell="A34" zoomScaleNormal="100" workbookViewId="0">
      <selection activeCell="E15" sqref="E15"/>
    </sheetView>
  </sheetViews>
  <sheetFormatPr defaultColWidth="9.1796875" defaultRowHeight="12.5" x14ac:dyDescent="0.25"/>
  <cols>
    <col min="1" max="1" width="2.1796875" style="1" customWidth="1"/>
    <col min="2" max="2" width="28.54296875" style="1" customWidth="1"/>
    <col min="3" max="3" width="1.26953125" style="1" customWidth="1"/>
    <col min="4" max="5" width="11.26953125" style="1" customWidth="1"/>
    <col min="6" max="6" width="7.453125" style="1" bestFit="1" customWidth="1"/>
    <col min="7" max="7" width="12.26953125" style="1" customWidth="1"/>
    <col min="8" max="8" width="10.26953125" style="144" bestFit="1" customWidth="1"/>
    <col min="9" max="9" width="1.7265625" style="1" customWidth="1"/>
    <col min="10" max="10" width="9.81640625" style="1" bestFit="1" customWidth="1"/>
    <col min="11" max="11" width="10.81640625" style="1" bestFit="1" customWidth="1"/>
    <col min="12" max="12" width="1.7265625" style="1" customWidth="1"/>
    <col min="13" max="13" width="9.54296875" style="1" bestFit="1" customWidth="1"/>
    <col min="14" max="14" width="12.1796875" style="1" bestFit="1" customWidth="1"/>
    <col min="15" max="15" width="1.7265625" style="1" customWidth="1"/>
    <col min="16" max="16" width="9.81640625" style="1" hidden="1" customWidth="1"/>
    <col min="17" max="17" width="10.26953125" style="1" hidden="1" customWidth="1"/>
    <col min="18" max="18" width="1.7265625" style="1" hidden="1" customWidth="1"/>
    <col min="19" max="20" width="0" style="1" hidden="1" customWidth="1"/>
    <col min="21" max="21" width="1.7265625" style="1" hidden="1" customWidth="1"/>
    <col min="22" max="22" width="9.81640625" style="1" hidden="1" customWidth="1"/>
    <col min="23" max="23" width="10.26953125" style="1" hidden="1" customWidth="1"/>
    <col min="24" max="24" width="1.7265625" style="1" hidden="1" customWidth="1"/>
    <col min="25" max="26" width="0" style="1" hidden="1" customWidth="1"/>
    <col min="27" max="27" width="1.7265625" style="1" hidden="1" customWidth="1"/>
    <col min="28" max="28" width="9.81640625" style="1" hidden="1" customWidth="1"/>
    <col min="29" max="29" width="10.26953125" style="1" hidden="1" customWidth="1"/>
    <col min="30" max="30" width="1.7265625" style="1" hidden="1" customWidth="1"/>
    <col min="31" max="32" width="0" style="1" hidden="1" customWidth="1"/>
    <col min="33" max="33" width="1.7265625" style="1" hidden="1" customWidth="1"/>
    <col min="34" max="34" width="9.81640625" style="1" bestFit="1" customWidth="1"/>
    <col min="35" max="35" width="10.26953125" style="1" bestFit="1" customWidth="1"/>
    <col min="36" max="36" width="1.7265625" style="1" customWidth="1"/>
    <col min="37" max="16384" width="9.1796875" style="1"/>
  </cols>
  <sheetData>
    <row r="1" spans="2:42" ht="7.5" customHeight="1" x14ac:dyDescent="0.25">
      <c r="M1"/>
      <c r="N1"/>
    </row>
    <row r="2" spans="2:42" ht="7.5" customHeight="1" x14ac:dyDescent="0.25">
      <c r="M2"/>
      <c r="N2"/>
    </row>
    <row r="3" spans="2:42" ht="15.5" x14ac:dyDescent="0.3">
      <c r="B3" s="2" t="s">
        <v>0</v>
      </c>
      <c r="D3" s="136" t="s">
        <v>68</v>
      </c>
      <c r="E3" s="136"/>
      <c r="F3" s="136"/>
      <c r="G3" s="136"/>
      <c r="H3" s="136"/>
      <c r="I3" s="136"/>
      <c r="J3" s="136"/>
      <c r="K3" s="136"/>
      <c r="L3" s="136"/>
      <c r="M3" s="136"/>
      <c r="N3" s="151">
        <v>1</v>
      </c>
      <c r="O3" s="136"/>
      <c r="Q3" s="34"/>
      <c r="R3" s="152"/>
      <c r="S3" s="34"/>
      <c r="T3" s="34"/>
      <c r="U3" s="152"/>
      <c r="V3" s="34"/>
      <c r="W3" s="34"/>
      <c r="X3" s="152"/>
      <c r="Y3" s="34"/>
      <c r="Z3" s="34"/>
      <c r="AA3" s="152"/>
      <c r="AB3" s="34"/>
      <c r="AC3" s="34"/>
      <c r="AD3" s="152"/>
      <c r="AE3" s="34"/>
      <c r="AF3" s="34"/>
      <c r="AG3" s="152"/>
      <c r="AH3" s="34"/>
      <c r="AI3" s="34"/>
      <c r="AJ3" s="152"/>
      <c r="AK3" s="34"/>
      <c r="AL3" s="34"/>
      <c r="AM3" s="34"/>
      <c r="AN3" s="34"/>
      <c r="AO3" s="34"/>
      <c r="AP3" s="34"/>
    </row>
    <row r="4" spans="2:42" ht="7.5" customHeight="1" x14ac:dyDescent="0.35">
      <c r="B4" s="3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R4" s="4"/>
      <c r="U4" s="4"/>
      <c r="X4" s="4"/>
      <c r="AA4" s="4"/>
      <c r="AD4" s="4"/>
      <c r="AG4" s="4"/>
      <c r="AJ4" s="4"/>
    </row>
    <row r="5" spans="2:42" ht="15.5" x14ac:dyDescent="0.35">
      <c r="B5" s="2" t="s">
        <v>1</v>
      </c>
      <c r="D5" s="5" t="s">
        <v>2</v>
      </c>
      <c r="E5" s="5"/>
      <c r="F5" s="4"/>
      <c r="G5" s="4"/>
      <c r="H5" s="4"/>
    </row>
    <row r="6" spans="2:42" ht="15.5" x14ac:dyDescent="0.35">
      <c r="B6" s="3"/>
      <c r="D6" s="4"/>
      <c r="E6" s="4"/>
      <c r="F6" s="4"/>
      <c r="G6" s="4"/>
      <c r="H6" s="4"/>
      <c r="J6" s="153"/>
      <c r="K6" s="153"/>
    </row>
    <row r="7" spans="2:42" ht="13" x14ac:dyDescent="0.3">
      <c r="B7" s="6"/>
      <c r="D7" s="7" t="s">
        <v>3</v>
      </c>
      <c r="E7" s="7"/>
      <c r="F7" s="7"/>
      <c r="G7" s="8">
        <v>2000</v>
      </c>
      <c r="H7" s="9" t="s">
        <v>4</v>
      </c>
      <c r="J7" s="153"/>
      <c r="K7" s="153"/>
    </row>
    <row r="8" spans="2:42" x14ac:dyDescent="0.25">
      <c r="B8" s="6"/>
    </row>
    <row r="9" spans="2:42" s="19" customFormat="1" ht="25.15" customHeight="1" x14ac:dyDescent="0.25">
      <c r="B9" s="148"/>
      <c r="D9" s="149"/>
      <c r="E9" s="149"/>
      <c r="F9" s="149"/>
      <c r="G9" s="220" t="s">
        <v>113</v>
      </c>
      <c r="H9" s="221"/>
      <c r="I9" s="150"/>
      <c r="J9" s="220" t="s">
        <v>59</v>
      </c>
      <c r="K9" s="221"/>
      <c r="L9" s="150"/>
      <c r="M9" s="220" t="s">
        <v>60</v>
      </c>
      <c r="N9" s="221"/>
      <c r="O9" s="150"/>
      <c r="P9" s="220" t="s">
        <v>62</v>
      </c>
      <c r="Q9" s="221"/>
      <c r="R9" s="150"/>
      <c r="S9" s="220" t="s">
        <v>63</v>
      </c>
      <c r="T9" s="221"/>
      <c r="U9" s="150"/>
      <c r="V9" s="220" t="s">
        <v>64</v>
      </c>
      <c r="W9" s="221"/>
      <c r="X9" s="150"/>
      <c r="Y9" s="220" t="s">
        <v>65</v>
      </c>
      <c r="Z9" s="221"/>
      <c r="AA9" s="150"/>
      <c r="AB9" s="220" t="s">
        <v>66</v>
      </c>
      <c r="AC9" s="221"/>
      <c r="AD9" s="150"/>
      <c r="AE9" s="220" t="s">
        <v>67</v>
      </c>
      <c r="AF9" s="221"/>
    </row>
    <row r="10" spans="2:42" ht="12.75" customHeight="1" x14ac:dyDescent="0.3">
      <c r="B10" s="6"/>
      <c r="D10" s="137" t="s">
        <v>5</v>
      </c>
      <c r="E10" s="137"/>
      <c r="F10" s="10" t="s">
        <v>7</v>
      </c>
      <c r="G10" s="10" t="s">
        <v>6</v>
      </c>
      <c r="H10" s="11" t="s">
        <v>8</v>
      </c>
      <c r="I10" s="144"/>
      <c r="J10" s="10" t="s">
        <v>6</v>
      </c>
      <c r="K10" s="11" t="s">
        <v>8</v>
      </c>
      <c r="L10" s="144"/>
      <c r="M10" s="145" t="s">
        <v>9</v>
      </c>
      <c r="N10" s="139" t="s">
        <v>10</v>
      </c>
      <c r="O10" s="144"/>
      <c r="P10" s="10" t="s">
        <v>6</v>
      </c>
      <c r="Q10" s="11" t="s">
        <v>8</v>
      </c>
      <c r="R10" s="144"/>
      <c r="S10" s="145" t="s">
        <v>9</v>
      </c>
      <c r="T10" s="139" t="s">
        <v>61</v>
      </c>
      <c r="U10" s="144"/>
      <c r="V10" s="10" t="s">
        <v>6</v>
      </c>
      <c r="W10" s="11" t="s">
        <v>8</v>
      </c>
      <c r="X10" s="144"/>
      <c r="Y10" s="145" t="s">
        <v>9</v>
      </c>
      <c r="Z10" s="139" t="s">
        <v>61</v>
      </c>
      <c r="AA10" s="144"/>
      <c r="AB10" s="10" t="s">
        <v>6</v>
      </c>
      <c r="AC10" s="11" t="s">
        <v>8</v>
      </c>
      <c r="AD10" s="144"/>
      <c r="AE10" s="145" t="s">
        <v>9</v>
      </c>
      <c r="AF10" s="139" t="s">
        <v>61</v>
      </c>
    </row>
    <row r="11" spans="2:42" ht="13" x14ac:dyDescent="0.3">
      <c r="B11" s="6"/>
      <c r="D11" s="138"/>
      <c r="E11" s="138"/>
      <c r="F11" s="12"/>
      <c r="G11" s="12" t="s">
        <v>11</v>
      </c>
      <c r="H11" s="13" t="s">
        <v>11</v>
      </c>
      <c r="I11" s="144"/>
      <c r="J11" s="12" t="s">
        <v>11</v>
      </c>
      <c r="K11" s="13" t="s">
        <v>11</v>
      </c>
      <c r="L11" s="144"/>
      <c r="M11" s="146"/>
      <c r="N11" s="140"/>
      <c r="O11" s="144"/>
      <c r="P11" s="12" t="s">
        <v>11</v>
      </c>
      <c r="Q11" s="13" t="s">
        <v>11</v>
      </c>
      <c r="R11" s="144"/>
      <c r="S11" s="146"/>
      <c r="T11" s="140"/>
      <c r="U11" s="144"/>
      <c r="V11" s="12" t="s">
        <v>11</v>
      </c>
      <c r="W11" s="13" t="s">
        <v>11</v>
      </c>
      <c r="X11" s="144"/>
      <c r="Y11" s="146"/>
      <c r="Z11" s="140"/>
      <c r="AA11" s="144"/>
      <c r="AB11" s="12" t="s">
        <v>11</v>
      </c>
      <c r="AC11" s="13" t="s">
        <v>11</v>
      </c>
      <c r="AD11" s="144"/>
      <c r="AE11" s="146"/>
      <c r="AF11" s="140"/>
    </row>
    <row r="12" spans="2:42" x14ac:dyDescent="0.25">
      <c r="B12" s="14" t="s">
        <v>12</v>
      </c>
      <c r="C12" s="14"/>
      <c r="D12" s="15" t="s">
        <v>55</v>
      </c>
      <c r="E12" s="15"/>
      <c r="F12" s="17">
        <v>1</v>
      </c>
      <c r="G12" s="16">
        <v>39.14</v>
      </c>
      <c r="H12" s="18">
        <f t="shared" ref="H12:H27" si="0">$F12*G12</f>
        <v>39.14</v>
      </c>
      <c r="I12" s="19"/>
      <c r="J12" s="16">
        <v>41.76</v>
      </c>
      <c r="K12" s="18">
        <f t="shared" ref="K12:K27" si="1">$F12*J12</f>
        <v>41.76</v>
      </c>
      <c r="L12" s="19"/>
      <c r="M12" s="21">
        <f t="shared" ref="M12:M21" si="2">K12-H12</f>
        <v>2.6199999999999974</v>
      </c>
      <c r="N12" s="22">
        <f t="shared" ref="N12:N21" si="3">IF((H12)=0,"",(M12/H12))</f>
        <v>6.6939192641798609E-2</v>
      </c>
      <c r="O12" s="19"/>
      <c r="P12" s="16">
        <v>42.12</v>
      </c>
      <c r="Q12" s="18">
        <f t="shared" ref="Q12:Q27" si="4">$F12*P12</f>
        <v>42.12</v>
      </c>
      <c r="R12" s="19"/>
      <c r="S12" s="21">
        <f>Q12-K12</f>
        <v>0.35999999999999943</v>
      </c>
      <c r="T12" s="22">
        <f t="shared" ref="T12:T34" si="5">IF((K12)=0,"",(S12/K12))</f>
        <v>8.6206896551723998E-3</v>
      </c>
      <c r="U12" s="19"/>
      <c r="V12" s="16">
        <v>42.07</v>
      </c>
      <c r="W12" s="18">
        <f t="shared" ref="W12:W27" si="6">$F12*V12</f>
        <v>42.07</v>
      </c>
      <c r="X12" s="19"/>
      <c r="Y12" s="21">
        <f>W12-Q12</f>
        <v>-4.9999999999997158E-2</v>
      </c>
      <c r="Z12" s="22">
        <f t="shared" ref="Z12:Z34" si="7">IF((Q12)=0,"",(Y12/Q12))</f>
        <v>-1.1870845204177863E-3</v>
      </c>
      <c r="AA12" s="19"/>
      <c r="AB12" s="16">
        <v>43.02</v>
      </c>
      <c r="AC12" s="18">
        <f t="shared" ref="AC12:AC27" si="8">$F12*AB12</f>
        <v>43.02</v>
      </c>
      <c r="AD12" s="19"/>
      <c r="AE12" s="21">
        <f>AC12-W12</f>
        <v>0.95000000000000284</v>
      </c>
      <c r="AF12" s="22">
        <f t="shared" ref="AF12:AF34" si="9">IF((W12)=0,"",(AE12/W12))</f>
        <v>2.2581411932493529E-2</v>
      </c>
    </row>
    <row r="13" spans="2:42" x14ac:dyDescent="0.25">
      <c r="B13" s="14" t="s">
        <v>112</v>
      </c>
      <c r="C13" s="14"/>
      <c r="D13" s="15" t="s">
        <v>55</v>
      </c>
      <c r="E13" s="15"/>
      <c r="F13" s="17">
        <v>1</v>
      </c>
      <c r="G13" s="16">
        <v>2.44</v>
      </c>
      <c r="H13" s="18">
        <f t="shared" si="0"/>
        <v>2.44</v>
      </c>
      <c r="I13" s="19"/>
      <c r="J13" s="16">
        <v>2.42</v>
      </c>
      <c r="K13" s="18">
        <f t="shared" si="1"/>
        <v>2.42</v>
      </c>
      <c r="L13" s="19"/>
      <c r="M13" s="21">
        <f t="shared" si="2"/>
        <v>-2.0000000000000018E-2</v>
      </c>
      <c r="N13" s="22">
        <f t="shared" si="3"/>
        <v>-8.1967213114754172E-3</v>
      </c>
      <c r="O13" s="19"/>
      <c r="P13" s="16">
        <v>2.42</v>
      </c>
      <c r="Q13" s="18">
        <f t="shared" si="4"/>
        <v>2.42</v>
      </c>
      <c r="R13" s="19"/>
      <c r="S13" s="21">
        <f t="shared" ref="S13:S42" si="10">Q13-K13</f>
        <v>0</v>
      </c>
      <c r="T13" s="22">
        <f t="shared" si="5"/>
        <v>0</v>
      </c>
      <c r="U13" s="19"/>
      <c r="V13" s="16"/>
      <c r="W13" s="18">
        <f t="shared" si="6"/>
        <v>0</v>
      </c>
      <c r="X13" s="19"/>
      <c r="Y13" s="21">
        <f t="shared" ref="Y13:Y42" si="11">W13-Q13</f>
        <v>-2.42</v>
      </c>
      <c r="Z13" s="22">
        <f t="shared" si="7"/>
        <v>-1</v>
      </c>
      <c r="AA13" s="19"/>
      <c r="AB13" s="16"/>
      <c r="AC13" s="18">
        <f t="shared" si="8"/>
        <v>0</v>
      </c>
      <c r="AD13" s="19"/>
      <c r="AE13" s="21">
        <f t="shared" ref="AE13" si="12">AC13-W13</f>
        <v>0</v>
      </c>
      <c r="AF13" s="22" t="str">
        <f t="shared" si="9"/>
        <v/>
      </c>
    </row>
    <row r="14" spans="2:42" x14ac:dyDescent="0.25">
      <c r="B14" s="23" t="s">
        <v>104</v>
      </c>
      <c r="C14" s="14"/>
      <c r="D14" s="15" t="s">
        <v>55</v>
      </c>
      <c r="E14" s="15"/>
      <c r="F14" s="17">
        <v>1</v>
      </c>
      <c r="G14" s="16">
        <v>0</v>
      </c>
      <c r="H14" s="18">
        <f t="shared" si="0"/>
        <v>0</v>
      </c>
      <c r="I14" s="19"/>
      <c r="J14" s="16">
        <v>0</v>
      </c>
      <c r="K14" s="18">
        <f t="shared" si="1"/>
        <v>0</v>
      </c>
      <c r="L14" s="19"/>
      <c r="M14" s="21">
        <f t="shared" si="2"/>
        <v>0</v>
      </c>
      <c r="N14" s="22" t="str">
        <f t="shared" si="3"/>
        <v/>
      </c>
      <c r="O14" s="19"/>
      <c r="P14" s="16">
        <v>0</v>
      </c>
      <c r="Q14" s="18">
        <f t="shared" si="4"/>
        <v>0</v>
      </c>
      <c r="R14" s="19"/>
      <c r="S14" s="21">
        <f t="shared" si="10"/>
        <v>0</v>
      </c>
      <c r="T14" s="22" t="str">
        <f t="shared" si="5"/>
        <v/>
      </c>
      <c r="U14" s="19"/>
      <c r="V14" s="16">
        <v>0</v>
      </c>
      <c r="W14" s="18">
        <f t="shared" si="6"/>
        <v>0</v>
      </c>
      <c r="X14" s="19"/>
      <c r="Y14" s="21">
        <f t="shared" si="11"/>
        <v>0</v>
      </c>
      <c r="Z14" s="22" t="str">
        <f t="shared" si="7"/>
        <v/>
      </c>
      <c r="AA14" s="19"/>
      <c r="AB14" s="16">
        <v>0</v>
      </c>
      <c r="AC14" s="18">
        <f t="shared" si="8"/>
        <v>0</v>
      </c>
      <c r="AD14" s="19"/>
      <c r="AE14" s="21">
        <f t="shared" ref="AE14:AE60" si="13">AC14-W14</f>
        <v>0</v>
      </c>
      <c r="AF14" s="22" t="str">
        <f>IF((W14)=0,"",(AE14/W14))</f>
        <v/>
      </c>
    </row>
    <row r="15" spans="2:42" x14ac:dyDescent="0.25">
      <c r="B15" s="23" t="s">
        <v>106</v>
      </c>
      <c r="C15" s="14"/>
      <c r="D15" s="15" t="s">
        <v>55</v>
      </c>
      <c r="E15" s="15"/>
      <c r="F15" s="17">
        <v>1</v>
      </c>
      <c r="G15" s="16">
        <v>0</v>
      </c>
      <c r="H15" s="18">
        <f t="shared" si="0"/>
        <v>0</v>
      </c>
      <c r="I15" s="19"/>
      <c r="J15" s="16">
        <v>0</v>
      </c>
      <c r="K15" s="18">
        <f t="shared" si="1"/>
        <v>0</v>
      </c>
      <c r="L15" s="19"/>
      <c r="M15" s="21">
        <f t="shared" si="2"/>
        <v>0</v>
      </c>
      <c r="N15" s="22" t="str">
        <f t="shared" si="3"/>
        <v/>
      </c>
      <c r="O15" s="19"/>
      <c r="P15" s="16">
        <v>0</v>
      </c>
      <c r="Q15" s="18">
        <f t="shared" si="4"/>
        <v>0</v>
      </c>
      <c r="R15" s="19"/>
      <c r="S15" s="21">
        <f t="shared" si="10"/>
        <v>0</v>
      </c>
      <c r="T15" s="22" t="str">
        <f t="shared" si="5"/>
        <v/>
      </c>
      <c r="U15" s="19"/>
      <c r="V15" s="16">
        <v>0</v>
      </c>
      <c r="W15" s="18">
        <f t="shared" si="6"/>
        <v>0</v>
      </c>
      <c r="X15" s="19"/>
      <c r="Y15" s="21">
        <f t="shared" si="11"/>
        <v>0</v>
      </c>
      <c r="Z15" s="22" t="str">
        <f t="shared" si="7"/>
        <v/>
      </c>
      <c r="AA15" s="19"/>
      <c r="AB15" s="16">
        <v>0</v>
      </c>
      <c r="AC15" s="18">
        <f t="shared" si="8"/>
        <v>0</v>
      </c>
      <c r="AD15" s="19"/>
      <c r="AE15" s="21">
        <f t="shared" si="13"/>
        <v>0</v>
      </c>
      <c r="AF15" s="22" t="str">
        <f>IF((W15)=0,"",(AE15/W15))</f>
        <v/>
      </c>
    </row>
    <row r="16" spans="2:42" hidden="1" x14ac:dyDescent="0.25">
      <c r="B16" s="23"/>
      <c r="C16" s="14"/>
      <c r="D16" s="15"/>
      <c r="E16" s="15"/>
      <c r="F16" s="17">
        <v>1</v>
      </c>
      <c r="G16" s="16"/>
      <c r="H16" s="18">
        <f t="shared" si="0"/>
        <v>0</v>
      </c>
      <c r="I16" s="19"/>
      <c r="J16" s="16"/>
      <c r="K16" s="18">
        <f t="shared" si="1"/>
        <v>0</v>
      </c>
      <c r="L16" s="19"/>
      <c r="M16" s="21">
        <f t="shared" si="2"/>
        <v>0</v>
      </c>
      <c r="N16" s="22" t="str">
        <f t="shared" si="3"/>
        <v/>
      </c>
      <c r="O16" s="19"/>
      <c r="P16" s="16"/>
      <c r="Q16" s="18">
        <f t="shared" si="4"/>
        <v>0</v>
      </c>
      <c r="R16" s="19"/>
      <c r="S16" s="21">
        <f t="shared" si="10"/>
        <v>0</v>
      </c>
      <c r="T16" s="22" t="str">
        <f t="shared" si="5"/>
        <v/>
      </c>
      <c r="U16" s="19"/>
      <c r="V16" s="16"/>
      <c r="W16" s="18">
        <f t="shared" si="6"/>
        <v>0</v>
      </c>
      <c r="X16" s="19"/>
      <c r="Y16" s="21">
        <f t="shared" si="11"/>
        <v>0</v>
      </c>
      <c r="Z16" s="22" t="str">
        <f t="shared" si="7"/>
        <v/>
      </c>
      <c r="AA16" s="19"/>
      <c r="AB16" s="16"/>
      <c r="AC16" s="18">
        <f t="shared" si="8"/>
        <v>0</v>
      </c>
      <c r="AD16" s="19"/>
      <c r="AE16" s="21">
        <f t="shared" si="13"/>
        <v>0</v>
      </c>
      <c r="AF16" s="22" t="str">
        <f t="shared" si="9"/>
        <v/>
      </c>
    </row>
    <row r="17" spans="2:32" hidden="1" x14ac:dyDescent="0.25">
      <c r="B17" s="23"/>
      <c r="C17" s="14"/>
      <c r="D17" s="15"/>
      <c r="E17" s="15"/>
      <c r="F17" s="17">
        <v>1</v>
      </c>
      <c r="G17" s="16"/>
      <c r="H17" s="18">
        <f t="shared" si="0"/>
        <v>0</v>
      </c>
      <c r="I17" s="19"/>
      <c r="J17" s="16"/>
      <c r="K17" s="18">
        <f t="shared" si="1"/>
        <v>0</v>
      </c>
      <c r="L17" s="19"/>
      <c r="M17" s="21">
        <f t="shared" si="2"/>
        <v>0</v>
      </c>
      <c r="N17" s="22" t="str">
        <f t="shared" si="3"/>
        <v/>
      </c>
      <c r="O17" s="19"/>
      <c r="P17" s="16"/>
      <c r="Q17" s="18">
        <f t="shared" si="4"/>
        <v>0</v>
      </c>
      <c r="R17" s="19"/>
      <c r="S17" s="21">
        <f t="shared" si="10"/>
        <v>0</v>
      </c>
      <c r="T17" s="22" t="str">
        <f t="shared" si="5"/>
        <v/>
      </c>
      <c r="U17" s="19"/>
      <c r="V17" s="16"/>
      <c r="W17" s="18">
        <f t="shared" si="6"/>
        <v>0</v>
      </c>
      <c r="X17" s="19"/>
      <c r="Y17" s="21">
        <f t="shared" si="11"/>
        <v>0</v>
      </c>
      <c r="Z17" s="22" t="str">
        <f t="shared" si="7"/>
        <v/>
      </c>
      <c r="AA17" s="19"/>
      <c r="AB17" s="16"/>
      <c r="AC17" s="18">
        <f t="shared" si="8"/>
        <v>0</v>
      </c>
      <c r="AD17" s="19"/>
      <c r="AE17" s="21">
        <f t="shared" si="13"/>
        <v>0</v>
      </c>
      <c r="AF17" s="22" t="str">
        <f t="shared" si="9"/>
        <v/>
      </c>
    </row>
    <row r="18" spans="2:32" hidden="1" x14ac:dyDescent="0.25">
      <c r="B18" s="23"/>
      <c r="C18" s="14"/>
      <c r="D18" s="15"/>
      <c r="E18" s="15"/>
      <c r="F18" s="17">
        <v>1</v>
      </c>
      <c r="G18" s="16"/>
      <c r="H18" s="18">
        <f t="shared" si="0"/>
        <v>0</v>
      </c>
      <c r="I18" s="19"/>
      <c r="J18" s="16"/>
      <c r="K18" s="18">
        <f t="shared" si="1"/>
        <v>0</v>
      </c>
      <c r="L18" s="19"/>
      <c r="M18" s="21">
        <f t="shared" si="2"/>
        <v>0</v>
      </c>
      <c r="N18" s="22" t="str">
        <f t="shared" si="3"/>
        <v/>
      </c>
      <c r="O18" s="19"/>
      <c r="P18" s="16"/>
      <c r="Q18" s="18">
        <f t="shared" si="4"/>
        <v>0</v>
      </c>
      <c r="R18" s="19"/>
      <c r="S18" s="21">
        <f t="shared" si="10"/>
        <v>0</v>
      </c>
      <c r="T18" s="22" t="str">
        <f t="shared" si="5"/>
        <v/>
      </c>
      <c r="U18" s="19"/>
      <c r="V18" s="16"/>
      <c r="W18" s="18">
        <f t="shared" si="6"/>
        <v>0</v>
      </c>
      <c r="X18" s="19"/>
      <c r="Y18" s="21">
        <f t="shared" si="11"/>
        <v>0</v>
      </c>
      <c r="Z18" s="22" t="str">
        <f t="shared" si="7"/>
        <v/>
      </c>
      <c r="AA18" s="19"/>
      <c r="AB18" s="16"/>
      <c r="AC18" s="18">
        <f t="shared" si="8"/>
        <v>0</v>
      </c>
      <c r="AD18" s="19"/>
      <c r="AE18" s="21">
        <f t="shared" si="13"/>
        <v>0</v>
      </c>
      <c r="AF18" s="22" t="str">
        <f t="shared" si="9"/>
        <v/>
      </c>
    </row>
    <row r="19" spans="2:32" x14ac:dyDescent="0.25">
      <c r="B19" s="14" t="s">
        <v>14</v>
      </c>
      <c r="C19" s="14"/>
      <c r="D19" s="15" t="s">
        <v>58</v>
      </c>
      <c r="E19" s="15"/>
      <c r="F19" s="17">
        <f>$G$7</f>
        <v>2000</v>
      </c>
      <c r="G19" s="16">
        <v>1.01E-2</v>
      </c>
      <c r="H19" s="18">
        <f t="shared" si="0"/>
        <v>20.2</v>
      </c>
      <c r="I19" s="19"/>
      <c r="J19" s="16">
        <v>1.0800000000000001E-2</v>
      </c>
      <c r="K19" s="18">
        <f t="shared" si="1"/>
        <v>21.6</v>
      </c>
      <c r="L19" s="19"/>
      <c r="M19" s="21">
        <f t="shared" si="2"/>
        <v>1.4000000000000021</v>
      </c>
      <c r="N19" s="22">
        <f t="shared" si="3"/>
        <v>6.930693069306941E-2</v>
      </c>
      <c r="O19" s="19"/>
      <c r="P19" s="16">
        <v>1.09E-2</v>
      </c>
      <c r="Q19" s="18">
        <f t="shared" si="4"/>
        <v>21.8</v>
      </c>
      <c r="R19" s="19"/>
      <c r="S19" s="21">
        <f t="shared" si="10"/>
        <v>0.19999999999999929</v>
      </c>
      <c r="T19" s="22">
        <f t="shared" si="5"/>
        <v>9.2592592592592258E-3</v>
      </c>
      <c r="U19" s="19"/>
      <c r="V19" s="16">
        <v>1.09E-2</v>
      </c>
      <c r="W19" s="18">
        <f t="shared" si="6"/>
        <v>21.8</v>
      </c>
      <c r="X19" s="19"/>
      <c r="Y19" s="21">
        <f t="shared" si="11"/>
        <v>0</v>
      </c>
      <c r="Z19" s="22">
        <f t="shared" si="7"/>
        <v>0</v>
      </c>
      <c r="AA19" s="19"/>
      <c r="AB19" s="16">
        <v>1.11E-2</v>
      </c>
      <c r="AC19" s="18">
        <f t="shared" si="8"/>
        <v>22.2</v>
      </c>
      <c r="AD19" s="19"/>
      <c r="AE19" s="21">
        <f t="shared" si="13"/>
        <v>0.39999999999999858</v>
      </c>
      <c r="AF19" s="22">
        <f t="shared" si="9"/>
        <v>1.8348623853210944E-2</v>
      </c>
    </row>
    <row r="20" spans="2:32" x14ac:dyDescent="0.25">
      <c r="B20" s="14" t="s">
        <v>15</v>
      </c>
      <c r="C20" s="14"/>
      <c r="D20" s="15" t="s">
        <v>55</v>
      </c>
      <c r="E20" s="15"/>
      <c r="F20" s="17">
        <v>1</v>
      </c>
      <c r="G20" s="16">
        <v>2.2999999999999998</v>
      </c>
      <c r="H20" s="18">
        <f t="shared" si="0"/>
        <v>2.2999999999999998</v>
      </c>
      <c r="I20" s="19"/>
      <c r="J20" s="16"/>
      <c r="K20" s="18">
        <f t="shared" si="1"/>
        <v>0</v>
      </c>
      <c r="L20" s="19"/>
      <c r="M20" s="21">
        <f t="shared" si="2"/>
        <v>-2.2999999999999998</v>
      </c>
      <c r="N20" s="22">
        <f t="shared" si="3"/>
        <v>-1</v>
      </c>
      <c r="O20" s="19"/>
      <c r="P20" s="16"/>
      <c r="Q20" s="18">
        <f t="shared" si="4"/>
        <v>0</v>
      </c>
      <c r="R20" s="19"/>
      <c r="S20" s="21">
        <f t="shared" si="10"/>
        <v>0</v>
      </c>
      <c r="T20" s="22" t="str">
        <f t="shared" si="5"/>
        <v/>
      </c>
      <c r="U20" s="19"/>
      <c r="V20" s="16"/>
      <c r="W20" s="18">
        <f t="shared" si="6"/>
        <v>0</v>
      </c>
      <c r="X20" s="19"/>
      <c r="Y20" s="21">
        <f t="shared" si="11"/>
        <v>0</v>
      </c>
      <c r="Z20" s="22" t="str">
        <f t="shared" si="7"/>
        <v/>
      </c>
      <c r="AA20" s="19"/>
      <c r="AB20" s="16"/>
      <c r="AC20" s="18">
        <f t="shared" si="8"/>
        <v>0</v>
      </c>
      <c r="AD20" s="19"/>
      <c r="AE20" s="21">
        <f t="shared" si="13"/>
        <v>0</v>
      </c>
      <c r="AF20" s="22" t="str">
        <f t="shared" si="9"/>
        <v/>
      </c>
    </row>
    <row r="21" spans="2:32" x14ac:dyDescent="0.25">
      <c r="B21" s="14" t="s">
        <v>16</v>
      </c>
      <c r="C21" s="14"/>
      <c r="D21" s="15" t="s">
        <v>58</v>
      </c>
      <c r="E21" s="15"/>
      <c r="F21" s="17">
        <f>$G$7</f>
        <v>2000</v>
      </c>
      <c r="G21" s="16">
        <v>-1E-4</v>
      </c>
      <c r="H21" s="18">
        <f t="shared" si="0"/>
        <v>-0.2</v>
      </c>
      <c r="I21" s="19"/>
      <c r="J21" s="16"/>
      <c r="K21" s="18">
        <f t="shared" si="1"/>
        <v>0</v>
      </c>
      <c r="L21" s="19"/>
      <c r="M21" s="21">
        <f t="shared" si="2"/>
        <v>0.2</v>
      </c>
      <c r="N21" s="22">
        <f t="shared" si="3"/>
        <v>-1</v>
      </c>
      <c r="O21" s="19"/>
      <c r="P21" s="16"/>
      <c r="Q21" s="18">
        <f t="shared" si="4"/>
        <v>0</v>
      </c>
      <c r="R21" s="19"/>
      <c r="S21" s="21">
        <f t="shared" si="10"/>
        <v>0</v>
      </c>
      <c r="T21" s="22" t="str">
        <f t="shared" si="5"/>
        <v/>
      </c>
      <c r="U21" s="19"/>
      <c r="V21" s="16"/>
      <c r="W21" s="18">
        <f t="shared" si="6"/>
        <v>0</v>
      </c>
      <c r="X21" s="19"/>
      <c r="Y21" s="21">
        <f t="shared" si="11"/>
        <v>0</v>
      </c>
      <c r="Z21" s="22" t="str">
        <f t="shared" si="7"/>
        <v/>
      </c>
      <c r="AA21" s="19"/>
      <c r="AB21" s="16"/>
      <c r="AC21" s="18">
        <f t="shared" si="8"/>
        <v>0</v>
      </c>
      <c r="AD21" s="19"/>
      <c r="AE21" s="21">
        <f t="shared" si="13"/>
        <v>0</v>
      </c>
      <c r="AF21" s="22" t="str">
        <f t="shared" si="9"/>
        <v/>
      </c>
    </row>
    <row r="22" spans="2:32" hidden="1" x14ac:dyDescent="0.25">
      <c r="B22" s="24"/>
      <c r="C22" s="14"/>
      <c r="D22" s="15"/>
      <c r="E22" s="15"/>
      <c r="F22" s="17"/>
      <c r="G22" s="16"/>
      <c r="H22" s="18"/>
      <c r="I22" s="19"/>
      <c r="J22" s="16"/>
      <c r="K22" s="18"/>
      <c r="L22" s="19"/>
      <c r="M22" s="21"/>
      <c r="N22" s="22"/>
      <c r="O22" s="19"/>
      <c r="P22" s="16"/>
      <c r="Q22" s="18"/>
      <c r="R22" s="19"/>
      <c r="S22" s="21"/>
      <c r="T22" s="22"/>
      <c r="U22" s="19"/>
      <c r="V22" s="16"/>
      <c r="W22" s="18"/>
      <c r="X22" s="19"/>
      <c r="Y22" s="21"/>
      <c r="Z22" s="22"/>
      <c r="AA22" s="19"/>
      <c r="AB22" s="16"/>
      <c r="AC22" s="18"/>
      <c r="AD22" s="19"/>
      <c r="AE22" s="21"/>
      <c r="AF22" s="22"/>
    </row>
    <row r="23" spans="2:32" hidden="1" x14ac:dyDescent="0.25">
      <c r="B23" s="132"/>
      <c r="C23" s="14"/>
      <c r="D23" s="15"/>
      <c r="E23" s="15"/>
      <c r="F23" s="17"/>
      <c r="G23" s="16"/>
      <c r="H23" s="18"/>
      <c r="I23" s="19"/>
      <c r="J23" s="16"/>
      <c r="K23" s="18"/>
      <c r="L23" s="19"/>
      <c r="M23" s="21"/>
      <c r="N23" s="22"/>
      <c r="O23" s="19"/>
      <c r="P23" s="16"/>
      <c r="Q23" s="18"/>
      <c r="R23" s="19"/>
      <c r="S23" s="21"/>
      <c r="T23" s="22"/>
      <c r="U23" s="19"/>
      <c r="V23" s="16"/>
      <c r="W23" s="18"/>
      <c r="X23" s="19"/>
      <c r="Y23" s="21"/>
      <c r="Z23" s="22"/>
      <c r="AA23" s="19"/>
      <c r="AB23" s="16"/>
      <c r="AC23" s="18"/>
      <c r="AD23" s="19"/>
      <c r="AE23" s="21"/>
      <c r="AF23" s="22"/>
    </row>
    <row r="24" spans="2:32" x14ac:dyDescent="0.25">
      <c r="B24" s="24" t="s">
        <v>57</v>
      </c>
      <c r="C24" s="14"/>
      <c r="D24" s="15" t="s">
        <v>58</v>
      </c>
      <c r="E24" s="15"/>
      <c r="F24" s="17">
        <f t="shared" ref="F24:F33" si="14">$G$7</f>
        <v>2000</v>
      </c>
      <c r="G24" s="16">
        <v>0</v>
      </c>
      <c r="H24" s="18">
        <f t="shared" si="0"/>
        <v>0</v>
      </c>
      <c r="I24" s="19"/>
      <c r="J24" s="16">
        <v>0</v>
      </c>
      <c r="K24" s="18">
        <f t="shared" si="1"/>
        <v>0</v>
      </c>
      <c r="L24" s="19"/>
      <c r="M24" s="21">
        <f t="shared" ref="M24:M29" si="15">K24-H24</f>
        <v>0</v>
      </c>
      <c r="N24" s="22" t="str">
        <f t="shared" ref="N24:N29" si="16">IF((H24)=0,"",(M24/H24))</f>
        <v/>
      </c>
      <c r="O24" s="19"/>
      <c r="P24" s="16">
        <v>0</v>
      </c>
      <c r="Q24" s="18">
        <f t="shared" si="4"/>
        <v>0</v>
      </c>
      <c r="R24" s="19"/>
      <c r="S24" s="21">
        <f t="shared" si="10"/>
        <v>0</v>
      </c>
      <c r="T24" s="22" t="str">
        <f t="shared" si="5"/>
        <v/>
      </c>
      <c r="U24" s="19"/>
      <c r="V24" s="16">
        <v>0</v>
      </c>
      <c r="W24" s="18">
        <f t="shared" si="6"/>
        <v>0</v>
      </c>
      <c r="X24" s="19"/>
      <c r="Y24" s="21">
        <f t="shared" si="11"/>
        <v>0</v>
      </c>
      <c r="Z24" s="22" t="str">
        <f t="shared" si="7"/>
        <v/>
      </c>
      <c r="AA24" s="19"/>
      <c r="AB24" s="16">
        <v>0</v>
      </c>
      <c r="AC24" s="18">
        <f t="shared" si="8"/>
        <v>0</v>
      </c>
      <c r="AD24" s="19"/>
      <c r="AE24" s="21">
        <f t="shared" si="13"/>
        <v>0</v>
      </c>
      <c r="AF24" s="22" t="str">
        <f t="shared" si="9"/>
        <v/>
      </c>
    </row>
    <row r="25" spans="2:32" hidden="1" x14ac:dyDescent="0.25">
      <c r="B25" s="24"/>
      <c r="C25" s="14"/>
      <c r="D25" s="15"/>
      <c r="E25" s="15"/>
      <c r="F25" s="17">
        <f t="shared" si="14"/>
        <v>2000</v>
      </c>
      <c r="G25" s="16"/>
      <c r="H25" s="18">
        <f t="shared" si="0"/>
        <v>0</v>
      </c>
      <c r="I25" s="19"/>
      <c r="J25" s="16"/>
      <c r="K25" s="18">
        <f t="shared" si="1"/>
        <v>0</v>
      </c>
      <c r="L25" s="19"/>
      <c r="M25" s="21">
        <f t="shared" si="15"/>
        <v>0</v>
      </c>
      <c r="N25" s="22" t="str">
        <f t="shared" si="16"/>
        <v/>
      </c>
      <c r="O25" s="19"/>
      <c r="P25" s="16"/>
      <c r="Q25" s="18">
        <f t="shared" si="4"/>
        <v>0</v>
      </c>
      <c r="R25" s="19"/>
      <c r="S25" s="21">
        <f t="shared" si="10"/>
        <v>0</v>
      </c>
      <c r="T25" s="22" t="str">
        <f t="shared" si="5"/>
        <v/>
      </c>
      <c r="U25" s="19"/>
      <c r="V25" s="16"/>
      <c r="W25" s="18">
        <f t="shared" si="6"/>
        <v>0</v>
      </c>
      <c r="X25" s="19"/>
      <c r="Y25" s="21">
        <f t="shared" si="11"/>
        <v>0</v>
      </c>
      <c r="Z25" s="22" t="str">
        <f t="shared" si="7"/>
        <v/>
      </c>
      <c r="AA25" s="19"/>
      <c r="AB25" s="16"/>
      <c r="AC25" s="18">
        <f t="shared" si="8"/>
        <v>0</v>
      </c>
      <c r="AD25" s="19"/>
      <c r="AE25" s="21">
        <f t="shared" si="13"/>
        <v>0</v>
      </c>
      <c r="AF25" s="22" t="str">
        <f t="shared" si="9"/>
        <v/>
      </c>
    </row>
    <row r="26" spans="2:32" hidden="1" x14ac:dyDescent="0.25">
      <c r="B26" s="24"/>
      <c r="C26" s="14"/>
      <c r="D26" s="15"/>
      <c r="E26" s="15"/>
      <c r="F26" s="17">
        <f t="shared" si="14"/>
        <v>2000</v>
      </c>
      <c r="G26" s="16"/>
      <c r="H26" s="18">
        <f t="shared" si="0"/>
        <v>0</v>
      </c>
      <c r="I26" s="19"/>
      <c r="J26" s="16"/>
      <c r="K26" s="18">
        <f t="shared" si="1"/>
        <v>0</v>
      </c>
      <c r="L26" s="19"/>
      <c r="M26" s="21">
        <f t="shared" si="15"/>
        <v>0</v>
      </c>
      <c r="N26" s="22" t="str">
        <f t="shared" si="16"/>
        <v/>
      </c>
      <c r="O26" s="19"/>
      <c r="P26" s="16"/>
      <c r="Q26" s="18">
        <f t="shared" si="4"/>
        <v>0</v>
      </c>
      <c r="R26" s="19"/>
      <c r="S26" s="21">
        <f t="shared" si="10"/>
        <v>0</v>
      </c>
      <c r="T26" s="22" t="str">
        <f t="shared" si="5"/>
        <v/>
      </c>
      <c r="U26" s="19"/>
      <c r="V26" s="16"/>
      <c r="W26" s="18">
        <f t="shared" si="6"/>
        <v>0</v>
      </c>
      <c r="X26" s="19"/>
      <c r="Y26" s="21">
        <f t="shared" si="11"/>
        <v>0</v>
      </c>
      <c r="Z26" s="22" t="str">
        <f t="shared" si="7"/>
        <v/>
      </c>
      <c r="AA26" s="19"/>
      <c r="AB26" s="16"/>
      <c r="AC26" s="18">
        <f t="shared" si="8"/>
        <v>0</v>
      </c>
      <c r="AD26" s="19"/>
      <c r="AE26" s="21">
        <f t="shared" si="13"/>
        <v>0</v>
      </c>
      <c r="AF26" s="22" t="str">
        <f t="shared" si="9"/>
        <v/>
      </c>
    </row>
    <row r="27" spans="2:32" hidden="1" x14ac:dyDescent="0.25">
      <c r="B27" s="24"/>
      <c r="C27" s="14"/>
      <c r="D27" s="15"/>
      <c r="E27" s="15"/>
      <c r="F27" s="17">
        <f t="shared" si="14"/>
        <v>2000</v>
      </c>
      <c r="G27" s="16"/>
      <c r="H27" s="18">
        <f t="shared" si="0"/>
        <v>0</v>
      </c>
      <c r="I27" s="19"/>
      <c r="J27" s="16"/>
      <c r="K27" s="18">
        <f t="shared" si="1"/>
        <v>0</v>
      </c>
      <c r="L27" s="19"/>
      <c r="M27" s="21">
        <f t="shared" si="15"/>
        <v>0</v>
      </c>
      <c r="N27" s="22" t="str">
        <f t="shared" si="16"/>
        <v/>
      </c>
      <c r="O27" s="19"/>
      <c r="P27" s="16"/>
      <c r="Q27" s="18">
        <f t="shared" si="4"/>
        <v>0</v>
      </c>
      <c r="R27" s="19"/>
      <c r="S27" s="21">
        <f t="shared" si="10"/>
        <v>0</v>
      </c>
      <c r="T27" s="22" t="str">
        <f t="shared" si="5"/>
        <v/>
      </c>
      <c r="U27" s="19"/>
      <c r="V27" s="16"/>
      <c r="W27" s="18">
        <f t="shared" si="6"/>
        <v>0</v>
      </c>
      <c r="X27" s="19"/>
      <c r="Y27" s="21">
        <f t="shared" si="11"/>
        <v>0</v>
      </c>
      <c r="Z27" s="22" t="str">
        <f t="shared" si="7"/>
        <v/>
      </c>
      <c r="AA27" s="19"/>
      <c r="AB27" s="16"/>
      <c r="AC27" s="18">
        <f t="shared" si="8"/>
        <v>0</v>
      </c>
      <c r="AD27" s="19"/>
      <c r="AE27" s="21">
        <f t="shared" si="13"/>
        <v>0</v>
      </c>
      <c r="AF27" s="22" t="str">
        <f t="shared" si="9"/>
        <v/>
      </c>
    </row>
    <row r="28" spans="2:32" s="34" customFormat="1" ht="13" x14ac:dyDescent="0.25">
      <c r="B28" s="25" t="s">
        <v>17</v>
      </c>
      <c r="C28" s="26"/>
      <c r="D28" s="27"/>
      <c r="E28" s="27"/>
      <c r="F28" s="29"/>
      <c r="G28" s="28"/>
      <c r="H28" s="30">
        <f>SUM(H12:H27)</f>
        <v>63.879999999999995</v>
      </c>
      <c r="I28" s="31"/>
      <c r="J28" s="28"/>
      <c r="K28" s="30">
        <f>SUM(K12:K27)</f>
        <v>65.78</v>
      </c>
      <c r="L28" s="31"/>
      <c r="M28" s="32">
        <f t="shared" si="15"/>
        <v>1.9000000000000057</v>
      </c>
      <c r="N28" s="33">
        <f t="shared" si="16"/>
        <v>2.9743268628678862E-2</v>
      </c>
      <c r="O28" s="31"/>
      <c r="P28" s="28"/>
      <c r="Q28" s="30">
        <f>SUM(Q12:Q27)</f>
        <v>66.34</v>
      </c>
      <c r="R28" s="31"/>
      <c r="S28" s="32">
        <f t="shared" si="10"/>
        <v>0.56000000000000227</v>
      </c>
      <c r="T28" s="33">
        <f t="shared" si="5"/>
        <v>8.5132259045302867E-3</v>
      </c>
      <c r="U28" s="31"/>
      <c r="V28" s="28"/>
      <c r="W28" s="30">
        <f>SUM(W12:W27)</f>
        <v>63.870000000000005</v>
      </c>
      <c r="X28" s="31"/>
      <c r="Y28" s="32">
        <f t="shared" si="11"/>
        <v>-2.4699999999999989</v>
      </c>
      <c r="Z28" s="33">
        <f t="shared" si="7"/>
        <v>-3.723243895085919E-2</v>
      </c>
      <c r="AA28" s="31"/>
      <c r="AB28" s="28"/>
      <c r="AC28" s="30">
        <f>SUM(AC12:AC27)</f>
        <v>65.22</v>
      </c>
      <c r="AD28" s="31"/>
      <c r="AE28" s="32">
        <f t="shared" si="13"/>
        <v>1.3499999999999943</v>
      </c>
      <c r="AF28" s="33">
        <f t="shared" si="9"/>
        <v>2.1136683889149747E-2</v>
      </c>
    </row>
    <row r="29" spans="2:32" ht="12.75" customHeight="1" x14ac:dyDescent="0.25">
      <c r="B29" s="134" t="s">
        <v>18</v>
      </c>
      <c r="C29" s="14"/>
      <c r="D29" s="15" t="s">
        <v>58</v>
      </c>
      <c r="E29" s="15"/>
      <c r="F29" s="17">
        <f>$G$7</f>
        <v>2000</v>
      </c>
      <c r="G29" s="16">
        <v>-8.9999999999999998E-4</v>
      </c>
      <c r="H29" s="18">
        <f t="shared" ref="H29:H35" si="17">$F29*G29</f>
        <v>-1.8</v>
      </c>
      <c r="I29" s="19"/>
      <c r="J29" s="16">
        <v>3.3021965494891919E-4</v>
      </c>
      <c r="K29" s="18">
        <f t="shared" ref="K29:K35" si="18">$F29*J29</f>
        <v>0.66043930989783839</v>
      </c>
      <c r="L29" s="19"/>
      <c r="M29" s="21">
        <f t="shared" si="15"/>
        <v>2.4604393098978385</v>
      </c>
      <c r="N29" s="22">
        <f t="shared" si="16"/>
        <v>-1.3669107277210213</v>
      </c>
      <c r="O29" s="19"/>
      <c r="P29" s="16">
        <v>0</v>
      </c>
      <c r="Q29" s="18">
        <f t="shared" ref="Q29:Q35" si="19">$F29*P29</f>
        <v>0</v>
      </c>
      <c r="R29" s="19"/>
      <c r="S29" s="21">
        <f t="shared" si="10"/>
        <v>-0.66043930989783839</v>
      </c>
      <c r="T29" s="22">
        <f t="shared" si="5"/>
        <v>-1</v>
      </c>
      <c r="U29" s="19"/>
      <c r="V29" s="16">
        <v>0</v>
      </c>
      <c r="W29" s="18">
        <f t="shared" ref="W29:W35" si="20">$F29*V29</f>
        <v>0</v>
      </c>
      <c r="X29" s="19"/>
      <c r="Y29" s="21">
        <f t="shared" si="11"/>
        <v>0</v>
      </c>
      <c r="Z29" s="22" t="str">
        <f t="shared" si="7"/>
        <v/>
      </c>
      <c r="AA29" s="19"/>
      <c r="AB29" s="16">
        <v>0</v>
      </c>
      <c r="AC29" s="18">
        <f t="shared" ref="AC29:AC35" si="21">$F29*AB29</f>
        <v>0</v>
      </c>
      <c r="AD29" s="19"/>
      <c r="AE29" s="21">
        <f t="shared" si="13"/>
        <v>0</v>
      </c>
      <c r="AF29" s="22" t="str">
        <f t="shared" si="9"/>
        <v/>
      </c>
    </row>
    <row r="30" spans="2:32" ht="25" x14ac:dyDescent="0.25">
      <c r="B30" s="134" t="s">
        <v>18</v>
      </c>
      <c r="C30" s="14"/>
      <c r="D30" s="15" t="s">
        <v>58</v>
      </c>
      <c r="E30" s="15"/>
      <c r="F30" s="17">
        <f>$G$7</f>
        <v>2000</v>
      </c>
      <c r="G30" s="16"/>
      <c r="H30" s="18">
        <f t="shared" ref="H30" si="22">$F30*G30</f>
        <v>0</v>
      </c>
      <c r="I30" s="19"/>
      <c r="J30" s="16"/>
      <c r="K30" s="18">
        <f t="shared" ref="K30" si="23">$F30*J30</f>
        <v>0</v>
      </c>
      <c r="L30" s="19"/>
      <c r="M30" s="21">
        <f t="shared" ref="M30" si="24">K30-H30</f>
        <v>0</v>
      </c>
      <c r="N30" s="22" t="str">
        <f t="shared" ref="N30" si="25">IF((H30)=0,"",(M30/H30))</f>
        <v/>
      </c>
      <c r="O30" s="19"/>
      <c r="P30" s="16"/>
      <c r="Q30" s="18"/>
      <c r="R30" s="19"/>
      <c r="S30" s="21"/>
      <c r="T30" s="22"/>
      <c r="U30" s="19"/>
      <c r="V30" s="16"/>
      <c r="W30" s="18"/>
      <c r="X30" s="19"/>
      <c r="Y30" s="21"/>
      <c r="Z30" s="22"/>
      <c r="AA30" s="19"/>
      <c r="AB30" s="16"/>
      <c r="AC30" s="18"/>
      <c r="AD30" s="19"/>
      <c r="AE30" s="21"/>
      <c r="AF30" s="22"/>
    </row>
    <row r="31" spans="2:32" x14ac:dyDescent="0.25">
      <c r="B31" s="132">
        <v>1575</v>
      </c>
      <c r="C31" s="14"/>
      <c r="D31" s="15" t="s">
        <v>58</v>
      </c>
      <c r="E31" s="15"/>
      <c r="F31" s="17">
        <f t="shared" si="14"/>
        <v>2000</v>
      </c>
      <c r="G31" s="16">
        <v>1E-4</v>
      </c>
      <c r="H31" s="18">
        <f>$F31*G31</f>
        <v>0.2</v>
      </c>
      <c r="I31" s="19"/>
      <c r="J31" s="16">
        <v>0</v>
      </c>
      <c r="K31" s="18">
        <f>$F31*J31</f>
        <v>0</v>
      </c>
      <c r="L31" s="19"/>
      <c r="M31" s="21">
        <f t="shared" ref="M31:M42" si="26">K31-H31</f>
        <v>-0.2</v>
      </c>
      <c r="N31" s="22">
        <f>IF((H31)=0,"",(M31/H31))</f>
        <v>-1</v>
      </c>
      <c r="O31" s="19"/>
      <c r="P31" s="16">
        <v>0</v>
      </c>
      <c r="Q31" s="18">
        <f>$F31*P31</f>
        <v>0</v>
      </c>
      <c r="R31" s="19"/>
      <c r="S31" s="21">
        <f>Q31-K31</f>
        <v>0</v>
      </c>
      <c r="T31" s="22" t="str">
        <f>IF((K31)=0,"",(S31/K31))</f>
        <v/>
      </c>
      <c r="U31" s="19"/>
      <c r="V31" s="16">
        <v>0</v>
      </c>
      <c r="W31" s="18">
        <f>$F31*V31</f>
        <v>0</v>
      </c>
      <c r="X31" s="19"/>
      <c r="Y31" s="21">
        <f>W31-Q31</f>
        <v>0</v>
      </c>
      <c r="Z31" s="22" t="str">
        <f>IF((Q31)=0,"",(Y31/Q31))</f>
        <v/>
      </c>
      <c r="AA31" s="19"/>
      <c r="AB31" s="16">
        <v>0</v>
      </c>
      <c r="AC31" s="18">
        <f>$F31*AB31</f>
        <v>0</v>
      </c>
      <c r="AD31" s="19"/>
      <c r="AE31" s="21">
        <f>AC31-W31</f>
        <v>0</v>
      </c>
      <c r="AF31" s="22" t="str">
        <f>IF((W31)=0,"",(AE31/W31))</f>
        <v/>
      </c>
    </row>
    <row r="32" spans="2:32" hidden="1" x14ac:dyDescent="0.25">
      <c r="B32" s="35"/>
      <c r="C32" s="14"/>
      <c r="D32" s="15"/>
      <c r="E32" s="15"/>
      <c r="F32" s="17">
        <f t="shared" si="14"/>
        <v>2000</v>
      </c>
      <c r="G32" s="16"/>
      <c r="H32" s="18">
        <f t="shared" si="17"/>
        <v>0</v>
      </c>
      <c r="I32" s="36"/>
      <c r="J32" s="16"/>
      <c r="K32" s="18">
        <f t="shared" si="18"/>
        <v>0</v>
      </c>
      <c r="L32" s="36"/>
      <c r="M32" s="21">
        <f t="shared" si="26"/>
        <v>0</v>
      </c>
      <c r="N32" s="22" t="str">
        <f>IF((H32)=0,"",(M32/H32))</f>
        <v/>
      </c>
      <c r="O32" s="36"/>
      <c r="P32" s="16"/>
      <c r="Q32" s="18">
        <f t="shared" si="19"/>
        <v>0</v>
      </c>
      <c r="R32" s="36"/>
      <c r="S32" s="21">
        <f t="shared" si="10"/>
        <v>0</v>
      </c>
      <c r="T32" s="22" t="str">
        <f t="shared" si="5"/>
        <v/>
      </c>
      <c r="U32" s="36"/>
      <c r="V32" s="16"/>
      <c r="W32" s="18">
        <f t="shared" si="20"/>
        <v>0</v>
      </c>
      <c r="X32" s="36"/>
      <c r="Y32" s="21">
        <f t="shared" si="11"/>
        <v>0</v>
      </c>
      <c r="Z32" s="22" t="str">
        <f t="shared" si="7"/>
        <v/>
      </c>
      <c r="AA32" s="36"/>
      <c r="AB32" s="16"/>
      <c r="AC32" s="18">
        <f t="shared" si="21"/>
        <v>0</v>
      </c>
      <c r="AD32" s="36"/>
      <c r="AE32" s="21">
        <f t="shared" si="13"/>
        <v>0</v>
      </c>
      <c r="AF32" s="22" t="str">
        <f t="shared" si="9"/>
        <v/>
      </c>
    </row>
    <row r="33" spans="2:32" x14ac:dyDescent="0.25">
      <c r="B33" s="37" t="s">
        <v>19</v>
      </c>
      <c r="C33" s="14"/>
      <c r="D33" s="15" t="s">
        <v>58</v>
      </c>
      <c r="E33" s="15"/>
      <c r="F33" s="17">
        <f t="shared" si="14"/>
        <v>2000</v>
      </c>
      <c r="G33" s="133">
        <v>6.0000000000000002E-5</v>
      </c>
      <c r="H33" s="18">
        <f t="shared" si="17"/>
        <v>0.12000000000000001</v>
      </c>
      <c r="I33" s="19"/>
      <c r="J33" s="133">
        <v>6.0000000000000002E-5</v>
      </c>
      <c r="K33" s="18">
        <f t="shared" si="18"/>
        <v>0.12000000000000001</v>
      </c>
      <c r="L33" s="19"/>
      <c r="M33" s="21">
        <f t="shared" si="26"/>
        <v>0</v>
      </c>
      <c r="N33" s="22">
        <f>IF((H33)=0,"",(M33/H33))</f>
        <v>0</v>
      </c>
      <c r="O33" s="19"/>
      <c r="P33" s="133">
        <v>6.0000000000000002E-5</v>
      </c>
      <c r="Q33" s="18">
        <f t="shared" si="19"/>
        <v>0.12000000000000001</v>
      </c>
      <c r="R33" s="19"/>
      <c r="S33" s="21">
        <f t="shared" si="10"/>
        <v>0</v>
      </c>
      <c r="T33" s="22">
        <f t="shared" si="5"/>
        <v>0</v>
      </c>
      <c r="U33" s="19"/>
      <c r="V33" s="133">
        <v>6.0000000000000002E-5</v>
      </c>
      <c r="W33" s="18">
        <f t="shared" si="20"/>
        <v>0.12000000000000001</v>
      </c>
      <c r="X33" s="19"/>
      <c r="Y33" s="21">
        <f t="shared" si="11"/>
        <v>0</v>
      </c>
      <c r="Z33" s="22">
        <f t="shared" si="7"/>
        <v>0</v>
      </c>
      <c r="AA33" s="19"/>
      <c r="AB33" s="133">
        <v>6.0000000000000002E-5</v>
      </c>
      <c r="AC33" s="18">
        <f t="shared" si="21"/>
        <v>0.12000000000000001</v>
      </c>
      <c r="AD33" s="19"/>
      <c r="AE33" s="21">
        <f t="shared" si="13"/>
        <v>0</v>
      </c>
      <c r="AF33" s="22">
        <f t="shared" si="9"/>
        <v>0</v>
      </c>
    </row>
    <row r="34" spans="2:32" x14ac:dyDescent="0.25">
      <c r="B34" s="37" t="s">
        <v>20</v>
      </c>
      <c r="C34" s="14"/>
      <c r="D34" s="15"/>
      <c r="E34" s="15"/>
      <c r="F34" s="179">
        <f>$G$7*(1+G63)-$G$7</f>
        <v>75.800000000000182</v>
      </c>
      <c r="G34" s="38">
        <f>IF(ISBLANK($D$5)=TRUE, 0, IF($D$5="TOU", 0.64*G44+0.18*G45+0.18*G46, IF(AND($D$5="non-TOU", $F$48&gt;0), G48,G47)))</f>
        <v>0.10214000000000001</v>
      </c>
      <c r="H34" s="18">
        <f t="shared" si="17"/>
        <v>7.742212000000019</v>
      </c>
      <c r="I34" s="19"/>
      <c r="J34" s="38">
        <f>IF(ISBLANK($D$5)=TRUE, 0, IF($D$5="TOU", 0.64*J44+0.18*J45+0.18*J46, IF(AND($D$5="non-TOU", $F$48&gt;0), J48,J47)))</f>
        <v>0.10214000000000001</v>
      </c>
      <c r="K34" s="18">
        <f t="shared" si="18"/>
        <v>7.742212000000019</v>
      </c>
      <c r="L34" s="19"/>
      <c r="M34" s="21">
        <f t="shared" si="26"/>
        <v>0</v>
      </c>
      <c r="N34" s="22">
        <f>IF((H34)=0,"",(M34/H34))</f>
        <v>0</v>
      </c>
      <c r="O34" s="19"/>
      <c r="P34" s="38">
        <f>IF(ISBLANK($D$5)=TRUE, 0, IF($D$5="TOU", 0.64*P44+0.18*P45+0.18*P46, IF(AND($D$5="non-TOU", $F$48&gt;0), P48,P47)))</f>
        <v>0.10214000000000001</v>
      </c>
      <c r="Q34" s="18">
        <f t="shared" si="19"/>
        <v>7.742212000000019</v>
      </c>
      <c r="R34" s="19"/>
      <c r="S34" s="21">
        <f t="shared" si="10"/>
        <v>0</v>
      </c>
      <c r="T34" s="22">
        <f t="shared" si="5"/>
        <v>0</v>
      </c>
      <c r="U34" s="19"/>
      <c r="V34" s="38">
        <f>IF(ISBLANK($D$5)=TRUE, 0, IF($D$5="TOU", 0.64*V44+0.18*V45+0.18*V46, IF(AND($D$5="non-TOU", $F$48&gt;0), V48,V47)))</f>
        <v>0.10214000000000001</v>
      </c>
      <c r="W34" s="18">
        <f t="shared" si="20"/>
        <v>7.742212000000019</v>
      </c>
      <c r="X34" s="19"/>
      <c r="Y34" s="21">
        <f t="shared" si="11"/>
        <v>0</v>
      </c>
      <c r="Z34" s="22">
        <f t="shared" si="7"/>
        <v>0</v>
      </c>
      <c r="AA34" s="19"/>
      <c r="AB34" s="38">
        <f>IF(ISBLANK($D$5)=TRUE, 0, IF($D$5="TOU", 0.64*AB44+0.18*AB45+0.18*AB46, IF(AND($D$5="non-TOU", $F$48&gt;0), AB48,AB47)))</f>
        <v>0.10214000000000001</v>
      </c>
      <c r="AC34" s="18">
        <f t="shared" si="21"/>
        <v>7.742212000000019</v>
      </c>
      <c r="AD34" s="19"/>
      <c r="AE34" s="21">
        <f t="shared" si="13"/>
        <v>0</v>
      </c>
      <c r="AF34" s="22">
        <f t="shared" si="9"/>
        <v>0</v>
      </c>
    </row>
    <row r="35" spans="2:32" x14ac:dyDescent="0.25">
      <c r="B35" s="37" t="s">
        <v>21</v>
      </c>
      <c r="C35" s="14"/>
      <c r="D35" s="15" t="s">
        <v>55</v>
      </c>
      <c r="E35" s="15"/>
      <c r="F35" s="17">
        <v>1</v>
      </c>
      <c r="G35" s="38">
        <v>0.78800000000000003</v>
      </c>
      <c r="H35" s="18">
        <f t="shared" si="17"/>
        <v>0.78800000000000003</v>
      </c>
      <c r="I35" s="19"/>
      <c r="J35" s="38">
        <v>0.78800000000000003</v>
      </c>
      <c r="K35" s="18">
        <f t="shared" si="18"/>
        <v>0.78800000000000003</v>
      </c>
      <c r="L35" s="19"/>
      <c r="M35" s="21">
        <f t="shared" si="26"/>
        <v>0</v>
      </c>
      <c r="N35" s="22"/>
      <c r="O35" s="19"/>
      <c r="P35" s="38">
        <v>0.78800000000000003</v>
      </c>
      <c r="Q35" s="18">
        <f t="shared" si="19"/>
        <v>0.78800000000000003</v>
      </c>
      <c r="R35" s="19"/>
      <c r="S35" s="21">
        <f t="shared" si="10"/>
        <v>0</v>
      </c>
      <c r="T35" s="22"/>
      <c r="U35" s="19"/>
      <c r="V35" s="38">
        <v>0.78800000000000003</v>
      </c>
      <c r="W35" s="18">
        <f t="shared" si="20"/>
        <v>0.78800000000000003</v>
      </c>
      <c r="X35" s="19"/>
      <c r="Y35" s="21">
        <f t="shared" si="11"/>
        <v>0</v>
      </c>
      <c r="Z35" s="22"/>
      <c r="AA35" s="19"/>
      <c r="AB35" s="38">
        <v>0</v>
      </c>
      <c r="AC35" s="18">
        <f t="shared" si="21"/>
        <v>0</v>
      </c>
      <c r="AD35" s="19"/>
      <c r="AE35" s="21">
        <f t="shared" si="13"/>
        <v>-0.78800000000000003</v>
      </c>
      <c r="AF35" s="22"/>
    </row>
    <row r="36" spans="2:32" ht="25.5" customHeight="1" x14ac:dyDescent="0.25">
      <c r="B36" s="39" t="s">
        <v>22</v>
      </c>
      <c r="C36" s="40"/>
      <c r="D36" s="40"/>
      <c r="E36" s="40"/>
      <c r="F36" s="42"/>
      <c r="G36" s="41"/>
      <c r="H36" s="43">
        <f>SUM(H29:H35)+H28</f>
        <v>70.930212000000012</v>
      </c>
      <c r="I36" s="31"/>
      <c r="J36" s="41"/>
      <c r="K36" s="43">
        <f>SUM(K29:K35)+K28</f>
        <v>75.090651309897851</v>
      </c>
      <c r="L36" s="31"/>
      <c r="M36" s="32">
        <f t="shared" si="26"/>
        <v>4.1604393098978392</v>
      </c>
      <c r="N36" s="33">
        <f t="shared" ref="N36:N42" si="27">IF((H36)=0,"",(M36/H36))</f>
        <v>5.8655390877695932E-2</v>
      </c>
      <c r="O36" s="31"/>
      <c r="P36" s="41"/>
      <c r="Q36" s="43">
        <f>SUM(Q29:Q35)+Q28</f>
        <v>74.990212000000028</v>
      </c>
      <c r="R36" s="31"/>
      <c r="S36" s="32">
        <f t="shared" si="10"/>
        <v>-0.10043930989782268</v>
      </c>
      <c r="T36" s="33">
        <f t="shared" ref="T36:T42" si="28">IF((K36)=0,"",(S36/K36))</f>
        <v>-1.3375740940548158E-3</v>
      </c>
      <c r="U36" s="31"/>
      <c r="V36" s="41"/>
      <c r="W36" s="43">
        <f>SUM(W29:W35)+W28</f>
        <v>72.520212000000029</v>
      </c>
      <c r="X36" s="31"/>
      <c r="Y36" s="32">
        <f t="shared" si="11"/>
        <v>-2.4699999999999989</v>
      </c>
      <c r="Z36" s="33">
        <f t="shared" ref="Z36:Z42" si="29">IF((Q36)=0,"",(Y36/Q36))</f>
        <v>-3.2937631913882277E-2</v>
      </c>
      <c r="AA36" s="31"/>
      <c r="AB36" s="41"/>
      <c r="AC36" s="43">
        <f>SUM(AC29:AC35)+AC28</f>
        <v>73.082212000000013</v>
      </c>
      <c r="AD36" s="31"/>
      <c r="AE36" s="32">
        <f t="shared" si="13"/>
        <v>0.5619999999999834</v>
      </c>
      <c r="AF36" s="33">
        <f t="shared" ref="AF36:AF46" si="30">IF((W36)=0,"",(AE36/W36))</f>
        <v>7.7495636664711232E-3</v>
      </c>
    </row>
    <row r="37" spans="2:32" x14ac:dyDescent="0.25">
      <c r="B37" s="19" t="s">
        <v>23</v>
      </c>
      <c r="C37" s="19"/>
      <c r="D37" s="44" t="s">
        <v>58</v>
      </c>
      <c r="E37" s="44"/>
      <c r="F37" s="45">
        <f>G7*(1+G63)</f>
        <v>2075.8000000000002</v>
      </c>
      <c r="G37" s="20">
        <v>6.9922506891320563E-3</v>
      </c>
      <c r="H37" s="18">
        <f>$F37*G37</f>
        <v>14.514513980500324</v>
      </c>
      <c r="I37" s="19"/>
      <c r="J37" s="20">
        <v>6.8009505892390144E-3</v>
      </c>
      <c r="K37" s="18">
        <f>$F37*J37</f>
        <v>14.117413233142347</v>
      </c>
      <c r="L37" s="19"/>
      <c r="M37" s="21">
        <f t="shared" si="26"/>
        <v>-0.3971007473579764</v>
      </c>
      <c r="N37" s="22">
        <f t="shared" si="27"/>
        <v>-2.7358873186623098E-2</v>
      </c>
      <c r="O37" s="19"/>
      <c r="P37" s="20">
        <v>6.8009505892390144E-3</v>
      </c>
      <c r="Q37" s="18">
        <f>$F37*P37</f>
        <v>14.117413233142347</v>
      </c>
      <c r="R37" s="19"/>
      <c r="S37" s="21">
        <f t="shared" si="10"/>
        <v>0</v>
      </c>
      <c r="T37" s="22">
        <f t="shared" si="28"/>
        <v>0</v>
      </c>
      <c r="U37" s="19"/>
      <c r="V37" s="20">
        <v>6.8009505892390144E-3</v>
      </c>
      <c r="W37" s="18">
        <f>$F37*V37</f>
        <v>14.117413233142347</v>
      </c>
      <c r="X37" s="19"/>
      <c r="Y37" s="21">
        <f t="shared" si="11"/>
        <v>0</v>
      </c>
      <c r="Z37" s="22">
        <f t="shared" si="29"/>
        <v>0</v>
      </c>
      <c r="AA37" s="19"/>
      <c r="AB37" s="20">
        <v>6.8009505892390144E-3</v>
      </c>
      <c r="AC37" s="18">
        <f>$F37*AB37</f>
        <v>14.117413233142347</v>
      </c>
      <c r="AD37" s="19"/>
      <c r="AE37" s="21">
        <f t="shared" si="13"/>
        <v>0</v>
      </c>
      <c r="AF37" s="22">
        <f t="shared" si="30"/>
        <v>0</v>
      </c>
    </row>
    <row r="38" spans="2:32" ht="25.5" customHeight="1" x14ac:dyDescent="0.25">
      <c r="B38" s="46" t="s">
        <v>24</v>
      </c>
      <c r="C38" s="19"/>
      <c r="D38" s="44" t="s">
        <v>58</v>
      </c>
      <c r="E38" s="44"/>
      <c r="F38" s="45">
        <f>F37</f>
        <v>2075.8000000000002</v>
      </c>
      <c r="G38" s="20">
        <v>5.3116364159938641E-3</v>
      </c>
      <c r="H38" s="18">
        <f>$F38*G38</f>
        <v>11.025894872320064</v>
      </c>
      <c r="I38" s="19"/>
      <c r="J38" s="20">
        <v>5.3223476369492068E-3</v>
      </c>
      <c r="K38" s="18">
        <f>$F38*J38</f>
        <v>11.048129224779164</v>
      </c>
      <c r="L38" s="19"/>
      <c r="M38" s="21">
        <f t="shared" si="26"/>
        <v>2.2234352459099327E-2</v>
      </c>
      <c r="N38" s="22">
        <f t="shared" si="27"/>
        <v>2.0165576324256015E-3</v>
      </c>
      <c r="O38" s="19"/>
      <c r="P38" s="20">
        <v>5.3223476369492068E-3</v>
      </c>
      <c r="Q38" s="18">
        <f>$F38*P38</f>
        <v>11.048129224779164</v>
      </c>
      <c r="R38" s="19"/>
      <c r="S38" s="21">
        <f t="shared" si="10"/>
        <v>0</v>
      </c>
      <c r="T38" s="22">
        <f t="shared" si="28"/>
        <v>0</v>
      </c>
      <c r="U38" s="19"/>
      <c r="V38" s="20">
        <v>5.3223476369492068E-3</v>
      </c>
      <c r="W38" s="18">
        <f>$F38*V38</f>
        <v>11.048129224779164</v>
      </c>
      <c r="X38" s="19"/>
      <c r="Y38" s="21">
        <f t="shared" si="11"/>
        <v>0</v>
      </c>
      <c r="Z38" s="22">
        <f t="shared" si="29"/>
        <v>0</v>
      </c>
      <c r="AA38" s="19"/>
      <c r="AB38" s="20">
        <v>5.3223476369492068E-3</v>
      </c>
      <c r="AC38" s="18">
        <f>$F38*AB38</f>
        <v>11.048129224779164</v>
      </c>
      <c r="AD38" s="19"/>
      <c r="AE38" s="21">
        <f t="shared" si="13"/>
        <v>0</v>
      </c>
      <c r="AF38" s="22">
        <f t="shared" si="30"/>
        <v>0</v>
      </c>
    </row>
    <row r="39" spans="2:32" ht="25.5" customHeight="1" x14ac:dyDescent="0.25">
      <c r="B39" s="39" t="s">
        <v>25</v>
      </c>
      <c r="C39" s="26"/>
      <c r="D39" s="26"/>
      <c r="E39" s="26"/>
      <c r="F39" s="42"/>
      <c r="G39" s="47"/>
      <c r="H39" s="43">
        <f>SUM(H36:H38)</f>
        <v>96.470620852820403</v>
      </c>
      <c r="I39" s="48"/>
      <c r="J39" s="47"/>
      <c r="K39" s="43">
        <f>SUM(K36:K38)</f>
        <v>100.25619376781935</v>
      </c>
      <c r="L39" s="48"/>
      <c r="M39" s="32">
        <f t="shared" si="26"/>
        <v>3.7855729149989514</v>
      </c>
      <c r="N39" s="33">
        <f t="shared" si="27"/>
        <v>3.9240681582990732E-2</v>
      </c>
      <c r="O39" s="48"/>
      <c r="P39" s="47"/>
      <c r="Q39" s="43">
        <f>SUM(Q36:Q38)</f>
        <v>100.15575445792153</v>
      </c>
      <c r="R39" s="48"/>
      <c r="S39" s="32">
        <f t="shared" si="10"/>
        <v>-0.10043930989782268</v>
      </c>
      <c r="T39" s="33">
        <f t="shared" si="28"/>
        <v>-1.0018264819670634E-3</v>
      </c>
      <c r="U39" s="48"/>
      <c r="V39" s="47"/>
      <c r="W39" s="43">
        <f>SUM(W36:W38)</f>
        <v>97.685754457921533</v>
      </c>
      <c r="X39" s="48"/>
      <c r="Y39" s="32">
        <f t="shared" si="11"/>
        <v>-2.4699999999999989</v>
      </c>
      <c r="Z39" s="33">
        <f t="shared" si="29"/>
        <v>-2.4661588476553493E-2</v>
      </c>
      <c r="AA39" s="48"/>
      <c r="AB39" s="47"/>
      <c r="AC39" s="43">
        <f>SUM(AC36:AC38)</f>
        <v>98.247754457921516</v>
      </c>
      <c r="AD39" s="48"/>
      <c r="AE39" s="32">
        <f t="shared" si="13"/>
        <v>0.5619999999999834</v>
      </c>
      <c r="AF39" s="33">
        <f t="shared" si="30"/>
        <v>5.7531418282904985E-3</v>
      </c>
    </row>
    <row r="40" spans="2:32" ht="24.75" customHeight="1" x14ac:dyDescent="0.25">
      <c r="B40" s="49" t="s">
        <v>26</v>
      </c>
      <c r="C40" s="14"/>
      <c r="D40" s="15" t="s">
        <v>58</v>
      </c>
      <c r="E40" s="15"/>
      <c r="F40" s="45">
        <f>F38</f>
        <v>2075.8000000000002</v>
      </c>
      <c r="G40" s="50">
        <v>4.4000000000000003E-3</v>
      </c>
      <c r="H40" s="154">
        <f t="shared" ref="H40:H42" si="31">$F40*G40</f>
        <v>9.1335200000000007</v>
      </c>
      <c r="I40" s="19"/>
      <c r="J40" s="211">
        <v>5.8500000000000002E-3</v>
      </c>
      <c r="K40" s="212">
        <f t="shared" ref="K40:K42" si="32">$F40*J40</f>
        <v>12.143430000000002</v>
      </c>
      <c r="L40" s="19"/>
      <c r="M40" s="21">
        <f t="shared" si="26"/>
        <v>3.0099100000000014</v>
      </c>
      <c r="N40" s="155">
        <f t="shared" si="27"/>
        <v>0.3295454545454547</v>
      </c>
      <c r="O40" s="19"/>
      <c r="P40" s="50">
        <v>4.4000000000000003E-3</v>
      </c>
      <c r="Q40" s="154">
        <f t="shared" ref="Q40:Q42" si="33">$F40*P40</f>
        <v>9.1335200000000007</v>
      </c>
      <c r="R40" s="19"/>
      <c r="S40" s="21">
        <f t="shared" si="10"/>
        <v>-3.0099100000000014</v>
      </c>
      <c r="T40" s="155">
        <f t="shared" si="28"/>
        <v>-0.24786324786324793</v>
      </c>
      <c r="U40" s="19"/>
      <c r="V40" s="50">
        <v>4.4000000000000003E-3</v>
      </c>
      <c r="W40" s="154">
        <f t="shared" ref="W40:W42" si="34">$F40*V40</f>
        <v>9.1335200000000007</v>
      </c>
      <c r="X40" s="19"/>
      <c r="Y40" s="21">
        <f t="shared" si="11"/>
        <v>0</v>
      </c>
      <c r="Z40" s="155">
        <f t="shared" si="29"/>
        <v>0</v>
      </c>
      <c r="AA40" s="19"/>
      <c r="AB40" s="50">
        <v>4.4000000000000003E-3</v>
      </c>
      <c r="AC40" s="154">
        <f t="shared" ref="AC40:AC48" si="35">$F40*AB40</f>
        <v>9.1335200000000007</v>
      </c>
      <c r="AD40" s="19"/>
      <c r="AE40" s="21">
        <f t="shared" si="13"/>
        <v>0</v>
      </c>
      <c r="AF40" s="155">
        <f t="shared" si="30"/>
        <v>0</v>
      </c>
    </row>
    <row r="41" spans="2:32" ht="25.5" customHeight="1" x14ac:dyDescent="0.25">
      <c r="B41" s="49" t="s">
        <v>27</v>
      </c>
      <c r="C41" s="14"/>
      <c r="D41" s="15" t="s">
        <v>58</v>
      </c>
      <c r="E41" s="15"/>
      <c r="F41" s="45">
        <f>F38</f>
        <v>2075.8000000000002</v>
      </c>
      <c r="G41" s="50">
        <v>1.2999999999999999E-3</v>
      </c>
      <c r="H41" s="154">
        <f t="shared" si="31"/>
        <v>2.6985399999999999</v>
      </c>
      <c r="I41" s="19"/>
      <c r="J41" s="50">
        <v>1.2999999999999999E-3</v>
      </c>
      <c r="K41" s="154">
        <f t="shared" si="32"/>
        <v>2.6985399999999999</v>
      </c>
      <c r="L41" s="19"/>
      <c r="M41" s="21">
        <f t="shared" si="26"/>
        <v>0</v>
      </c>
      <c r="N41" s="155">
        <f t="shared" si="27"/>
        <v>0</v>
      </c>
      <c r="O41" s="19"/>
      <c r="P41" s="50">
        <v>1.2999999999999999E-3</v>
      </c>
      <c r="Q41" s="154">
        <f t="shared" si="33"/>
        <v>2.6985399999999999</v>
      </c>
      <c r="R41" s="19"/>
      <c r="S41" s="21">
        <f t="shared" si="10"/>
        <v>0</v>
      </c>
      <c r="T41" s="155">
        <f t="shared" si="28"/>
        <v>0</v>
      </c>
      <c r="U41" s="19"/>
      <c r="V41" s="50">
        <v>1.2999999999999999E-3</v>
      </c>
      <c r="W41" s="154">
        <f t="shared" si="34"/>
        <v>2.6985399999999999</v>
      </c>
      <c r="X41" s="19"/>
      <c r="Y41" s="21">
        <f t="shared" si="11"/>
        <v>0</v>
      </c>
      <c r="Z41" s="155">
        <f t="shared" si="29"/>
        <v>0</v>
      </c>
      <c r="AA41" s="19"/>
      <c r="AB41" s="50">
        <v>1.2999999999999999E-3</v>
      </c>
      <c r="AC41" s="154">
        <f t="shared" si="35"/>
        <v>2.6985399999999999</v>
      </c>
      <c r="AD41" s="19"/>
      <c r="AE41" s="21">
        <f t="shared" si="13"/>
        <v>0</v>
      </c>
      <c r="AF41" s="155">
        <f t="shared" si="30"/>
        <v>0</v>
      </c>
    </row>
    <row r="42" spans="2:32" x14ac:dyDescent="0.25">
      <c r="B42" s="14" t="s">
        <v>28</v>
      </c>
      <c r="C42" s="14"/>
      <c r="D42" s="15" t="s">
        <v>55</v>
      </c>
      <c r="E42" s="15"/>
      <c r="F42" s="17">
        <v>1</v>
      </c>
      <c r="G42" s="50">
        <v>0.25</v>
      </c>
      <c r="H42" s="154">
        <f t="shared" si="31"/>
        <v>0.25</v>
      </c>
      <c r="I42" s="19"/>
      <c r="J42" s="50">
        <v>0.25</v>
      </c>
      <c r="K42" s="154">
        <f t="shared" si="32"/>
        <v>0.25</v>
      </c>
      <c r="L42" s="19"/>
      <c r="M42" s="21">
        <f t="shared" si="26"/>
        <v>0</v>
      </c>
      <c r="N42" s="155">
        <f t="shared" si="27"/>
        <v>0</v>
      </c>
      <c r="O42" s="19"/>
      <c r="P42" s="50">
        <v>0.25</v>
      </c>
      <c r="Q42" s="154">
        <f t="shared" si="33"/>
        <v>0.25</v>
      </c>
      <c r="R42" s="19"/>
      <c r="S42" s="21">
        <f t="shared" si="10"/>
        <v>0</v>
      </c>
      <c r="T42" s="155">
        <f t="shared" si="28"/>
        <v>0</v>
      </c>
      <c r="U42" s="19"/>
      <c r="V42" s="50">
        <v>0.25</v>
      </c>
      <c r="W42" s="154">
        <f t="shared" si="34"/>
        <v>0.25</v>
      </c>
      <c r="X42" s="19"/>
      <c r="Y42" s="21">
        <f t="shared" si="11"/>
        <v>0</v>
      </c>
      <c r="Z42" s="155">
        <f t="shared" si="29"/>
        <v>0</v>
      </c>
      <c r="AA42" s="19"/>
      <c r="AB42" s="50">
        <v>0.25</v>
      </c>
      <c r="AC42" s="154">
        <f t="shared" si="35"/>
        <v>0.25</v>
      </c>
      <c r="AD42" s="19"/>
      <c r="AE42" s="21">
        <f t="shared" si="13"/>
        <v>0</v>
      </c>
      <c r="AF42" s="155">
        <f t="shared" si="30"/>
        <v>0</v>
      </c>
    </row>
    <row r="43" spans="2:32" x14ac:dyDescent="0.25">
      <c r="B43" s="14" t="s">
        <v>29</v>
      </c>
      <c r="C43" s="14"/>
      <c r="D43" s="15" t="s">
        <v>58</v>
      </c>
      <c r="E43" s="15"/>
      <c r="F43" s="53">
        <f>G7</f>
        <v>2000</v>
      </c>
      <c r="G43" s="50">
        <v>7.0000000000000001E-3</v>
      </c>
      <c r="H43" s="154">
        <f t="shared" ref="H43:H48" si="36">$F43*G43</f>
        <v>14</v>
      </c>
      <c r="I43" s="19"/>
      <c r="J43" s="50">
        <v>7.0000000000000001E-3</v>
      </c>
      <c r="K43" s="154">
        <f t="shared" ref="K43:K48" si="37">$F43*J43</f>
        <v>14</v>
      </c>
      <c r="L43" s="19"/>
      <c r="M43" s="21">
        <f t="shared" ref="M43:M60" si="38">K43-H43</f>
        <v>0</v>
      </c>
      <c r="N43" s="155">
        <f t="shared" ref="N43:N46" si="39">IF((H43)=0,"",(M43/H43))</f>
        <v>0</v>
      </c>
      <c r="O43" s="19"/>
      <c r="P43" s="50">
        <v>7.0000000000000001E-3</v>
      </c>
      <c r="Q43" s="154">
        <f t="shared" ref="Q43:Q48" si="40">$F43*P43</f>
        <v>14</v>
      </c>
      <c r="R43" s="19"/>
      <c r="S43" s="21">
        <f t="shared" ref="S43:S60" si="41">Q43-K43</f>
        <v>0</v>
      </c>
      <c r="T43" s="155">
        <f t="shared" ref="T43:T46" si="42">IF((K43)=0,"",(S43/K43))</f>
        <v>0</v>
      </c>
      <c r="U43" s="19"/>
      <c r="V43" s="50">
        <v>7.0000000000000001E-3</v>
      </c>
      <c r="W43" s="154">
        <f t="shared" ref="W43:W48" si="43">$F43*V43</f>
        <v>14</v>
      </c>
      <c r="X43" s="19"/>
      <c r="Y43" s="21">
        <f t="shared" ref="Y43:Y60" si="44">W43-Q43</f>
        <v>0</v>
      </c>
      <c r="Z43" s="155">
        <f t="shared" ref="Z43:Z46" si="45">IF((Q43)=0,"",(Y43/Q43))</f>
        <v>0</v>
      </c>
      <c r="AA43" s="19"/>
      <c r="AB43" s="50">
        <v>7.0000000000000001E-3</v>
      </c>
      <c r="AC43" s="154">
        <f t="shared" si="35"/>
        <v>14</v>
      </c>
      <c r="AD43" s="19"/>
      <c r="AE43" s="21">
        <f t="shared" si="13"/>
        <v>0</v>
      </c>
      <c r="AF43" s="155">
        <f t="shared" si="30"/>
        <v>0</v>
      </c>
    </row>
    <row r="44" spans="2:32" x14ac:dyDescent="0.25">
      <c r="B44" s="37" t="s">
        <v>30</v>
      </c>
      <c r="C44" s="14"/>
      <c r="D44" s="15" t="s">
        <v>58</v>
      </c>
      <c r="E44" s="15"/>
      <c r="F44" s="55">
        <f>0.64*$G$7</f>
        <v>1280</v>
      </c>
      <c r="G44" s="54">
        <v>0.08</v>
      </c>
      <c r="H44" s="154">
        <f t="shared" si="36"/>
        <v>102.4</v>
      </c>
      <c r="I44" s="19"/>
      <c r="J44" s="54">
        <v>0.08</v>
      </c>
      <c r="K44" s="154">
        <f t="shared" si="37"/>
        <v>102.4</v>
      </c>
      <c r="L44" s="19"/>
      <c r="M44" s="21">
        <f t="shared" si="38"/>
        <v>0</v>
      </c>
      <c r="N44" s="155">
        <f t="shared" si="39"/>
        <v>0</v>
      </c>
      <c r="O44" s="19"/>
      <c r="P44" s="54">
        <v>0.08</v>
      </c>
      <c r="Q44" s="154">
        <f t="shared" si="40"/>
        <v>102.4</v>
      </c>
      <c r="R44" s="19"/>
      <c r="S44" s="21">
        <f t="shared" si="41"/>
        <v>0</v>
      </c>
      <c r="T44" s="155">
        <f t="shared" si="42"/>
        <v>0</v>
      </c>
      <c r="U44" s="19"/>
      <c r="V44" s="54">
        <v>0.08</v>
      </c>
      <c r="W44" s="154">
        <f t="shared" si="43"/>
        <v>102.4</v>
      </c>
      <c r="X44" s="19"/>
      <c r="Y44" s="21">
        <f t="shared" si="44"/>
        <v>0</v>
      </c>
      <c r="Z44" s="155">
        <f t="shared" si="45"/>
        <v>0</v>
      </c>
      <c r="AA44" s="19"/>
      <c r="AB44" s="54">
        <v>0.08</v>
      </c>
      <c r="AC44" s="154">
        <f t="shared" si="35"/>
        <v>102.4</v>
      </c>
      <c r="AD44" s="19"/>
      <c r="AE44" s="21">
        <f t="shared" si="13"/>
        <v>0</v>
      </c>
      <c r="AF44" s="155">
        <f t="shared" si="30"/>
        <v>0</v>
      </c>
    </row>
    <row r="45" spans="2:32" x14ac:dyDescent="0.25">
      <c r="B45" s="37" t="s">
        <v>31</v>
      </c>
      <c r="C45" s="14"/>
      <c r="D45" s="15" t="s">
        <v>58</v>
      </c>
      <c r="E45" s="15"/>
      <c r="F45" s="55">
        <f>0.18*$G$7</f>
        <v>360</v>
      </c>
      <c r="G45" s="54">
        <v>0.122</v>
      </c>
      <c r="H45" s="154">
        <f t="shared" si="36"/>
        <v>43.92</v>
      </c>
      <c r="I45" s="19"/>
      <c r="J45" s="54">
        <v>0.122</v>
      </c>
      <c r="K45" s="154">
        <f t="shared" si="37"/>
        <v>43.92</v>
      </c>
      <c r="L45" s="19"/>
      <c r="M45" s="21">
        <f t="shared" si="38"/>
        <v>0</v>
      </c>
      <c r="N45" s="155">
        <f t="shared" si="39"/>
        <v>0</v>
      </c>
      <c r="O45" s="19"/>
      <c r="P45" s="54">
        <v>0.122</v>
      </c>
      <c r="Q45" s="154">
        <f t="shared" si="40"/>
        <v>43.92</v>
      </c>
      <c r="R45" s="19"/>
      <c r="S45" s="21">
        <f t="shared" si="41"/>
        <v>0</v>
      </c>
      <c r="T45" s="155">
        <f t="shared" si="42"/>
        <v>0</v>
      </c>
      <c r="U45" s="19"/>
      <c r="V45" s="54">
        <v>0.122</v>
      </c>
      <c r="W45" s="154">
        <f t="shared" si="43"/>
        <v>43.92</v>
      </c>
      <c r="X45" s="19"/>
      <c r="Y45" s="21">
        <f t="shared" si="44"/>
        <v>0</v>
      </c>
      <c r="Z45" s="155">
        <f t="shared" si="45"/>
        <v>0</v>
      </c>
      <c r="AA45" s="19"/>
      <c r="AB45" s="54">
        <v>0.122</v>
      </c>
      <c r="AC45" s="154">
        <f t="shared" si="35"/>
        <v>43.92</v>
      </c>
      <c r="AD45" s="19"/>
      <c r="AE45" s="21">
        <f t="shared" si="13"/>
        <v>0</v>
      </c>
      <c r="AF45" s="155">
        <f t="shared" si="30"/>
        <v>0</v>
      </c>
    </row>
    <row r="46" spans="2:32" x14ac:dyDescent="0.25">
      <c r="B46" s="6" t="s">
        <v>32</v>
      </c>
      <c r="C46" s="14"/>
      <c r="D46" s="15" t="s">
        <v>58</v>
      </c>
      <c r="E46" s="15"/>
      <c r="F46" s="55">
        <f>0.18*$G$7</f>
        <v>360</v>
      </c>
      <c r="G46" s="54">
        <v>0.161</v>
      </c>
      <c r="H46" s="154">
        <f t="shared" si="36"/>
        <v>57.96</v>
      </c>
      <c r="I46" s="19"/>
      <c r="J46" s="54">
        <v>0.161</v>
      </c>
      <c r="K46" s="154">
        <f t="shared" si="37"/>
        <v>57.96</v>
      </c>
      <c r="L46" s="19"/>
      <c r="M46" s="21">
        <f t="shared" si="38"/>
        <v>0</v>
      </c>
      <c r="N46" s="155">
        <f t="shared" si="39"/>
        <v>0</v>
      </c>
      <c r="O46" s="19"/>
      <c r="P46" s="54">
        <v>0.161</v>
      </c>
      <c r="Q46" s="154">
        <f t="shared" si="40"/>
        <v>57.96</v>
      </c>
      <c r="R46" s="19"/>
      <c r="S46" s="21">
        <f t="shared" si="41"/>
        <v>0</v>
      </c>
      <c r="T46" s="155">
        <f t="shared" si="42"/>
        <v>0</v>
      </c>
      <c r="U46" s="19"/>
      <c r="V46" s="54">
        <v>0.161</v>
      </c>
      <c r="W46" s="154">
        <f t="shared" si="43"/>
        <v>57.96</v>
      </c>
      <c r="X46" s="19"/>
      <c r="Y46" s="21">
        <f t="shared" si="44"/>
        <v>0</v>
      </c>
      <c r="Z46" s="155">
        <f t="shared" si="45"/>
        <v>0</v>
      </c>
      <c r="AA46" s="19"/>
      <c r="AB46" s="54">
        <v>0.161</v>
      </c>
      <c r="AC46" s="154">
        <f t="shared" si="35"/>
        <v>57.96</v>
      </c>
      <c r="AD46" s="19"/>
      <c r="AE46" s="21">
        <f t="shared" si="13"/>
        <v>0</v>
      </c>
      <c r="AF46" s="155">
        <f t="shared" si="30"/>
        <v>0</v>
      </c>
    </row>
    <row r="47" spans="2:32" s="61" customFormat="1" x14ac:dyDescent="0.25">
      <c r="B47" s="158" t="s">
        <v>33</v>
      </c>
      <c r="C47" s="56"/>
      <c r="D47" s="57" t="s">
        <v>58</v>
      </c>
      <c r="E47" s="57"/>
      <c r="F47" s="58">
        <f>IF(AND(N3=1, G7&gt;=750), 750, IF(AND(N3=1, AND(G7&lt;750, G7&gt;=0)), G7, IF(AND(N3=2, G7&gt;=750), 750, IF(AND(N3=2, AND(G7&lt;750, G7&gt;=0)), G7))))</f>
        <v>750</v>
      </c>
      <c r="G47" s="54">
        <v>9.4E-2</v>
      </c>
      <c r="H47" s="215">
        <f t="shared" si="36"/>
        <v>70.5</v>
      </c>
      <c r="I47" s="59"/>
      <c r="J47" s="54">
        <v>9.4E-2</v>
      </c>
      <c r="K47" s="154">
        <f t="shared" si="37"/>
        <v>70.5</v>
      </c>
      <c r="L47" s="59"/>
      <c r="M47" s="60">
        <f t="shared" si="38"/>
        <v>0</v>
      </c>
      <c r="N47" s="155">
        <f>IF((H47)=FALSE,"",(M47/H47))</f>
        <v>0</v>
      </c>
      <c r="O47" s="59"/>
      <c r="P47" s="54">
        <v>9.4E-2</v>
      </c>
      <c r="Q47" s="154">
        <f t="shared" si="40"/>
        <v>70.5</v>
      </c>
      <c r="R47" s="59"/>
      <c r="S47" s="60">
        <f t="shared" si="41"/>
        <v>0</v>
      </c>
      <c r="T47" s="155">
        <f>IF((K47)=FALSE,"",(S47/K47))</f>
        <v>0</v>
      </c>
      <c r="U47" s="59"/>
      <c r="V47" s="54">
        <v>9.4E-2</v>
      </c>
      <c r="W47" s="154">
        <f t="shared" si="43"/>
        <v>70.5</v>
      </c>
      <c r="X47" s="59"/>
      <c r="Y47" s="60">
        <f t="shared" si="44"/>
        <v>0</v>
      </c>
      <c r="Z47" s="155">
        <f>IF((Q47)=FALSE,"",(Y47/Q47))</f>
        <v>0</v>
      </c>
      <c r="AA47" s="59"/>
      <c r="AB47" s="54">
        <v>9.4E-2</v>
      </c>
      <c r="AC47" s="154">
        <f t="shared" si="35"/>
        <v>70.5</v>
      </c>
      <c r="AD47" s="59"/>
      <c r="AE47" s="60">
        <f>AC47-W47</f>
        <v>0</v>
      </c>
      <c r="AF47" s="155">
        <f>IF((W47)=FALSE,"",(AE47/W47))</f>
        <v>0</v>
      </c>
    </row>
    <row r="48" spans="2:32" s="61" customFormat="1" ht="13" thickBot="1" x14ac:dyDescent="0.3">
      <c r="B48" s="158" t="s">
        <v>34</v>
      </c>
      <c r="C48" s="56"/>
      <c r="D48" s="57" t="s">
        <v>58</v>
      </c>
      <c r="E48" s="57"/>
      <c r="F48" s="58">
        <f>IF(AND(N3=1, G7&gt;=750), G7-750, IF(AND(N3=1, AND(G7&lt;750, G7&gt;=0)), 0, IF(AND(N3=2, G7&gt;=750), G7-750, IF(AND(N3=2, AND(G7&lt;750, G7&gt;=0)), 0))))</f>
        <v>1250</v>
      </c>
      <c r="G48" s="54">
        <v>0.11</v>
      </c>
      <c r="H48" s="215">
        <f t="shared" si="36"/>
        <v>137.5</v>
      </c>
      <c r="I48" s="59"/>
      <c r="J48" s="54">
        <v>0.11</v>
      </c>
      <c r="K48" s="154">
        <f t="shared" si="37"/>
        <v>137.5</v>
      </c>
      <c r="L48" s="59"/>
      <c r="M48" s="60">
        <f t="shared" si="38"/>
        <v>0</v>
      </c>
      <c r="N48" s="155">
        <f>IFERROR(IF((H48)=FALSE,"",(M48/H48)),"n/a")</f>
        <v>0</v>
      </c>
      <c r="O48" s="59"/>
      <c r="P48" s="54">
        <v>0.11</v>
      </c>
      <c r="Q48" s="154">
        <f t="shared" si="40"/>
        <v>137.5</v>
      </c>
      <c r="R48" s="59"/>
      <c r="S48" s="60">
        <f t="shared" si="41"/>
        <v>0</v>
      </c>
      <c r="T48" s="155">
        <f>IF((K48)=FALSE,"",(S48/K48))</f>
        <v>0</v>
      </c>
      <c r="U48" s="59"/>
      <c r="V48" s="54">
        <v>0.11</v>
      </c>
      <c r="W48" s="154">
        <f t="shared" si="43"/>
        <v>137.5</v>
      </c>
      <c r="X48" s="59"/>
      <c r="Y48" s="60">
        <f t="shared" si="44"/>
        <v>0</v>
      </c>
      <c r="Z48" s="155">
        <f>IF((Q48)=FALSE,"",(Y48/Q48))</f>
        <v>0</v>
      </c>
      <c r="AA48" s="59"/>
      <c r="AB48" s="54">
        <v>0.11</v>
      </c>
      <c r="AC48" s="154">
        <f t="shared" si="35"/>
        <v>137.5</v>
      </c>
      <c r="AD48" s="59"/>
      <c r="AE48" s="60">
        <f t="shared" si="13"/>
        <v>0</v>
      </c>
      <c r="AF48" s="155">
        <f>IF((W48)=FALSE,"",(AE48/W48))</f>
        <v>0</v>
      </c>
    </row>
    <row r="49" spans="2:36" ht="8.25" customHeight="1" thickBot="1" x14ac:dyDescent="0.3">
      <c r="B49" s="62"/>
      <c r="C49" s="63"/>
      <c r="D49" s="64"/>
      <c r="E49" s="64"/>
      <c r="F49" s="66"/>
      <c r="G49" s="65"/>
      <c r="H49" s="67"/>
      <c r="I49" s="68"/>
      <c r="J49" s="65"/>
      <c r="K49" s="67"/>
      <c r="L49" s="68"/>
      <c r="M49" s="69">
        <f t="shared" si="38"/>
        <v>0</v>
      </c>
      <c r="N49" s="70"/>
      <c r="O49" s="68"/>
      <c r="P49" s="65"/>
      <c r="Q49" s="67"/>
      <c r="R49" s="68"/>
      <c r="S49" s="69">
        <f t="shared" si="41"/>
        <v>0</v>
      </c>
      <c r="T49" s="70"/>
      <c r="U49" s="68"/>
      <c r="V49" s="65"/>
      <c r="W49" s="67"/>
      <c r="X49" s="68"/>
      <c r="Y49" s="69">
        <f t="shared" si="44"/>
        <v>0</v>
      </c>
      <c r="Z49" s="70"/>
      <c r="AA49" s="68"/>
      <c r="AB49" s="65"/>
      <c r="AC49" s="67"/>
      <c r="AD49" s="68"/>
      <c r="AE49" s="69">
        <f t="shared" si="13"/>
        <v>0</v>
      </c>
      <c r="AF49" s="70"/>
    </row>
    <row r="50" spans="2:36" ht="13" x14ac:dyDescent="0.25">
      <c r="B50" s="71" t="s">
        <v>35</v>
      </c>
      <c r="C50" s="14"/>
      <c r="D50" s="14"/>
      <c r="E50" s="14"/>
      <c r="F50" s="73"/>
      <c r="G50" s="72"/>
      <c r="H50" s="74">
        <f>SUM(H40:H46,H39)</f>
        <v>326.83268085282043</v>
      </c>
      <c r="I50" s="75"/>
      <c r="J50" s="72"/>
      <c r="K50" s="74">
        <f>SUM(K40:K46,K39)</f>
        <v>333.62816376781939</v>
      </c>
      <c r="L50" s="75"/>
      <c r="M50" s="76">
        <f t="shared" si="38"/>
        <v>6.7954829149989564</v>
      </c>
      <c r="N50" s="77">
        <f>IF((H50)=0,"",(M50/H50))</f>
        <v>2.0791932120335005E-2</v>
      </c>
      <c r="O50" s="75"/>
      <c r="P50" s="72"/>
      <c r="Q50" s="74">
        <f>SUM(Q40:Q46,Q39)</f>
        <v>330.51781445792153</v>
      </c>
      <c r="R50" s="75"/>
      <c r="S50" s="76">
        <f t="shared" si="41"/>
        <v>-3.1103493098978561</v>
      </c>
      <c r="T50" s="77">
        <f>IF((K50)=0,"",(S50/K50))</f>
        <v>-9.3228019924074222E-3</v>
      </c>
      <c r="U50" s="75"/>
      <c r="V50" s="72"/>
      <c r="W50" s="74">
        <f>SUM(W40:W46,W39)</f>
        <v>328.04781445792156</v>
      </c>
      <c r="X50" s="75"/>
      <c r="Y50" s="76">
        <f t="shared" si="44"/>
        <v>-2.4699999999999704</v>
      </c>
      <c r="Z50" s="77">
        <f>IF((Q50)=0,"",(Y50/Q50))</f>
        <v>-7.4731221494096743E-3</v>
      </c>
      <c r="AA50" s="75"/>
      <c r="AB50" s="72"/>
      <c r="AC50" s="74">
        <f>SUM(AC40:AC46,AC39)</f>
        <v>328.60981445792152</v>
      </c>
      <c r="AD50" s="75"/>
      <c r="AE50" s="76">
        <f t="shared" si="13"/>
        <v>0.56199999999995498</v>
      </c>
      <c r="AF50" s="77">
        <f>IF((W50)=0,"",(AE50/W50))</f>
        <v>1.7131648961863219E-3</v>
      </c>
    </row>
    <row r="51" spans="2:36" x14ac:dyDescent="0.25">
      <c r="B51" s="78" t="s">
        <v>36</v>
      </c>
      <c r="C51" s="14"/>
      <c r="D51" s="14"/>
      <c r="E51" s="14"/>
      <c r="F51" s="80"/>
      <c r="G51" s="79">
        <v>0.13</v>
      </c>
      <c r="H51" s="82">
        <f>H50*G51</f>
        <v>42.488248510866654</v>
      </c>
      <c r="I51" s="81"/>
      <c r="J51" s="79">
        <v>0.13</v>
      </c>
      <c r="K51" s="82">
        <f>K50*J51</f>
        <v>43.371661289816522</v>
      </c>
      <c r="L51" s="81"/>
      <c r="M51" s="83">
        <f t="shared" si="38"/>
        <v>0.88341277894986803</v>
      </c>
      <c r="N51" s="84">
        <f>IF((H51)=0,"",(M51/H51))</f>
        <v>2.0791932120335092E-2</v>
      </c>
      <c r="O51" s="81"/>
      <c r="P51" s="79">
        <v>0.13</v>
      </c>
      <c r="Q51" s="82">
        <f>Q50*P51</f>
        <v>42.967315879529799</v>
      </c>
      <c r="R51" s="81"/>
      <c r="S51" s="83">
        <f t="shared" si="41"/>
        <v>-0.40434541028672299</v>
      </c>
      <c r="T51" s="84">
        <f>IF((K51)=0,"",(S51/K51))</f>
        <v>-9.3228019924074604E-3</v>
      </c>
      <c r="U51" s="81"/>
      <c r="V51" s="79">
        <v>0.13</v>
      </c>
      <c r="W51" s="82">
        <f>W50*V51</f>
        <v>42.646215879529805</v>
      </c>
      <c r="X51" s="81"/>
      <c r="Y51" s="83">
        <f t="shared" si="44"/>
        <v>-0.32109999999999417</v>
      </c>
      <c r="Z51" s="84">
        <f>IF((Q51)=0,"",(Y51/Q51))</f>
        <v>-7.4731221494096275E-3</v>
      </c>
      <c r="AA51" s="81"/>
      <c r="AB51" s="79">
        <v>0.13</v>
      </c>
      <c r="AC51" s="82">
        <f>AC50*AB51</f>
        <v>42.719275879529796</v>
      </c>
      <c r="AD51" s="81"/>
      <c r="AE51" s="83">
        <f t="shared" si="13"/>
        <v>7.3059999999991021E-2</v>
      </c>
      <c r="AF51" s="84">
        <f>IF((W51)=0,"",(AE51/W51))</f>
        <v>1.7131648961862486E-3</v>
      </c>
    </row>
    <row r="52" spans="2:36" ht="12.75" customHeight="1" x14ac:dyDescent="0.25">
      <c r="B52" s="85" t="s">
        <v>37</v>
      </c>
      <c r="C52" s="14"/>
      <c r="D52" s="14"/>
      <c r="E52" s="14"/>
      <c r="F52" s="80"/>
      <c r="G52" s="86"/>
      <c r="H52" s="82">
        <f>H50+H51</f>
        <v>369.32092936368707</v>
      </c>
      <c r="I52" s="81"/>
      <c r="J52" s="86"/>
      <c r="K52" s="82">
        <f>K50+K51</f>
        <v>376.99982505763592</v>
      </c>
      <c r="L52" s="81"/>
      <c r="M52" s="83">
        <f t="shared" si="38"/>
        <v>7.6788956939488457</v>
      </c>
      <c r="N52" s="84">
        <f>IF((H52)=0,"",(M52/H52))</f>
        <v>2.0791932120335074E-2</v>
      </c>
      <c r="O52" s="81"/>
      <c r="P52" s="86"/>
      <c r="Q52" s="82">
        <f>Q50+Q51</f>
        <v>373.48513033745132</v>
      </c>
      <c r="R52" s="81"/>
      <c r="S52" s="83">
        <f t="shared" si="41"/>
        <v>-3.5146947201845933</v>
      </c>
      <c r="T52" s="84">
        <f>IF((K52)=0,"",(S52/K52))</f>
        <v>-9.3228019924074639E-3</v>
      </c>
      <c r="U52" s="81"/>
      <c r="V52" s="86"/>
      <c r="W52" s="82">
        <f>W50+W51</f>
        <v>370.69403033745135</v>
      </c>
      <c r="X52" s="81"/>
      <c r="Y52" s="83">
        <f t="shared" si="44"/>
        <v>-2.7910999999999717</v>
      </c>
      <c r="Z52" s="84">
        <f>IF((Q52)=0,"",(Y52/Q52))</f>
        <v>-7.4731221494096882E-3</v>
      </c>
      <c r="AA52" s="81"/>
      <c r="AB52" s="86"/>
      <c r="AC52" s="82">
        <f>AC50+AC51</f>
        <v>371.32909033745131</v>
      </c>
      <c r="AD52" s="81"/>
      <c r="AE52" s="83">
        <f t="shared" si="13"/>
        <v>0.63505999999995311</v>
      </c>
      <c r="AF52" s="84">
        <f>IF((W52)=0,"",(AE52/W52))</f>
        <v>1.7131648961863327E-3</v>
      </c>
    </row>
    <row r="53" spans="2:36" ht="15.75" customHeight="1" x14ac:dyDescent="0.25">
      <c r="B53" s="141" t="s">
        <v>38</v>
      </c>
      <c r="C53" s="141"/>
      <c r="D53" s="141"/>
      <c r="E53" s="141"/>
      <c r="F53" s="80"/>
      <c r="G53" s="86"/>
      <c r="H53" s="87">
        <f>ROUND(-H52*10%,2)</f>
        <v>-36.93</v>
      </c>
      <c r="I53" s="81"/>
      <c r="J53" s="86"/>
      <c r="K53" s="213">
        <v>0</v>
      </c>
      <c r="L53" s="81"/>
      <c r="M53" s="88">
        <f t="shared" si="38"/>
        <v>36.93</v>
      </c>
      <c r="N53" s="89">
        <f>IF((H53)=0,"",(M53/H53))</f>
        <v>-1</v>
      </c>
      <c r="O53" s="81"/>
      <c r="P53" s="86"/>
      <c r="Q53" s="87">
        <f>ROUND(-Q52*10%,2)</f>
        <v>-37.35</v>
      </c>
      <c r="R53" s="81"/>
      <c r="S53" s="88">
        <f t="shared" si="41"/>
        <v>-37.35</v>
      </c>
      <c r="T53" s="89" t="str">
        <f>IF((K53)=0,"",(S53/K53))</f>
        <v/>
      </c>
      <c r="U53" s="81"/>
      <c r="V53" s="86"/>
      <c r="W53" s="87">
        <f>ROUND(-W52*10%,2)</f>
        <v>-37.07</v>
      </c>
      <c r="X53" s="81"/>
      <c r="Y53" s="88">
        <f t="shared" si="44"/>
        <v>0.28000000000000114</v>
      </c>
      <c r="Z53" s="89">
        <f>IF((Q53)=0,"",(Y53/Q53))</f>
        <v>-7.4966532797858402E-3</v>
      </c>
      <c r="AA53" s="81"/>
      <c r="AB53" s="86"/>
      <c r="AC53" s="87">
        <f>ROUND(-AC52*10%,2)</f>
        <v>-37.130000000000003</v>
      </c>
      <c r="AD53" s="81"/>
      <c r="AE53" s="88">
        <f t="shared" si="13"/>
        <v>-6.0000000000002274E-2</v>
      </c>
      <c r="AF53" s="89">
        <f>IF((W53)=0,"",(AE53/W53))</f>
        <v>1.618559482061027E-3</v>
      </c>
    </row>
    <row r="54" spans="2:36" ht="13.5" customHeight="1" thickBot="1" x14ac:dyDescent="0.3">
      <c r="B54" s="222" t="s">
        <v>39</v>
      </c>
      <c r="C54" s="222"/>
      <c r="D54" s="222"/>
      <c r="E54" s="142"/>
      <c r="F54" s="91"/>
      <c r="G54" s="90"/>
      <c r="H54" s="93">
        <f>H52+H53</f>
        <v>332.39092936368706</v>
      </c>
      <c r="I54" s="92"/>
      <c r="J54" s="90"/>
      <c r="K54" s="93">
        <f>K52+K53</f>
        <v>376.99982505763592</v>
      </c>
      <c r="L54" s="92"/>
      <c r="M54" s="94">
        <f t="shared" si="38"/>
        <v>44.608895693948853</v>
      </c>
      <c r="N54" s="95">
        <f>IF((H54)=0,"",(M54/H54))</f>
        <v>0.13420611621185313</v>
      </c>
      <c r="O54" s="92"/>
      <c r="P54" s="90"/>
      <c r="Q54" s="93">
        <f>Q52+Q53</f>
        <v>336.1351303374513</v>
      </c>
      <c r="R54" s="92"/>
      <c r="S54" s="94">
        <f t="shared" si="41"/>
        <v>-40.864694720184616</v>
      </c>
      <c r="T54" s="95">
        <f>IF((K54)=0,"",(S54/K54))</f>
        <v>-0.10839446600256963</v>
      </c>
      <c r="U54" s="92"/>
      <c r="V54" s="90"/>
      <c r="W54" s="93">
        <f>W52+W53</f>
        <v>333.62403033745136</v>
      </c>
      <c r="X54" s="92"/>
      <c r="Y54" s="94">
        <f t="shared" si="44"/>
        <v>-2.5110999999999422</v>
      </c>
      <c r="Z54" s="95">
        <f>IF((Q54)=0,"",(Y54/Q54))</f>
        <v>-7.4705074637066637E-3</v>
      </c>
      <c r="AA54" s="92"/>
      <c r="AB54" s="90"/>
      <c r="AC54" s="93">
        <f>AC52+AC53</f>
        <v>334.19909033745131</v>
      </c>
      <c r="AD54" s="92"/>
      <c r="AE54" s="94">
        <f t="shared" si="13"/>
        <v>0.57505999999995083</v>
      </c>
      <c r="AF54" s="95">
        <f>IF((W54)=0,"",(AE54/W54))</f>
        <v>1.7236767969570231E-3</v>
      </c>
    </row>
    <row r="55" spans="2:36" s="61" customFormat="1" ht="8.25" customHeight="1" thickBot="1" x14ac:dyDescent="0.3">
      <c r="B55" s="96"/>
      <c r="C55" s="97"/>
      <c r="D55" s="98"/>
      <c r="E55" s="98"/>
      <c r="F55" s="99"/>
      <c r="G55" s="65"/>
      <c r="H55" s="67"/>
      <c r="I55" s="100"/>
      <c r="J55" s="65"/>
      <c r="K55" s="67"/>
      <c r="L55" s="100"/>
      <c r="M55" s="101">
        <f t="shared" si="38"/>
        <v>0</v>
      </c>
      <c r="N55" s="70"/>
      <c r="O55" s="100"/>
      <c r="P55" s="65"/>
      <c r="Q55" s="67"/>
      <c r="R55" s="100"/>
      <c r="S55" s="101">
        <f t="shared" si="41"/>
        <v>0</v>
      </c>
      <c r="T55" s="70"/>
      <c r="U55" s="100"/>
      <c r="V55" s="65"/>
      <c r="W55" s="67"/>
      <c r="X55" s="100"/>
      <c r="Y55" s="101">
        <f t="shared" si="44"/>
        <v>0</v>
      </c>
      <c r="Z55" s="70"/>
      <c r="AA55" s="100"/>
      <c r="AB55" s="65"/>
      <c r="AC55" s="67"/>
      <c r="AD55" s="100"/>
      <c r="AE55" s="101">
        <f t="shared" si="13"/>
        <v>0</v>
      </c>
      <c r="AF55" s="70"/>
    </row>
    <row r="56" spans="2:36" s="61" customFormat="1" ht="13" x14ac:dyDescent="0.25">
      <c r="B56" s="102" t="s">
        <v>40</v>
      </c>
      <c r="C56" s="56"/>
      <c r="D56" s="56"/>
      <c r="E56" s="56"/>
      <c r="F56" s="104"/>
      <c r="G56" s="103"/>
      <c r="H56" s="105">
        <f>SUM(H47:H48,H39,H40:H43)</f>
        <v>330.55268085282034</v>
      </c>
      <c r="I56" s="106"/>
      <c r="J56" s="103"/>
      <c r="K56" s="105">
        <f>SUM(K47:K48,K39,K40:K43)</f>
        <v>337.34816376781936</v>
      </c>
      <c r="L56" s="106"/>
      <c r="M56" s="107">
        <f t="shared" si="38"/>
        <v>6.7954829149990132</v>
      </c>
      <c r="N56" s="77">
        <f>IF((H56)=0,"",(M56/H56))</f>
        <v>2.0557942224116235E-2</v>
      </c>
      <c r="O56" s="106"/>
      <c r="P56" s="103"/>
      <c r="Q56" s="105">
        <f>SUM(Q47:Q48,Q39,Q40:Q43)</f>
        <v>334.2378144579215</v>
      </c>
      <c r="R56" s="106"/>
      <c r="S56" s="107">
        <f t="shared" si="41"/>
        <v>-3.1103493098978561</v>
      </c>
      <c r="T56" s="77">
        <f>IF((K56)=0,"",(S56/K56))</f>
        <v>-9.2199977470117812E-3</v>
      </c>
      <c r="U56" s="106"/>
      <c r="V56" s="103"/>
      <c r="W56" s="105">
        <f>SUM(W47:W48,W39,W40:W43)</f>
        <v>331.76781445792147</v>
      </c>
      <c r="X56" s="106"/>
      <c r="Y56" s="107">
        <f t="shared" si="44"/>
        <v>-2.4700000000000273</v>
      </c>
      <c r="Z56" s="77">
        <f>IF((Q56)=0,"",(Y56/Q56))</f>
        <v>-7.3899477951229397E-3</v>
      </c>
      <c r="AA56" s="106"/>
      <c r="AB56" s="103"/>
      <c r="AC56" s="105">
        <f>SUM(AC47:AC48,AC39,AC40:AC43)</f>
        <v>332.32981445792149</v>
      </c>
      <c r="AD56" s="106"/>
      <c r="AE56" s="107">
        <f t="shared" si="13"/>
        <v>0.56200000000001182</v>
      </c>
      <c r="AF56" s="77">
        <f>IF((W56)=0,"",(AE56/W56))</f>
        <v>1.6939557591451988E-3</v>
      </c>
    </row>
    <row r="57" spans="2:36" s="61" customFormat="1" x14ac:dyDescent="0.25">
      <c r="B57" s="108" t="s">
        <v>36</v>
      </c>
      <c r="C57" s="56"/>
      <c r="D57" s="56"/>
      <c r="E57" s="56"/>
      <c r="F57" s="104"/>
      <c r="G57" s="109">
        <v>0.13</v>
      </c>
      <c r="H57" s="111">
        <f>H56*G57</f>
        <v>42.971848510866643</v>
      </c>
      <c r="I57" s="110"/>
      <c r="J57" s="109">
        <v>0.13</v>
      </c>
      <c r="K57" s="111">
        <f>K56*J57</f>
        <v>43.855261289816518</v>
      </c>
      <c r="L57" s="110"/>
      <c r="M57" s="112">
        <f t="shared" si="38"/>
        <v>0.88341277894987513</v>
      </c>
      <c r="N57" s="84">
        <f>IF((H57)=0,"",(M57/H57))</f>
        <v>2.0557942224116315E-2</v>
      </c>
      <c r="O57" s="110"/>
      <c r="P57" s="109">
        <v>0.13</v>
      </c>
      <c r="Q57" s="111">
        <f>Q56*P57</f>
        <v>43.450915879529795</v>
      </c>
      <c r="R57" s="110"/>
      <c r="S57" s="112">
        <f t="shared" si="41"/>
        <v>-0.40434541028672299</v>
      </c>
      <c r="T57" s="84">
        <f>IF((K57)=0,"",(S57/K57))</f>
        <v>-9.2199977470118211E-3</v>
      </c>
      <c r="U57" s="110"/>
      <c r="V57" s="109">
        <v>0.13</v>
      </c>
      <c r="W57" s="111">
        <f>W56*V57</f>
        <v>43.129815879529794</v>
      </c>
      <c r="X57" s="110"/>
      <c r="Y57" s="112">
        <f t="shared" si="44"/>
        <v>-0.32110000000000127</v>
      </c>
      <c r="Z57" s="84">
        <f>IF((Q57)=0,"",(Y57/Q57))</f>
        <v>-7.3899477951228877E-3</v>
      </c>
      <c r="AA57" s="110"/>
      <c r="AB57" s="109">
        <v>0.13</v>
      </c>
      <c r="AC57" s="111">
        <f>AC56*AB57</f>
        <v>43.202875879529792</v>
      </c>
      <c r="AD57" s="110"/>
      <c r="AE57" s="112">
        <f t="shared" si="13"/>
        <v>7.3059999999998126E-2</v>
      </c>
      <c r="AF57" s="84">
        <f>IF((W57)=0,"",(AE57/W57))</f>
        <v>1.6939557591451196E-3</v>
      </c>
    </row>
    <row r="58" spans="2:36" s="61" customFormat="1" ht="12.75" customHeight="1" x14ac:dyDescent="0.25">
      <c r="B58" s="113" t="s">
        <v>37</v>
      </c>
      <c r="C58" s="56"/>
      <c r="D58" s="56"/>
      <c r="E58" s="56"/>
      <c r="F58" s="115"/>
      <c r="G58" s="114"/>
      <c r="H58" s="111">
        <f>H56+H57</f>
        <v>373.52452936368701</v>
      </c>
      <c r="I58" s="110"/>
      <c r="J58" s="114"/>
      <c r="K58" s="111">
        <f>K56+K57</f>
        <v>381.20342505763585</v>
      </c>
      <c r="L58" s="110"/>
      <c r="M58" s="112">
        <f t="shared" si="38"/>
        <v>7.6788956939488457</v>
      </c>
      <c r="N58" s="84">
        <f>IF((H58)=0,"",(M58/H58))</f>
        <v>2.0557942224116128E-2</v>
      </c>
      <c r="O58" s="110"/>
      <c r="P58" s="114"/>
      <c r="Q58" s="111">
        <f>Q56+Q57</f>
        <v>377.68873033745132</v>
      </c>
      <c r="R58" s="110"/>
      <c r="S58" s="112">
        <f t="shared" si="41"/>
        <v>-3.5146947201845364</v>
      </c>
      <c r="T58" s="84">
        <f>IF((K58)=0,"",(S58/K58))</f>
        <v>-9.2199977470116753E-3</v>
      </c>
      <c r="U58" s="110"/>
      <c r="V58" s="114"/>
      <c r="W58" s="111">
        <f>W56+W57</f>
        <v>374.89763033745129</v>
      </c>
      <c r="X58" s="110"/>
      <c r="Y58" s="112">
        <f t="shared" si="44"/>
        <v>-2.7911000000000286</v>
      </c>
      <c r="Z58" s="84">
        <f>IF((Q58)=0,"",(Y58/Q58))</f>
        <v>-7.3899477951229336E-3</v>
      </c>
      <c r="AA58" s="110"/>
      <c r="AB58" s="114"/>
      <c r="AC58" s="111">
        <f>AC56+AC57</f>
        <v>375.5326903374513</v>
      </c>
      <c r="AD58" s="110"/>
      <c r="AE58" s="112">
        <f t="shared" si="13"/>
        <v>0.63506000000000995</v>
      </c>
      <c r="AF58" s="84">
        <f>IF((W58)=0,"",(AE58/W58))</f>
        <v>1.6939557591451897E-3</v>
      </c>
    </row>
    <row r="59" spans="2:36" s="61" customFormat="1" ht="15.75" customHeight="1" x14ac:dyDescent="0.25">
      <c r="B59" s="143" t="s">
        <v>38</v>
      </c>
      <c r="C59" s="143"/>
      <c r="D59" s="143"/>
      <c r="E59" s="143"/>
      <c r="F59" s="115"/>
      <c r="G59" s="114"/>
      <c r="H59" s="116">
        <f>ROUND(-H58*10%,2)</f>
        <v>-37.35</v>
      </c>
      <c r="I59" s="110"/>
      <c r="J59" s="114"/>
      <c r="K59" s="214">
        <v>0</v>
      </c>
      <c r="L59" s="110"/>
      <c r="M59" s="117">
        <f t="shared" si="38"/>
        <v>37.35</v>
      </c>
      <c r="N59" s="89">
        <f>IF((H59)=0,"",(M59/H59))</f>
        <v>-1</v>
      </c>
      <c r="O59" s="110"/>
      <c r="P59" s="114"/>
      <c r="Q59" s="116">
        <f>ROUND(-Q58*10%,2)</f>
        <v>-37.770000000000003</v>
      </c>
      <c r="R59" s="110"/>
      <c r="S59" s="117">
        <f t="shared" si="41"/>
        <v>-37.770000000000003</v>
      </c>
      <c r="T59" s="89" t="str">
        <f>IF((K59)=0,"",(S59/K59))</f>
        <v/>
      </c>
      <c r="U59" s="110"/>
      <c r="V59" s="114"/>
      <c r="W59" s="116">
        <f>ROUND(-W58*10%,2)</f>
        <v>-37.49</v>
      </c>
      <c r="X59" s="110"/>
      <c r="Y59" s="117">
        <f t="shared" si="44"/>
        <v>0.28000000000000114</v>
      </c>
      <c r="Z59" s="89">
        <f>IF((Q59)=0,"",(Y59/Q59))</f>
        <v>-7.4132909716706679E-3</v>
      </c>
      <c r="AA59" s="110"/>
      <c r="AB59" s="114"/>
      <c r="AC59" s="116">
        <f>ROUND(-AC58*10%,2)</f>
        <v>-37.549999999999997</v>
      </c>
      <c r="AD59" s="110"/>
      <c r="AE59" s="117">
        <f t="shared" si="13"/>
        <v>-5.9999999999995168E-2</v>
      </c>
      <c r="AF59" s="89">
        <f>IF((W59)=0,"",(AE59/W59))</f>
        <v>1.6004267804746643E-3</v>
      </c>
    </row>
    <row r="60" spans="2:36" s="61" customFormat="1" ht="13.5" customHeight="1" thickBot="1" x14ac:dyDescent="0.3">
      <c r="B60" s="223" t="s">
        <v>41</v>
      </c>
      <c r="C60" s="223"/>
      <c r="D60" s="223"/>
      <c r="E60" s="135"/>
      <c r="F60" s="119"/>
      <c r="G60" s="118"/>
      <c r="H60" s="121">
        <f>SUM(H58:H59)</f>
        <v>336.17452936368699</v>
      </c>
      <c r="I60" s="120"/>
      <c r="J60" s="118"/>
      <c r="K60" s="121">
        <f>SUM(K58:K59)</f>
        <v>381.20342505763585</v>
      </c>
      <c r="L60" s="120"/>
      <c r="M60" s="122">
        <f t="shared" si="38"/>
        <v>45.028895693948868</v>
      </c>
      <c r="N60" s="123">
        <f>IF((H60)=0,"",(M60/H60))</f>
        <v>0.13394499511661342</v>
      </c>
      <c r="O60" s="120"/>
      <c r="P60" s="118"/>
      <c r="Q60" s="121">
        <f>SUM(Q58:Q59)</f>
        <v>339.91873033745134</v>
      </c>
      <c r="R60" s="120"/>
      <c r="S60" s="122">
        <f t="shared" si="41"/>
        <v>-41.284694720184518</v>
      </c>
      <c r="T60" s="123">
        <f>IF((K60)=0,"",(S60/K60))</f>
        <v>-0.10830095431052987</v>
      </c>
      <c r="U60" s="120"/>
      <c r="V60" s="118"/>
      <c r="W60" s="121">
        <f>SUM(W58:W59)</f>
        <v>337.40763033745128</v>
      </c>
      <c r="X60" s="120"/>
      <c r="Y60" s="122">
        <f t="shared" si="44"/>
        <v>-2.5111000000000558</v>
      </c>
      <c r="Z60" s="123">
        <f>IF((Q60)=0,"",(Y60/Q60))</f>
        <v>-7.387354022848883E-3</v>
      </c>
      <c r="AA60" s="120"/>
      <c r="AB60" s="118"/>
      <c r="AC60" s="121">
        <f>SUM(AC58:AC59)</f>
        <v>337.98269033745129</v>
      </c>
      <c r="AD60" s="120"/>
      <c r="AE60" s="122">
        <f t="shared" si="13"/>
        <v>0.57506000000000768</v>
      </c>
      <c r="AF60" s="123">
        <f>IF((W60)=0,"",(AE60/W60))</f>
        <v>1.7043479408716195E-3</v>
      </c>
    </row>
    <row r="61" spans="2:36" s="61" customFormat="1" ht="8.25" customHeight="1" thickBot="1" x14ac:dyDescent="0.3">
      <c r="B61" s="96"/>
      <c r="C61" s="97"/>
      <c r="D61" s="98"/>
      <c r="E61" s="98"/>
      <c r="F61" s="125"/>
      <c r="G61" s="124"/>
      <c r="H61" s="127"/>
      <c r="I61" s="126"/>
      <c r="J61" s="124"/>
      <c r="K61" s="127"/>
      <c r="L61" s="126"/>
      <c r="M61" s="128"/>
      <c r="N61" s="70"/>
      <c r="O61" s="126"/>
      <c r="P61" s="124"/>
      <c r="Q61" s="127"/>
      <c r="R61" s="126"/>
      <c r="S61" s="128"/>
      <c r="T61" s="70"/>
      <c r="U61" s="126"/>
      <c r="V61" s="124"/>
      <c r="W61" s="127"/>
      <c r="X61" s="126"/>
      <c r="Y61" s="128"/>
      <c r="Z61" s="70"/>
      <c r="AA61" s="126"/>
      <c r="AB61" s="124"/>
      <c r="AC61" s="127"/>
      <c r="AD61" s="126"/>
      <c r="AE61" s="128"/>
      <c r="AF61" s="70"/>
    </row>
    <row r="62" spans="2:36" ht="10.5" customHeight="1" x14ac:dyDescent="0.25">
      <c r="H62" s="147"/>
      <c r="I62" s="144"/>
      <c r="K62" s="147"/>
      <c r="L62" s="144"/>
      <c r="M62" s="144"/>
      <c r="N62" s="144"/>
      <c r="O62" s="144"/>
      <c r="Q62" s="147"/>
      <c r="R62" s="144"/>
      <c r="S62" s="144"/>
      <c r="T62" s="144"/>
      <c r="U62" s="144"/>
      <c r="W62" s="147"/>
      <c r="X62" s="144"/>
      <c r="Y62" s="144"/>
      <c r="Z62" s="144"/>
      <c r="AA62" s="144"/>
      <c r="AC62" s="147"/>
      <c r="AD62" s="144"/>
      <c r="AE62" s="144"/>
      <c r="AF62" s="144"/>
    </row>
    <row r="63" spans="2:36" ht="13" x14ac:dyDescent="0.3">
      <c r="B63" s="7" t="s">
        <v>42</v>
      </c>
      <c r="G63" s="129">
        <v>3.7900000000000003E-2</v>
      </c>
      <c r="I63" s="144"/>
      <c r="J63" s="129">
        <v>3.7900000000000003E-2</v>
      </c>
      <c r="K63" s="144"/>
      <c r="L63" s="144"/>
      <c r="M63" s="144"/>
      <c r="N63" s="144"/>
      <c r="O63" s="144"/>
      <c r="P63" s="129">
        <v>3.7900000000000003E-2</v>
      </c>
      <c r="Q63" s="144"/>
      <c r="R63" s="144"/>
      <c r="S63" s="144"/>
      <c r="T63" s="144"/>
      <c r="U63" s="144"/>
      <c r="V63" s="129">
        <v>3.7900000000000003E-2</v>
      </c>
      <c r="W63" s="144"/>
      <c r="X63" s="144"/>
      <c r="Y63" s="144"/>
      <c r="Z63" s="144"/>
      <c r="AA63" s="144"/>
      <c r="AB63" s="129">
        <v>3.7900000000000003E-2</v>
      </c>
      <c r="AC63" s="144"/>
      <c r="AD63" s="144"/>
      <c r="AE63" s="144"/>
      <c r="AF63" s="144"/>
    </row>
    <row r="64" spans="2:36" ht="10.5" customHeight="1" x14ac:dyDescent="0.25">
      <c r="I64" s="144"/>
      <c r="K64" s="144"/>
      <c r="L64" s="144"/>
      <c r="M64" s="144"/>
      <c r="N64" s="144"/>
      <c r="O64" s="144"/>
      <c r="R64" s="144"/>
      <c r="U64" s="144"/>
      <c r="X64" s="144"/>
      <c r="AA64" s="144"/>
      <c r="AD64" s="144"/>
      <c r="AG64" s="144"/>
      <c r="AJ64" s="144"/>
    </row>
    <row r="65" spans="1:36" ht="10.5" customHeight="1" x14ac:dyDescent="0.3">
      <c r="A65" s="130" t="s">
        <v>43</v>
      </c>
      <c r="I65" s="144"/>
      <c r="K65" s="144"/>
      <c r="L65" s="144"/>
      <c r="M65" s="144"/>
      <c r="N65" s="144"/>
      <c r="O65" s="144"/>
      <c r="R65" s="144"/>
      <c r="U65" s="144"/>
      <c r="X65" s="144"/>
      <c r="AA65" s="144"/>
      <c r="AD65" s="144"/>
      <c r="AG65" s="144"/>
      <c r="AJ65" s="144"/>
    </row>
    <row r="66" spans="1:36" ht="10.5" customHeight="1" x14ac:dyDescent="0.25">
      <c r="I66" s="144"/>
      <c r="K66" s="144"/>
      <c r="L66" s="144"/>
      <c r="M66" s="144"/>
      <c r="N66" s="144"/>
      <c r="O66" s="144"/>
      <c r="R66" s="144"/>
      <c r="U66" s="144"/>
      <c r="X66" s="144"/>
      <c r="AA66" s="144"/>
      <c r="AD66" s="144"/>
      <c r="AG66" s="144"/>
      <c r="AJ66" s="144"/>
    </row>
    <row r="67" spans="1:36" x14ac:dyDescent="0.25">
      <c r="A67" s="1" t="s">
        <v>44</v>
      </c>
      <c r="I67" s="144"/>
      <c r="K67" s="144"/>
      <c r="L67" s="144"/>
      <c r="M67" s="144"/>
      <c r="N67" s="144"/>
      <c r="O67" s="144"/>
      <c r="R67" s="144"/>
      <c r="U67" s="144"/>
      <c r="X67" s="144"/>
      <c r="AA67" s="144"/>
      <c r="AD67" s="144"/>
      <c r="AG67" s="144"/>
      <c r="AJ67" s="144"/>
    </row>
    <row r="68" spans="1:36" x14ac:dyDescent="0.25">
      <c r="A68" s="1" t="s">
        <v>45</v>
      </c>
      <c r="I68" s="144"/>
      <c r="K68" s="144"/>
      <c r="L68" s="144"/>
      <c r="M68" s="144"/>
      <c r="N68" s="144"/>
      <c r="O68" s="144"/>
      <c r="R68" s="144"/>
      <c r="U68" s="144"/>
      <c r="X68" s="144"/>
      <c r="AA68" s="144"/>
      <c r="AD68" s="144"/>
      <c r="AG68" s="144"/>
      <c r="AJ68" s="144"/>
    </row>
    <row r="69" spans="1:36" x14ac:dyDescent="0.25">
      <c r="I69" s="144"/>
      <c r="K69" s="144"/>
      <c r="L69" s="144"/>
      <c r="M69" s="144"/>
      <c r="N69" s="144"/>
      <c r="O69" s="144"/>
      <c r="R69" s="144"/>
      <c r="U69" s="144"/>
      <c r="X69" s="144"/>
      <c r="AA69" s="144"/>
      <c r="AD69" s="144"/>
      <c r="AG69" s="144"/>
      <c r="AJ69" s="144"/>
    </row>
    <row r="70" spans="1:36" x14ac:dyDescent="0.25">
      <c r="A70" s="6" t="s">
        <v>46</v>
      </c>
      <c r="I70" s="144"/>
      <c r="K70" s="144"/>
      <c r="L70" s="144"/>
      <c r="M70" s="144"/>
      <c r="N70" s="144"/>
      <c r="O70" s="144"/>
      <c r="R70" s="144"/>
      <c r="U70" s="144"/>
      <c r="X70" s="144"/>
      <c r="AA70" s="144"/>
      <c r="AD70" s="144"/>
      <c r="AG70" s="144"/>
      <c r="AJ70" s="144"/>
    </row>
    <row r="71" spans="1:36" x14ac:dyDescent="0.25">
      <c r="A71" s="6" t="s">
        <v>47</v>
      </c>
      <c r="I71" s="144"/>
      <c r="K71" s="144"/>
      <c r="L71" s="144"/>
      <c r="M71" s="144"/>
      <c r="N71" s="144"/>
      <c r="O71" s="144"/>
      <c r="R71" s="144"/>
      <c r="U71" s="144"/>
      <c r="X71" s="144"/>
      <c r="AA71" s="144"/>
      <c r="AD71" s="144"/>
      <c r="AG71" s="144"/>
      <c r="AJ71" s="144"/>
    </row>
    <row r="72" spans="1:36" x14ac:dyDescent="0.25">
      <c r="I72" s="144"/>
      <c r="K72" s="144"/>
      <c r="L72" s="144"/>
      <c r="M72" s="144"/>
      <c r="N72" s="144"/>
      <c r="O72" s="144"/>
      <c r="R72" s="144"/>
      <c r="U72" s="144"/>
      <c r="X72" s="144"/>
      <c r="AA72" s="144"/>
      <c r="AD72" s="144"/>
      <c r="AG72" s="144"/>
      <c r="AJ72" s="144"/>
    </row>
    <row r="73" spans="1:36" x14ac:dyDescent="0.25">
      <c r="A73" s="1" t="s">
        <v>48</v>
      </c>
      <c r="I73" s="144"/>
      <c r="K73" s="144"/>
      <c r="L73" s="144"/>
      <c r="M73" s="144"/>
      <c r="N73" s="144"/>
      <c r="O73" s="144"/>
      <c r="R73" s="144"/>
      <c r="U73" s="144"/>
      <c r="X73" s="144"/>
      <c r="AA73" s="144"/>
      <c r="AD73" s="144"/>
      <c r="AG73" s="144"/>
      <c r="AJ73" s="144"/>
    </row>
    <row r="74" spans="1:36" x14ac:dyDescent="0.25">
      <c r="A74" s="1" t="s">
        <v>49</v>
      </c>
      <c r="I74" s="144"/>
      <c r="K74" s="144"/>
      <c r="L74" s="144"/>
      <c r="M74" s="144"/>
      <c r="N74" s="144"/>
      <c r="O74" s="144"/>
      <c r="R74" s="144"/>
      <c r="U74" s="144"/>
      <c r="X74" s="144"/>
      <c r="AA74" s="144"/>
      <c r="AD74" s="144"/>
      <c r="AG74" s="144"/>
      <c r="AJ74" s="144"/>
    </row>
    <row r="75" spans="1:36" x14ac:dyDescent="0.25">
      <c r="A75" s="1" t="s">
        <v>50</v>
      </c>
      <c r="I75" s="144"/>
      <c r="K75" s="144"/>
      <c r="L75" s="144"/>
      <c r="M75" s="144"/>
      <c r="N75" s="144"/>
      <c r="O75" s="144"/>
      <c r="R75" s="144"/>
      <c r="U75" s="144"/>
      <c r="X75" s="144"/>
      <c r="AA75" s="144"/>
      <c r="AD75" s="144"/>
      <c r="AG75" s="144"/>
      <c r="AJ75" s="144"/>
    </row>
    <row r="76" spans="1:36" x14ac:dyDescent="0.25">
      <c r="A76" s="1" t="s">
        <v>51</v>
      </c>
      <c r="I76" s="144"/>
      <c r="K76" s="144"/>
      <c r="L76" s="144"/>
      <c r="M76" s="144"/>
      <c r="N76" s="144"/>
      <c r="O76" s="144"/>
      <c r="R76" s="144"/>
      <c r="U76" s="144"/>
      <c r="X76" s="144"/>
      <c r="AA76" s="144"/>
      <c r="AD76" s="144"/>
      <c r="AG76" s="144"/>
      <c r="AJ76" s="144"/>
    </row>
    <row r="77" spans="1:36" x14ac:dyDescent="0.25">
      <c r="A77" s="1" t="s">
        <v>52</v>
      </c>
      <c r="I77" s="144"/>
      <c r="K77" s="144"/>
      <c r="L77" s="144"/>
      <c r="M77" s="144"/>
      <c r="N77" s="144"/>
      <c r="O77" s="144"/>
      <c r="R77" s="144"/>
      <c r="U77" s="144"/>
      <c r="X77" s="144"/>
      <c r="AA77" s="144"/>
      <c r="AD77" s="144"/>
      <c r="AG77" s="144"/>
      <c r="AJ77" s="144"/>
    </row>
    <row r="78" spans="1:36" x14ac:dyDescent="0.25">
      <c r="I78" s="144"/>
      <c r="K78" s="144"/>
      <c r="L78" s="144"/>
      <c r="M78" s="144"/>
      <c r="N78" s="144"/>
      <c r="O78" s="144"/>
      <c r="R78" s="144"/>
      <c r="U78" s="144"/>
      <c r="X78" s="144"/>
      <c r="AA78" s="144"/>
      <c r="AD78" s="144"/>
      <c r="AG78" s="144"/>
      <c r="AJ78" s="144"/>
    </row>
    <row r="79" spans="1:36" x14ac:dyDescent="0.25">
      <c r="A79" s="131"/>
      <c r="B79" s="1" t="s">
        <v>53</v>
      </c>
    </row>
  </sheetData>
  <sheetProtection selectLockedCells="1"/>
  <mergeCells count="11">
    <mergeCell ref="B54:D54"/>
    <mergeCell ref="B60:D60"/>
    <mergeCell ref="Y9:Z9"/>
    <mergeCell ref="AB9:AC9"/>
    <mergeCell ref="AE9:AF9"/>
    <mergeCell ref="P9:Q9"/>
    <mergeCell ref="G9:H9"/>
    <mergeCell ref="J9:K9"/>
    <mergeCell ref="M9:N9"/>
    <mergeCell ref="S9:T9"/>
    <mergeCell ref="V9:W9"/>
  </mergeCells>
  <dataValidations count="2">
    <dataValidation type="list" allowBlank="1" showInputMessage="1" showErrorMessage="1" prompt="Select Charge Unit - monthly, per kWh, per kW" sqref="D37:E38 D40:E49 D55:E55 D61:E61 D12:E27 D29:E35">
      <formula1>"Monthly, per kWh, per kW"</formula1>
    </dataValidation>
    <dataValidation type="list" allowBlank="1" showInputMessage="1" showErrorMessage="1" sqref="D5:E5">
      <formula1>"TOU, non-TOU"</formula1>
    </dataValidation>
  </dataValidations>
  <pageMargins left="0.75" right="0.75" top="1" bottom="1" header="0.5" footer="0.5"/>
  <pageSetup paperSize="3" scale="60" orientation="landscape" r:id="rId1"/>
  <headerFooter alignWithMargins="0">
    <oddFooter>&amp;C9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6321" r:id="rId4" name="Option Button 1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12</xdr:col>
                    <xdr:colOff>69850</xdr:colOff>
                    <xdr:row>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322" r:id="rId5" name="Option Button 2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12</xdr:col>
                    <xdr:colOff>69850</xdr:colOff>
                    <xdr:row>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323" r:id="rId6" name="Option Button 3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12</xdr:col>
                    <xdr:colOff>69850</xdr:colOff>
                    <xdr:row>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324" r:id="rId7" name="Option Button 4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12</xdr:col>
                    <xdr:colOff>69850</xdr:colOff>
                    <xdr:row>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325" r:id="rId8" name="Option Button 5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12</xdr:col>
                    <xdr:colOff>69850</xdr:colOff>
                    <xdr:row>7</xdr:row>
                    <xdr:rowOff>31750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1">
    <tabColor rgb="FF00B0F0"/>
    <pageSetUpPr fitToPage="1"/>
  </sheetPr>
  <dimension ref="A1:AP79"/>
  <sheetViews>
    <sheetView showGridLines="0" topLeftCell="A31" zoomScaleNormal="100" workbookViewId="0">
      <selection activeCell="E15" sqref="E15"/>
    </sheetView>
  </sheetViews>
  <sheetFormatPr defaultColWidth="9.1796875" defaultRowHeight="12.5" x14ac:dyDescent="0.25"/>
  <cols>
    <col min="1" max="1" width="2.1796875" style="1" customWidth="1"/>
    <col min="2" max="2" width="28.54296875" style="1" customWidth="1"/>
    <col min="3" max="3" width="1.26953125" style="1" customWidth="1"/>
    <col min="4" max="5" width="11.26953125" style="1" customWidth="1"/>
    <col min="6" max="6" width="7.81640625" style="1" bestFit="1" customWidth="1"/>
    <col min="7" max="7" width="12.26953125" style="1" customWidth="1"/>
    <col min="8" max="8" width="10.26953125" style="144" bestFit="1" customWidth="1"/>
    <col min="9" max="9" width="1.7265625" style="1" customWidth="1"/>
    <col min="10" max="10" width="9.81640625" style="1" bestFit="1" customWidth="1"/>
    <col min="11" max="11" width="10.26953125" style="1" bestFit="1" customWidth="1"/>
    <col min="12" max="12" width="1.7265625" style="1" customWidth="1"/>
    <col min="13" max="13" width="9.54296875" style="1" bestFit="1" customWidth="1"/>
    <col min="14" max="14" width="12.1796875" style="1" bestFit="1" customWidth="1"/>
    <col min="15" max="15" width="1.7265625" style="1" customWidth="1"/>
    <col min="16" max="16" width="9.81640625" style="1" hidden="1" customWidth="1"/>
    <col min="17" max="17" width="10.26953125" style="1" hidden="1" customWidth="1"/>
    <col min="18" max="18" width="1.7265625" style="1" hidden="1" customWidth="1"/>
    <col min="19" max="20" width="0" style="1" hidden="1" customWidth="1"/>
    <col min="21" max="21" width="1.7265625" style="1" hidden="1" customWidth="1"/>
    <col min="22" max="22" width="9.81640625" style="1" hidden="1" customWidth="1"/>
    <col min="23" max="23" width="10.26953125" style="1" hidden="1" customWidth="1"/>
    <col min="24" max="24" width="1.7265625" style="1" hidden="1" customWidth="1"/>
    <col min="25" max="26" width="0" style="1" hidden="1" customWidth="1"/>
    <col min="27" max="27" width="1.7265625" style="1" hidden="1" customWidth="1"/>
    <col min="28" max="28" width="9.81640625" style="1" hidden="1" customWidth="1"/>
    <col min="29" max="29" width="10.26953125" style="1" hidden="1" customWidth="1"/>
    <col min="30" max="30" width="1.7265625" style="1" hidden="1" customWidth="1"/>
    <col min="31" max="32" width="0" style="1" hidden="1" customWidth="1"/>
    <col min="33" max="33" width="1.7265625" style="1" customWidth="1"/>
    <col min="34" max="34" width="9.81640625" style="1" bestFit="1" customWidth="1"/>
    <col min="35" max="35" width="10.26953125" style="1" bestFit="1" customWidth="1"/>
    <col min="36" max="36" width="1.7265625" style="1" customWidth="1"/>
    <col min="37" max="16384" width="9.1796875" style="1"/>
  </cols>
  <sheetData>
    <row r="1" spans="2:42" ht="7.5" customHeight="1" x14ac:dyDescent="0.25">
      <c r="M1"/>
      <c r="N1"/>
    </row>
    <row r="2" spans="2:42" ht="7.5" customHeight="1" x14ac:dyDescent="0.25">
      <c r="M2"/>
      <c r="N2"/>
    </row>
    <row r="3" spans="2:42" ht="15.5" x14ac:dyDescent="0.3">
      <c r="B3" s="2" t="s">
        <v>0</v>
      </c>
      <c r="D3" s="136" t="s">
        <v>68</v>
      </c>
      <c r="E3" s="136"/>
      <c r="F3" s="136"/>
      <c r="G3" s="136"/>
      <c r="H3" s="136"/>
      <c r="I3" s="136"/>
      <c r="J3" s="136"/>
      <c r="K3" s="136"/>
      <c r="L3" s="136"/>
      <c r="M3" s="136"/>
      <c r="N3" s="151">
        <v>1</v>
      </c>
      <c r="O3" s="136"/>
      <c r="Q3" s="34"/>
      <c r="R3" s="152"/>
      <c r="S3" s="34"/>
      <c r="T3" s="34"/>
      <c r="U3" s="152"/>
      <c r="V3" s="34"/>
      <c r="W3" s="34"/>
      <c r="X3" s="152"/>
      <c r="Y3" s="34"/>
      <c r="Z3" s="34"/>
      <c r="AA3" s="152"/>
      <c r="AB3" s="34"/>
      <c r="AC3" s="34"/>
      <c r="AD3" s="152"/>
      <c r="AE3" s="34"/>
      <c r="AF3" s="34"/>
      <c r="AG3" s="152"/>
      <c r="AH3" s="34"/>
      <c r="AI3" s="34"/>
      <c r="AJ3" s="152"/>
      <c r="AK3" s="34"/>
      <c r="AL3" s="34"/>
      <c r="AM3" s="34"/>
      <c r="AN3" s="34"/>
      <c r="AO3" s="34"/>
      <c r="AP3" s="34"/>
    </row>
    <row r="4" spans="2:42" ht="7.5" customHeight="1" x14ac:dyDescent="0.35">
      <c r="B4" s="3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R4" s="4"/>
      <c r="U4" s="4"/>
      <c r="X4" s="4"/>
      <c r="AA4" s="4"/>
      <c r="AD4" s="4"/>
      <c r="AG4" s="4"/>
      <c r="AJ4" s="4"/>
    </row>
    <row r="5" spans="2:42" ht="15.5" x14ac:dyDescent="0.35">
      <c r="B5" s="2" t="s">
        <v>1</v>
      </c>
      <c r="D5" s="5" t="s">
        <v>2</v>
      </c>
      <c r="E5" s="5"/>
      <c r="F5" s="4"/>
      <c r="G5" s="4"/>
      <c r="H5" s="4"/>
    </row>
    <row r="6" spans="2:42" ht="15.5" x14ac:dyDescent="0.35">
      <c r="B6" s="3"/>
      <c r="D6" s="4"/>
      <c r="E6" s="4"/>
      <c r="F6" s="4"/>
      <c r="G6" s="4"/>
      <c r="H6" s="4"/>
      <c r="J6" s="153"/>
      <c r="K6" s="153"/>
    </row>
    <row r="7" spans="2:42" ht="13" x14ac:dyDescent="0.3">
      <c r="B7" s="6"/>
      <c r="D7" s="7" t="s">
        <v>3</v>
      </c>
      <c r="E7" s="7"/>
      <c r="F7" s="7"/>
      <c r="G7" s="8">
        <v>5000</v>
      </c>
      <c r="H7" s="9" t="s">
        <v>4</v>
      </c>
      <c r="J7" s="153"/>
      <c r="K7" s="153"/>
    </row>
    <row r="8" spans="2:42" x14ac:dyDescent="0.25">
      <c r="B8" s="6"/>
    </row>
    <row r="9" spans="2:42" s="19" customFormat="1" ht="25.15" customHeight="1" x14ac:dyDescent="0.25">
      <c r="B9" s="148"/>
      <c r="D9" s="149"/>
      <c r="E9" s="149"/>
      <c r="F9" s="149"/>
      <c r="G9" s="220" t="s">
        <v>113</v>
      </c>
      <c r="H9" s="221"/>
      <c r="I9" s="150"/>
      <c r="J9" s="220" t="s">
        <v>59</v>
      </c>
      <c r="K9" s="221"/>
      <c r="L9" s="150"/>
      <c r="M9" s="220" t="s">
        <v>60</v>
      </c>
      <c r="N9" s="221"/>
      <c r="O9" s="150"/>
      <c r="P9" s="220" t="s">
        <v>62</v>
      </c>
      <c r="Q9" s="221"/>
      <c r="R9" s="150"/>
      <c r="S9" s="220" t="s">
        <v>63</v>
      </c>
      <c r="T9" s="221"/>
      <c r="U9" s="150"/>
      <c r="V9" s="220" t="s">
        <v>64</v>
      </c>
      <c r="W9" s="221"/>
      <c r="X9" s="150"/>
      <c r="Y9" s="220" t="s">
        <v>65</v>
      </c>
      <c r="Z9" s="221"/>
      <c r="AA9" s="150"/>
      <c r="AB9" s="220" t="s">
        <v>66</v>
      </c>
      <c r="AC9" s="221"/>
      <c r="AD9" s="150"/>
      <c r="AE9" s="220" t="s">
        <v>67</v>
      </c>
      <c r="AF9" s="221"/>
    </row>
    <row r="10" spans="2:42" ht="12.75" customHeight="1" x14ac:dyDescent="0.3">
      <c r="B10" s="6"/>
      <c r="D10" s="137" t="s">
        <v>5</v>
      </c>
      <c r="E10" s="137"/>
      <c r="F10" s="10" t="s">
        <v>7</v>
      </c>
      <c r="G10" s="10" t="s">
        <v>6</v>
      </c>
      <c r="H10" s="11" t="s">
        <v>8</v>
      </c>
      <c r="I10" s="144"/>
      <c r="J10" s="10" t="s">
        <v>6</v>
      </c>
      <c r="K10" s="11" t="s">
        <v>8</v>
      </c>
      <c r="L10" s="144"/>
      <c r="M10" s="145" t="s">
        <v>9</v>
      </c>
      <c r="N10" s="139" t="s">
        <v>10</v>
      </c>
      <c r="O10" s="144"/>
      <c r="P10" s="10" t="s">
        <v>6</v>
      </c>
      <c r="Q10" s="11" t="s">
        <v>8</v>
      </c>
      <c r="R10" s="144"/>
      <c r="S10" s="145" t="s">
        <v>9</v>
      </c>
      <c r="T10" s="139" t="s">
        <v>61</v>
      </c>
      <c r="U10" s="144"/>
      <c r="V10" s="10" t="s">
        <v>6</v>
      </c>
      <c r="W10" s="11" t="s">
        <v>8</v>
      </c>
      <c r="X10" s="144"/>
      <c r="Y10" s="145" t="s">
        <v>9</v>
      </c>
      <c r="Z10" s="139" t="s">
        <v>61</v>
      </c>
      <c r="AA10" s="144"/>
      <c r="AB10" s="10" t="s">
        <v>6</v>
      </c>
      <c r="AC10" s="11" t="s">
        <v>8</v>
      </c>
      <c r="AD10" s="144"/>
      <c r="AE10" s="145" t="s">
        <v>9</v>
      </c>
      <c r="AF10" s="139" t="s">
        <v>61</v>
      </c>
    </row>
    <row r="11" spans="2:42" ht="13" x14ac:dyDescent="0.3">
      <c r="B11" s="6"/>
      <c r="D11" s="138"/>
      <c r="E11" s="138"/>
      <c r="F11" s="12"/>
      <c r="G11" s="12" t="s">
        <v>11</v>
      </c>
      <c r="H11" s="13" t="s">
        <v>11</v>
      </c>
      <c r="I11" s="144"/>
      <c r="J11" s="12" t="s">
        <v>11</v>
      </c>
      <c r="K11" s="13" t="s">
        <v>11</v>
      </c>
      <c r="L11" s="144"/>
      <c r="M11" s="146"/>
      <c r="N11" s="140"/>
      <c r="O11" s="144"/>
      <c r="P11" s="12" t="s">
        <v>11</v>
      </c>
      <c r="Q11" s="13" t="s">
        <v>11</v>
      </c>
      <c r="R11" s="144"/>
      <c r="S11" s="146"/>
      <c r="T11" s="140"/>
      <c r="U11" s="144"/>
      <c r="V11" s="12" t="s">
        <v>11</v>
      </c>
      <c r="W11" s="13" t="s">
        <v>11</v>
      </c>
      <c r="X11" s="144"/>
      <c r="Y11" s="146"/>
      <c r="Z11" s="140"/>
      <c r="AA11" s="144"/>
      <c r="AB11" s="12" t="s">
        <v>11</v>
      </c>
      <c r="AC11" s="13" t="s">
        <v>11</v>
      </c>
      <c r="AD11" s="144"/>
      <c r="AE11" s="146"/>
      <c r="AF11" s="140"/>
    </row>
    <row r="12" spans="2:42" x14ac:dyDescent="0.25">
      <c r="B12" s="14" t="s">
        <v>12</v>
      </c>
      <c r="C12" s="14"/>
      <c r="D12" s="15" t="s">
        <v>55</v>
      </c>
      <c r="E12" s="15"/>
      <c r="F12" s="17">
        <v>1</v>
      </c>
      <c r="G12" s="16">
        <v>39.14</v>
      </c>
      <c r="H12" s="18">
        <f t="shared" ref="H12:H27" si="0">$F12*G12</f>
        <v>39.14</v>
      </c>
      <c r="I12" s="19"/>
      <c r="J12" s="16">
        <v>41.76</v>
      </c>
      <c r="K12" s="18">
        <f t="shared" ref="K12:K27" si="1">$F12*J12</f>
        <v>41.76</v>
      </c>
      <c r="L12" s="19"/>
      <c r="M12" s="21">
        <f t="shared" ref="M12:M21" si="2">K12-H12</f>
        <v>2.6199999999999974</v>
      </c>
      <c r="N12" s="22">
        <f t="shared" ref="N12:N21" si="3">IF((H12)=0,"",(M12/H12))</f>
        <v>6.6939192641798609E-2</v>
      </c>
      <c r="O12" s="19"/>
      <c r="P12" s="16">
        <v>42.12</v>
      </c>
      <c r="Q12" s="18">
        <f t="shared" ref="Q12:Q27" si="4">$F12*P12</f>
        <v>42.12</v>
      </c>
      <c r="R12" s="19"/>
      <c r="S12" s="21">
        <f>Q12-K12</f>
        <v>0.35999999999999943</v>
      </c>
      <c r="T12" s="22">
        <f t="shared" ref="T12:T34" si="5">IF((K12)=0,"",(S12/K12))</f>
        <v>8.6206896551723998E-3</v>
      </c>
      <c r="U12" s="19"/>
      <c r="V12" s="16">
        <v>42.07</v>
      </c>
      <c r="W12" s="18">
        <f t="shared" ref="W12:W27" si="6">$F12*V12</f>
        <v>42.07</v>
      </c>
      <c r="X12" s="19"/>
      <c r="Y12" s="21">
        <f>W12-Q12</f>
        <v>-4.9999999999997158E-2</v>
      </c>
      <c r="Z12" s="22">
        <f t="shared" ref="Z12:Z34" si="7">IF((Q12)=0,"",(Y12/Q12))</f>
        <v>-1.1870845204177863E-3</v>
      </c>
      <c r="AA12" s="19"/>
      <c r="AB12" s="16">
        <v>43.02</v>
      </c>
      <c r="AC12" s="18">
        <f t="shared" ref="AC12:AC27" si="8">$F12*AB12</f>
        <v>43.02</v>
      </c>
      <c r="AD12" s="19"/>
      <c r="AE12" s="21">
        <f>AC12-W12</f>
        <v>0.95000000000000284</v>
      </c>
      <c r="AF12" s="22">
        <f t="shared" ref="AF12:AF34" si="9">IF((W12)=0,"",(AE12/W12))</f>
        <v>2.2581411932493529E-2</v>
      </c>
    </row>
    <row r="13" spans="2:42" x14ac:dyDescent="0.25">
      <c r="B13" s="14" t="s">
        <v>112</v>
      </c>
      <c r="C13" s="14"/>
      <c r="D13" s="15" t="s">
        <v>55</v>
      </c>
      <c r="E13" s="15"/>
      <c r="F13" s="17">
        <v>1</v>
      </c>
      <c r="G13" s="16">
        <v>2.44</v>
      </c>
      <c r="H13" s="18">
        <f t="shared" si="0"/>
        <v>2.44</v>
      </c>
      <c r="I13" s="19"/>
      <c r="J13" s="16">
        <v>2.42</v>
      </c>
      <c r="K13" s="18">
        <f t="shared" si="1"/>
        <v>2.42</v>
      </c>
      <c r="L13" s="19"/>
      <c r="M13" s="21">
        <f t="shared" si="2"/>
        <v>-2.0000000000000018E-2</v>
      </c>
      <c r="N13" s="22">
        <f t="shared" si="3"/>
        <v>-8.1967213114754172E-3</v>
      </c>
      <c r="O13" s="19"/>
      <c r="P13" s="16">
        <v>2.42</v>
      </c>
      <c r="Q13" s="18">
        <f t="shared" si="4"/>
        <v>2.42</v>
      </c>
      <c r="R13" s="19"/>
      <c r="S13" s="21">
        <f t="shared" ref="S13:S42" si="10">Q13-K13</f>
        <v>0</v>
      </c>
      <c r="T13" s="22">
        <f t="shared" si="5"/>
        <v>0</v>
      </c>
      <c r="U13" s="19"/>
      <c r="V13" s="16"/>
      <c r="W13" s="18">
        <f t="shared" si="6"/>
        <v>0</v>
      </c>
      <c r="X13" s="19"/>
      <c r="Y13" s="21">
        <f t="shared" ref="Y13:Y42" si="11">W13-Q13</f>
        <v>-2.42</v>
      </c>
      <c r="Z13" s="22">
        <f t="shared" si="7"/>
        <v>-1</v>
      </c>
      <c r="AA13" s="19"/>
      <c r="AB13" s="16"/>
      <c r="AC13" s="18">
        <f t="shared" si="8"/>
        <v>0</v>
      </c>
      <c r="AD13" s="19"/>
      <c r="AE13" s="21">
        <f t="shared" ref="AE13" si="12">AC13-W13</f>
        <v>0</v>
      </c>
      <c r="AF13" s="22" t="str">
        <f t="shared" si="9"/>
        <v/>
      </c>
    </row>
    <row r="14" spans="2:42" x14ac:dyDescent="0.25">
      <c r="B14" s="23" t="s">
        <v>104</v>
      </c>
      <c r="C14" s="14"/>
      <c r="D14" s="15" t="s">
        <v>55</v>
      </c>
      <c r="E14" s="15"/>
      <c r="F14" s="17">
        <v>1</v>
      </c>
      <c r="G14" s="16">
        <v>0</v>
      </c>
      <c r="H14" s="18">
        <f t="shared" si="0"/>
        <v>0</v>
      </c>
      <c r="I14" s="19"/>
      <c r="J14" s="16">
        <v>0</v>
      </c>
      <c r="K14" s="18">
        <f t="shared" si="1"/>
        <v>0</v>
      </c>
      <c r="L14" s="19"/>
      <c r="M14" s="21">
        <f t="shared" si="2"/>
        <v>0</v>
      </c>
      <c r="N14" s="22" t="str">
        <f t="shared" si="3"/>
        <v/>
      </c>
      <c r="O14" s="19"/>
      <c r="P14" s="16">
        <v>0</v>
      </c>
      <c r="Q14" s="18">
        <f t="shared" si="4"/>
        <v>0</v>
      </c>
      <c r="R14" s="19"/>
      <c r="S14" s="21">
        <f t="shared" si="10"/>
        <v>0</v>
      </c>
      <c r="T14" s="22" t="str">
        <f t="shared" si="5"/>
        <v/>
      </c>
      <c r="U14" s="19"/>
      <c r="V14" s="16">
        <v>0</v>
      </c>
      <c r="W14" s="18">
        <f t="shared" si="6"/>
        <v>0</v>
      </c>
      <c r="X14" s="19"/>
      <c r="Y14" s="21">
        <f t="shared" si="11"/>
        <v>0</v>
      </c>
      <c r="Z14" s="22" t="str">
        <f t="shared" si="7"/>
        <v/>
      </c>
      <c r="AA14" s="19"/>
      <c r="AB14" s="16">
        <v>0</v>
      </c>
      <c r="AC14" s="18">
        <f t="shared" si="8"/>
        <v>0</v>
      </c>
      <c r="AD14" s="19"/>
      <c r="AE14" s="21">
        <f t="shared" ref="AE14:AE60" si="13">AC14-W14</f>
        <v>0</v>
      </c>
      <c r="AF14" s="22" t="str">
        <f>IF((W14)=0,"",(AE14/W14))</f>
        <v/>
      </c>
    </row>
    <row r="15" spans="2:42" x14ac:dyDescent="0.25">
      <c r="B15" s="23" t="s">
        <v>105</v>
      </c>
      <c r="C15" s="14"/>
      <c r="D15" s="15" t="s">
        <v>55</v>
      </c>
      <c r="E15" s="15"/>
      <c r="F15" s="17">
        <v>1</v>
      </c>
      <c r="G15" s="16">
        <v>0</v>
      </c>
      <c r="H15" s="18">
        <f t="shared" si="0"/>
        <v>0</v>
      </c>
      <c r="I15" s="19"/>
      <c r="J15" s="16">
        <v>0</v>
      </c>
      <c r="K15" s="18">
        <f t="shared" si="1"/>
        <v>0</v>
      </c>
      <c r="L15" s="19"/>
      <c r="M15" s="21">
        <f t="shared" si="2"/>
        <v>0</v>
      </c>
      <c r="N15" s="22" t="str">
        <f t="shared" si="3"/>
        <v/>
      </c>
      <c r="O15" s="19"/>
      <c r="P15" s="16">
        <v>0</v>
      </c>
      <c r="Q15" s="18">
        <f t="shared" si="4"/>
        <v>0</v>
      </c>
      <c r="R15" s="19"/>
      <c r="S15" s="21">
        <f t="shared" si="10"/>
        <v>0</v>
      </c>
      <c r="T15" s="22" t="str">
        <f t="shared" si="5"/>
        <v/>
      </c>
      <c r="U15" s="19"/>
      <c r="V15" s="16">
        <v>0</v>
      </c>
      <c r="W15" s="18">
        <f t="shared" si="6"/>
        <v>0</v>
      </c>
      <c r="X15" s="19"/>
      <c r="Y15" s="21">
        <f t="shared" si="11"/>
        <v>0</v>
      </c>
      <c r="Z15" s="22" t="str">
        <f t="shared" si="7"/>
        <v/>
      </c>
      <c r="AA15" s="19"/>
      <c r="AB15" s="16">
        <v>0</v>
      </c>
      <c r="AC15" s="18">
        <f t="shared" si="8"/>
        <v>0</v>
      </c>
      <c r="AD15" s="19"/>
      <c r="AE15" s="21">
        <f t="shared" si="13"/>
        <v>0</v>
      </c>
      <c r="AF15" s="22" t="str">
        <f>IF((W15)=0,"",(AE15/W15))</f>
        <v/>
      </c>
    </row>
    <row r="16" spans="2:42" hidden="1" x14ac:dyDescent="0.25">
      <c r="B16" s="23"/>
      <c r="C16" s="14"/>
      <c r="D16" s="15"/>
      <c r="E16" s="15"/>
      <c r="F16" s="17">
        <v>1</v>
      </c>
      <c r="G16" s="16"/>
      <c r="H16" s="18">
        <f t="shared" si="0"/>
        <v>0</v>
      </c>
      <c r="I16" s="19"/>
      <c r="J16" s="16"/>
      <c r="K16" s="18">
        <f t="shared" si="1"/>
        <v>0</v>
      </c>
      <c r="L16" s="19"/>
      <c r="M16" s="21">
        <f t="shared" si="2"/>
        <v>0</v>
      </c>
      <c r="N16" s="22" t="str">
        <f t="shared" si="3"/>
        <v/>
      </c>
      <c r="O16" s="19"/>
      <c r="P16" s="16"/>
      <c r="Q16" s="18">
        <f t="shared" si="4"/>
        <v>0</v>
      </c>
      <c r="R16" s="19"/>
      <c r="S16" s="21">
        <f t="shared" si="10"/>
        <v>0</v>
      </c>
      <c r="T16" s="22" t="str">
        <f t="shared" si="5"/>
        <v/>
      </c>
      <c r="U16" s="19"/>
      <c r="V16" s="16"/>
      <c r="W16" s="18">
        <f t="shared" si="6"/>
        <v>0</v>
      </c>
      <c r="X16" s="19"/>
      <c r="Y16" s="21">
        <f t="shared" si="11"/>
        <v>0</v>
      </c>
      <c r="Z16" s="22" t="str">
        <f t="shared" si="7"/>
        <v/>
      </c>
      <c r="AA16" s="19"/>
      <c r="AB16" s="16"/>
      <c r="AC16" s="18">
        <f t="shared" si="8"/>
        <v>0</v>
      </c>
      <c r="AD16" s="19"/>
      <c r="AE16" s="21">
        <f t="shared" si="13"/>
        <v>0</v>
      </c>
      <c r="AF16" s="22" t="str">
        <f t="shared" si="9"/>
        <v/>
      </c>
    </row>
    <row r="17" spans="2:32" hidden="1" x14ac:dyDescent="0.25">
      <c r="B17" s="23"/>
      <c r="C17" s="14"/>
      <c r="D17" s="15"/>
      <c r="E17" s="15"/>
      <c r="F17" s="17">
        <v>1</v>
      </c>
      <c r="G17" s="16"/>
      <c r="H17" s="18">
        <f t="shared" si="0"/>
        <v>0</v>
      </c>
      <c r="I17" s="19"/>
      <c r="J17" s="16"/>
      <c r="K17" s="18">
        <f t="shared" si="1"/>
        <v>0</v>
      </c>
      <c r="L17" s="19"/>
      <c r="M17" s="21">
        <f t="shared" si="2"/>
        <v>0</v>
      </c>
      <c r="N17" s="22" t="str">
        <f t="shared" si="3"/>
        <v/>
      </c>
      <c r="O17" s="19"/>
      <c r="P17" s="16"/>
      <c r="Q17" s="18">
        <f t="shared" si="4"/>
        <v>0</v>
      </c>
      <c r="R17" s="19"/>
      <c r="S17" s="21">
        <f t="shared" si="10"/>
        <v>0</v>
      </c>
      <c r="T17" s="22" t="str">
        <f t="shared" si="5"/>
        <v/>
      </c>
      <c r="U17" s="19"/>
      <c r="V17" s="16"/>
      <c r="W17" s="18">
        <f t="shared" si="6"/>
        <v>0</v>
      </c>
      <c r="X17" s="19"/>
      <c r="Y17" s="21">
        <f t="shared" si="11"/>
        <v>0</v>
      </c>
      <c r="Z17" s="22" t="str">
        <f t="shared" si="7"/>
        <v/>
      </c>
      <c r="AA17" s="19"/>
      <c r="AB17" s="16"/>
      <c r="AC17" s="18">
        <f t="shared" si="8"/>
        <v>0</v>
      </c>
      <c r="AD17" s="19"/>
      <c r="AE17" s="21">
        <f t="shared" si="13"/>
        <v>0</v>
      </c>
      <c r="AF17" s="22" t="str">
        <f t="shared" si="9"/>
        <v/>
      </c>
    </row>
    <row r="18" spans="2:32" hidden="1" x14ac:dyDescent="0.25">
      <c r="B18" s="23"/>
      <c r="C18" s="14"/>
      <c r="D18" s="15"/>
      <c r="E18" s="15"/>
      <c r="F18" s="17">
        <v>1</v>
      </c>
      <c r="G18" s="16"/>
      <c r="H18" s="18">
        <f t="shared" si="0"/>
        <v>0</v>
      </c>
      <c r="I18" s="19"/>
      <c r="J18" s="16"/>
      <c r="K18" s="18">
        <f t="shared" si="1"/>
        <v>0</v>
      </c>
      <c r="L18" s="19"/>
      <c r="M18" s="21">
        <f t="shared" si="2"/>
        <v>0</v>
      </c>
      <c r="N18" s="22" t="str">
        <f t="shared" si="3"/>
        <v/>
      </c>
      <c r="O18" s="19"/>
      <c r="P18" s="16"/>
      <c r="Q18" s="18">
        <f t="shared" si="4"/>
        <v>0</v>
      </c>
      <c r="R18" s="19"/>
      <c r="S18" s="21">
        <f t="shared" si="10"/>
        <v>0</v>
      </c>
      <c r="T18" s="22" t="str">
        <f t="shared" si="5"/>
        <v/>
      </c>
      <c r="U18" s="19"/>
      <c r="V18" s="16"/>
      <c r="W18" s="18">
        <f t="shared" si="6"/>
        <v>0</v>
      </c>
      <c r="X18" s="19"/>
      <c r="Y18" s="21">
        <f t="shared" si="11"/>
        <v>0</v>
      </c>
      <c r="Z18" s="22" t="str">
        <f t="shared" si="7"/>
        <v/>
      </c>
      <c r="AA18" s="19"/>
      <c r="AB18" s="16"/>
      <c r="AC18" s="18">
        <f t="shared" si="8"/>
        <v>0</v>
      </c>
      <c r="AD18" s="19"/>
      <c r="AE18" s="21">
        <f t="shared" si="13"/>
        <v>0</v>
      </c>
      <c r="AF18" s="22" t="str">
        <f t="shared" si="9"/>
        <v/>
      </c>
    </row>
    <row r="19" spans="2:32" x14ac:dyDescent="0.25">
      <c r="B19" s="14" t="s">
        <v>14</v>
      </c>
      <c r="C19" s="14"/>
      <c r="D19" s="15" t="s">
        <v>58</v>
      </c>
      <c r="E19" s="15"/>
      <c r="F19" s="17">
        <f>$G$7</f>
        <v>5000</v>
      </c>
      <c r="G19" s="16">
        <v>1.01E-2</v>
      </c>
      <c r="H19" s="18">
        <f t="shared" si="0"/>
        <v>50.5</v>
      </c>
      <c r="I19" s="19"/>
      <c r="J19" s="16">
        <v>1.0800000000000001E-2</v>
      </c>
      <c r="K19" s="18">
        <f t="shared" si="1"/>
        <v>54</v>
      </c>
      <c r="L19" s="19"/>
      <c r="M19" s="21">
        <f t="shared" si="2"/>
        <v>3.5</v>
      </c>
      <c r="N19" s="22">
        <f t="shared" si="3"/>
        <v>6.9306930693069313E-2</v>
      </c>
      <c r="O19" s="19"/>
      <c r="P19" s="16">
        <v>1.09E-2</v>
      </c>
      <c r="Q19" s="18">
        <f t="shared" si="4"/>
        <v>54.5</v>
      </c>
      <c r="R19" s="19"/>
      <c r="S19" s="21">
        <f t="shared" si="10"/>
        <v>0.5</v>
      </c>
      <c r="T19" s="22">
        <f t="shared" si="5"/>
        <v>9.2592592592592587E-3</v>
      </c>
      <c r="U19" s="19"/>
      <c r="V19" s="16">
        <v>1.09E-2</v>
      </c>
      <c r="W19" s="18">
        <f t="shared" si="6"/>
        <v>54.5</v>
      </c>
      <c r="X19" s="19"/>
      <c r="Y19" s="21">
        <f t="shared" si="11"/>
        <v>0</v>
      </c>
      <c r="Z19" s="22">
        <f t="shared" si="7"/>
        <v>0</v>
      </c>
      <c r="AA19" s="19"/>
      <c r="AB19" s="16">
        <v>1.11E-2</v>
      </c>
      <c r="AC19" s="18">
        <f t="shared" si="8"/>
        <v>55.5</v>
      </c>
      <c r="AD19" s="19"/>
      <c r="AE19" s="21">
        <f t="shared" si="13"/>
        <v>1</v>
      </c>
      <c r="AF19" s="22">
        <f t="shared" si="9"/>
        <v>1.834862385321101E-2</v>
      </c>
    </row>
    <row r="20" spans="2:32" x14ac:dyDescent="0.25">
      <c r="B20" s="14" t="s">
        <v>15</v>
      </c>
      <c r="C20" s="14"/>
      <c r="D20" s="15" t="s">
        <v>55</v>
      </c>
      <c r="E20" s="15"/>
      <c r="F20" s="17">
        <v>1</v>
      </c>
      <c r="G20" s="16">
        <v>2.2999999999999998</v>
      </c>
      <c r="H20" s="18">
        <f t="shared" si="0"/>
        <v>2.2999999999999998</v>
      </c>
      <c r="I20" s="19"/>
      <c r="J20" s="16"/>
      <c r="K20" s="18">
        <f t="shared" si="1"/>
        <v>0</v>
      </c>
      <c r="L20" s="19"/>
      <c r="M20" s="21">
        <f t="shared" si="2"/>
        <v>-2.2999999999999998</v>
      </c>
      <c r="N20" s="22">
        <f t="shared" si="3"/>
        <v>-1</v>
      </c>
      <c r="O20" s="19"/>
      <c r="P20" s="16"/>
      <c r="Q20" s="18">
        <f t="shared" si="4"/>
        <v>0</v>
      </c>
      <c r="R20" s="19"/>
      <c r="S20" s="21">
        <f t="shared" si="10"/>
        <v>0</v>
      </c>
      <c r="T20" s="22" t="str">
        <f t="shared" si="5"/>
        <v/>
      </c>
      <c r="U20" s="19"/>
      <c r="V20" s="16"/>
      <c r="W20" s="18">
        <f t="shared" si="6"/>
        <v>0</v>
      </c>
      <c r="X20" s="19"/>
      <c r="Y20" s="21">
        <f t="shared" si="11"/>
        <v>0</v>
      </c>
      <c r="Z20" s="22" t="str">
        <f t="shared" si="7"/>
        <v/>
      </c>
      <c r="AA20" s="19"/>
      <c r="AB20" s="16"/>
      <c r="AC20" s="18">
        <f t="shared" si="8"/>
        <v>0</v>
      </c>
      <c r="AD20" s="19"/>
      <c r="AE20" s="21">
        <f t="shared" si="13"/>
        <v>0</v>
      </c>
      <c r="AF20" s="22" t="str">
        <f t="shared" si="9"/>
        <v/>
      </c>
    </row>
    <row r="21" spans="2:32" x14ac:dyDescent="0.25">
      <c r="B21" s="14" t="s">
        <v>16</v>
      </c>
      <c r="C21" s="14"/>
      <c r="D21" s="15" t="s">
        <v>58</v>
      </c>
      <c r="E21" s="15"/>
      <c r="F21" s="17">
        <f>$G$7</f>
        <v>5000</v>
      </c>
      <c r="G21" s="16">
        <v>-1E-4</v>
      </c>
      <c r="H21" s="18">
        <f t="shared" si="0"/>
        <v>-0.5</v>
      </c>
      <c r="I21" s="19"/>
      <c r="J21" s="16"/>
      <c r="K21" s="18">
        <f t="shared" si="1"/>
        <v>0</v>
      </c>
      <c r="L21" s="19"/>
      <c r="M21" s="21">
        <f t="shared" si="2"/>
        <v>0.5</v>
      </c>
      <c r="N21" s="22">
        <f t="shared" si="3"/>
        <v>-1</v>
      </c>
      <c r="O21" s="19"/>
      <c r="P21" s="16"/>
      <c r="Q21" s="18">
        <f t="shared" si="4"/>
        <v>0</v>
      </c>
      <c r="R21" s="19"/>
      <c r="S21" s="21">
        <f t="shared" si="10"/>
        <v>0</v>
      </c>
      <c r="T21" s="22" t="str">
        <f t="shared" si="5"/>
        <v/>
      </c>
      <c r="U21" s="19"/>
      <c r="V21" s="16"/>
      <c r="W21" s="18">
        <f t="shared" si="6"/>
        <v>0</v>
      </c>
      <c r="X21" s="19"/>
      <c r="Y21" s="21">
        <f t="shared" si="11"/>
        <v>0</v>
      </c>
      <c r="Z21" s="22" t="str">
        <f t="shared" si="7"/>
        <v/>
      </c>
      <c r="AA21" s="19"/>
      <c r="AB21" s="16"/>
      <c r="AC21" s="18">
        <f t="shared" si="8"/>
        <v>0</v>
      </c>
      <c r="AD21" s="19"/>
      <c r="AE21" s="21">
        <f t="shared" si="13"/>
        <v>0</v>
      </c>
      <c r="AF21" s="22" t="str">
        <f t="shared" si="9"/>
        <v/>
      </c>
    </row>
    <row r="22" spans="2:32" hidden="1" x14ac:dyDescent="0.25">
      <c r="B22" s="24"/>
      <c r="C22" s="14"/>
      <c r="D22" s="15"/>
      <c r="E22" s="15"/>
      <c r="F22" s="17"/>
      <c r="G22" s="16"/>
      <c r="H22" s="18"/>
      <c r="I22" s="19"/>
      <c r="J22" s="16"/>
      <c r="K22" s="18"/>
      <c r="L22" s="19"/>
      <c r="M22" s="21"/>
      <c r="N22" s="22"/>
      <c r="O22" s="19"/>
      <c r="P22" s="16"/>
      <c r="Q22" s="18"/>
      <c r="R22" s="19"/>
      <c r="S22" s="21"/>
      <c r="T22" s="22"/>
      <c r="U22" s="19"/>
      <c r="V22" s="16"/>
      <c r="W22" s="18"/>
      <c r="X22" s="19"/>
      <c r="Y22" s="21"/>
      <c r="Z22" s="22"/>
      <c r="AA22" s="19"/>
      <c r="AB22" s="16"/>
      <c r="AC22" s="18"/>
      <c r="AD22" s="19"/>
      <c r="AE22" s="21"/>
      <c r="AF22" s="22"/>
    </row>
    <row r="23" spans="2:32" hidden="1" x14ac:dyDescent="0.25">
      <c r="B23" s="132"/>
      <c r="C23" s="14"/>
      <c r="D23" s="15"/>
      <c r="E23" s="15"/>
      <c r="F23" s="17"/>
      <c r="G23" s="16"/>
      <c r="H23" s="18"/>
      <c r="I23" s="19"/>
      <c r="J23" s="16"/>
      <c r="K23" s="18"/>
      <c r="L23" s="19"/>
      <c r="M23" s="21"/>
      <c r="N23" s="22"/>
      <c r="O23" s="19"/>
      <c r="P23" s="16"/>
      <c r="Q23" s="18"/>
      <c r="R23" s="19"/>
      <c r="S23" s="21"/>
      <c r="T23" s="22"/>
      <c r="U23" s="19"/>
      <c r="V23" s="16"/>
      <c r="W23" s="18"/>
      <c r="X23" s="19"/>
      <c r="Y23" s="21"/>
      <c r="Z23" s="22"/>
      <c r="AA23" s="19"/>
      <c r="AB23" s="16"/>
      <c r="AC23" s="18"/>
      <c r="AD23" s="19"/>
      <c r="AE23" s="21"/>
      <c r="AF23" s="22"/>
    </row>
    <row r="24" spans="2:32" x14ac:dyDescent="0.25">
      <c r="B24" s="24" t="s">
        <v>57</v>
      </c>
      <c r="C24" s="14"/>
      <c r="D24" s="15" t="s">
        <v>58</v>
      </c>
      <c r="E24" s="15"/>
      <c r="F24" s="17">
        <f t="shared" ref="F24:F33" si="14">$G$7</f>
        <v>5000</v>
      </c>
      <c r="G24" s="16">
        <v>0</v>
      </c>
      <c r="H24" s="18">
        <f t="shared" si="0"/>
        <v>0</v>
      </c>
      <c r="I24" s="19"/>
      <c r="J24" s="16">
        <v>0</v>
      </c>
      <c r="K24" s="18">
        <f t="shared" si="1"/>
        <v>0</v>
      </c>
      <c r="L24" s="19"/>
      <c r="M24" s="21">
        <f t="shared" ref="M24:M29" si="15">K24-H24</f>
        <v>0</v>
      </c>
      <c r="N24" s="22" t="str">
        <f t="shared" ref="N24:N29" si="16">IF((H24)=0,"",(M24/H24))</f>
        <v/>
      </c>
      <c r="O24" s="19"/>
      <c r="P24" s="16">
        <v>0</v>
      </c>
      <c r="Q24" s="18">
        <f t="shared" si="4"/>
        <v>0</v>
      </c>
      <c r="R24" s="19"/>
      <c r="S24" s="21">
        <f t="shared" si="10"/>
        <v>0</v>
      </c>
      <c r="T24" s="22" t="str">
        <f t="shared" si="5"/>
        <v/>
      </c>
      <c r="U24" s="19"/>
      <c r="V24" s="16">
        <v>0</v>
      </c>
      <c r="W24" s="18">
        <f t="shared" si="6"/>
        <v>0</v>
      </c>
      <c r="X24" s="19"/>
      <c r="Y24" s="21">
        <f t="shared" si="11"/>
        <v>0</v>
      </c>
      <c r="Z24" s="22" t="str">
        <f t="shared" si="7"/>
        <v/>
      </c>
      <c r="AA24" s="19"/>
      <c r="AB24" s="16">
        <v>0</v>
      </c>
      <c r="AC24" s="18">
        <f t="shared" si="8"/>
        <v>0</v>
      </c>
      <c r="AD24" s="19"/>
      <c r="AE24" s="21">
        <f t="shared" si="13"/>
        <v>0</v>
      </c>
      <c r="AF24" s="22" t="str">
        <f t="shared" si="9"/>
        <v/>
      </c>
    </row>
    <row r="25" spans="2:32" hidden="1" x14ac:dyDescent="0.25">
      <c r="B25" s="24"/>
      <c r="C25" s="14"/>
      <c r="D25" s="15"/>
      <c r="E25" s="15"/>
      <c r="F25" s="17">
        <f t="shared" si="14"/>
        <v>5000</v>
      </c>
      <c r="G25" s="16"/>
      <c r="H25" s="18">
        <f t="shared" si="0"/>
        <v>0</v>
      </c>
      <c r="I25" s="19"/>
      <c r="J25" s="16"/>
      <c r="K25" s="18">
        <f t="shared" si="1"/>
        <v>0</v>
      </c>
      <c r="L25" s="19"/>
      <c r="M25" s="21">
        <f t="shared" si="15"/>
        <v>0</v>
      </c>
      <c r="N25" s="22" t="str">
        <f t="shared" si="16"/>
        <v/>
      </c>
      <c r="O25" s="19"/>
      <c r="P25" s="16"/>
      <c r="Q25" s="18">
        <f t="shared" si="4"/>
        <v>0</v>
      </c>
      <c r="R25" s="19"/>
      <c r="S25" s="21">
        <f t="shared" si="10"/>
        <v>0</v>
      </c>
      <c r="T25" s="22" t="str">
        <f t="shared" si="5"/>
        <v/>
      </c>
      <c r="U25" s="19"/>
      <c r="V25" s="16"/>
      <c r="W25" s="18">
        <f t="shared" si="6"/>
        <v>0</v>
      </c>
      <c r="X25" s="19"/>
      <c r="Y25" s="21">
        <f t="shared" si="11"/>
        <v>0</v>
      </c>
      <c r="Z25" s="22" t="str">
        <f t="shared" si="7"/>
        <v/>
      </c>
      <c r="AA25" s="19"/>
      <c r="AB25" s="16"/>
      <c r="AC25" s="18">
        <f t="shared" si="8"/>
        <v>0</v>
      </c>
      <c r="AD25" s="19"/>
      <c r="AE25" s="21">
        <f t="shared" si="13"/>
        <v>0</v>
      </c>
      <c r="AF25" s="22" t="str">
        <f t="shared" si="9"/>
        <v/>
      </c>
    </row>
    <row r="26" spans="2:32" hidden="1" x14ac:dyDescent="0.25">
      <c r="B26" s="24"/>
      <c r="C26" s="14"/>
      <c r="D26" s="15"/>
      <c r="E26" s="15"/>
      <c r="F26" s="17">
        <f t="shared" si="14"/>
        <v>5000</v>
      </c>
      <c r="G26" s="16"/>
      <c r="H26" s="18">
        <f t="shared" si="0"/>
        <v>0</v>
      </c>
      <c r="I26" s="19"/>
      <c r="J26" s="16"/>
      <c r="K26" s="18">
        <f t="shared" si="1"/>
        <v>0</v>
      </c>
      <c r="L26" s="19"/>
      <c r="M26" s="21">
        <f t="shared" si="15"/>
        <v>0</v>
      </c>
      <c r="N26" s="22" t="str">
        <f t="shared" si="16"/>
        <v/>
      </c>
      <c r="O26" s="19"/>
      <c r="P26" s="16"/>
      <c r="Q26" s="18">
        <f t="shared" si="4"/>
        <v>0</v>
      </c>
      <c r="R26" s="19"/>
      <c r="S26" s="21">
        <f t="shared" si="10"/>
        <v>0</v>
      </c>
      <c r="T26" s="22" t="str">
        <f t="shared" si="5"/>
        <v/>
      </c>
      <c r="U26" s="19"/>
      <c r="V26" s="16"/>
      <c r="W26" s="18">
        <f t="shared" si="6"/>
        <v>0</v>
      </c>
      <c r="X26" s="19"/>
      <c r="Y26" s="21">
        <f t="shared" si="11"/>
        <v>0</v>
      </c>
      <c r="Z26" s="22" t="str">
        <f t="shared" si="7"/>
        <v/>
      </c>
      <c r="AA26" s="19"/>
      <c r="AB26" s="16"/>
      <c r="AC26" s="18">
        <f t="shared" si="8"/>
        <v>0</v>
      </c>
      <c r="AD26" s="19"/>
      <c r="AE26" s="21">
        <f t="shared" si="13"/>
        <v>0</v>
      </c>
      <c r="AF26" s="22" t="str">
        <f t="shared" si="9"/>
        <v/>
      </c>
    </row>
    <row r="27" spans="2:32" hidden="1" x14ac:dyDescent="0.25">
      <c r="B27" s="24"/>
      <c r="C27" s="14"/>
      <c r="D27" s="15"/>
      <c r="E27" s="15"/>
      <c r="F27" s="17">
        <f t="shared" si="14"/>
        <v>5000</v>
      </c>
      <c r="G27" s="16"/>
      <c r="H27" s="18">
        <f t="shared" si="0"/>
        <v>0</v>
      </c>
      <c r="I27" s="19"/>
      <c r="J27" s="16"/>
      <c r="K27" s="18">
        <f t="shared" si="1"/>
        <v>0</v>
      </c>
      <c r="L27" s="19"/>
      <c r="M27" s="21">
        <f t="shared" si="15"/>
        <v>0</v>
      </c>
      <c r="N27" s="22" t="str">
        <f t="shared" si="16"/>
        <v/>
      </c>
      <c r="O27" s="19"/>
      <c r="P27" s="16"/>
      <c r="Q27" s="18">
        <f t="shared" si="4"/>
        <v>0</v>
      </c>
      <c r="R27" s="19"/>
      <c r="S27" s="21">
        <f t="shared" si="10"/>
        <v>0</v>
      </c>
      <c r="T27" s="22" t="str">
        <f t="shared" si="5"/>
        <v/>
      </c>
      <c r="U27" s="19"/>
      <c r="V27" s="16"/>
      <c r="W27" s="18">
        <f t="shared" si="6"/>
        <v>0</v>
      </c>
      <c r="X27" s="19"/>
      <c r="Y27" s="21">
        <f t="shared" si="11"/>
        <v>0</v>
      </c>
      <c r="Z27" s="22" t="str">
        <f t="shared" si="7"/>
        <v/>
      </c>
      <c r="AA27" s="19"/>
      <c r="AB27" s="16"/>
      <c r="AC27" s="18">
        <f t="shared" si="8"/>
        <v>0</v>
      </c>
      <c r="AD27" s="19"/>
      <c r="AE27" s="21">
        <f t="shared" si="13"/>
        <v>0</v>
      </c>
      <c r="AF27" s="22" t="str">
        <f t="shared" si="9"/>
        <v/>
      </c>
    </row>
    <row r="28" spans="2:32" s="34" customFormat="1" ht="13" x14ac:dyDescent="0.25">
      <c r="B28" s="25" t="s">
        <v>17</v>
      </c>
      <c r="C28" s="26"/>
      <c r="D28" s="27"/>
      <c r="E28" s="27"/>
      <c r="F28" s="29"/>
      <c r="G28" s="28"/>
      <c r="H28" s="30">
        <f>SUM(H12:H27)</f>
        <v>93.88</v>
      </c>
      <c r="I28" s="31"/>
      <c r="J28" s="28"/>
      <c r="K28" s="30">
        <f>SUM(K12:K27)</f>
        <v>98.18</v>
      </c>
      <c r="L28" s="31"/>
      <c r="M28" s="32">
        <f t="shared" si="15"/>
        <v>4.3000000000000114</v>
      </c>
      <c r="N28" s="33">
        <f t="shared" si="16"/>
        <v>4.5803152961227223E-2</v>
      </c>
      <c r="O28" s="31"/>
      <c r="P28" s="28"/>
      <c r="Q28" s="30">
        <f>SUM(Q12:Q27)</f>
        <v>99.039999999999992</v>
      </c>
      <c r="R28" s="31"/>
      <c r="S28" s="32">
        <f t="shared" si="10"/>
        <v>0.85999999999998522</v>
      </c>
      <c r="T28" s="33">
        <f t="shared" si="5"/>
        <v>8.7594214707678256E-3</v>
      </c>
      <c r="U28" s="31"/>
      <c r="V28" s="28"/>
      <c r="W28" s="30">
        <f>SUM(W12:W27)</f>
        <v>96.57</v>
      </c>
      <c r="X28" s="31"/>
      <c r="Y28" s="32">
        <f t="shared" si="11"/>
        <v>-2.4699999999999989</v>
      </c>
      <c r="Z28" s="33">
        <f t="shared" si="7"/>
        <v>-2.4939418416801282E-2</v>
      </c>
      <c r="AA28" s="31"/>
      <c r="AB28" s="28"/>
      <c r="AC28" s="30">
        <f>SUM(AC12:AC27)</f>
        <v>98.52000000000001</v>
      </c>
      <c r="AD28" s="31"/>
      <c r="AE28" s="32">
        <f t="shared" si="13"/>
        <v>1.9500000000000171</v>
      </c>
      <c r="AF28" s="33">
        <f t="shared" si="9"/>
        <v>2.019260639950313E-2</v>
      </c>
    </row>
    <row r="29" spans="2:32" ht="12.75" customHeight="1" x14ac:dyDescent="0.25">
      <c r="B29" s="134" t="s">
        <v>18</v>
      </c>
      <c r="C29" s="14"/>
      <c r="D29" s="15" t="s">
        <v>58</v>
      </c>
      <c r="E29" s="15"/>
      <c r="F29" s="17">
        <f>$G$7</f>
        <v>5000</v>
      </c>
      <c r="G29" s="16">
        <v>-8.9999999999999998E-4</v>
      </c>
      <c r="H29" s="18">
        <f t="shared" ref="H29:H35" si="17">$F29*G29</f>
        <v>-4.5</v>
      </c>
      <c r="I29" s="19"/>
      <c r="J29" s="16">
        <v>3.3021965494891919E-4</v>
      </c>
      <c r="K29" s="18">
        <f t="shared" ref="K29:K35" si="18">$F29*J29</f>
        <v>1.6510982747445959</v>
      </c>
      <c r="L29" s="19"/>
      <c r="M29" s="21">
        <f t="shared" si="15"/>
        <v>6.1510982747445961</v>
      </c>
      <c r="N29" s="22">
        <f t="shared" si="16"/>
        <v>-1.3669107277210213</v>
      </c>
      <c r="O29" s="19"/>
      <c r="P29" s="16">
        <v>0</v>
      </c>
      <c r="Q29" s="18">
        <f t="shared" ref="Q29:Q35" si="19">$F29*P29</f>
        <v>0</v>
      </c>
      <c r="R29" s="19"/>
      <c r="S29" s="21">
        <f t="shared" si="10"/>
        <v>-1.6510982747445959</v>
      </c>
      <c r="T29" s="22">
        <f t="shared" si="5"/>
        <v>-1</v>
      </c>
      <c r="U29" s="19"/>
      <c r="V29" s="16">
        <v>0</v>
      </c>
      <c r="W29" s="18">
        <f t="shared" ref="W29:W35" si="20">$F29*V29</f>
        <v>0</v>
      </c>
      <c r="X29" s="19"/>
      <c r="Y29" s="21">
        <f t="shared" si="11"/>
        <v>0</v>
      </c>
      <c r="Z29" s="22" t="str">
        <f t="shared" si="7"/>
        <v/>
      </c>
      <c r="AA29" s="19"/>
      <c r="AB29" s="16">
        <v>0</v>
      </c>
      <c r="AC29" s="18">
        <f t="shared" ref="AC29:AC35" si="21">$F29*AB29</f>
        <v>0</v>
      </c>
      <c r="AD29" s="19"/>
      <c r="AE29" s="21">
        <f t="shared" si="13"/>
        <v>0</v>
      </c>
      <c r="AF29" s="22" t="str">
        <f t="shared" si="9"/>
        <v/>
      </c>
    </row>
    <row r="30" spans="2:32" ht="25" x14ac:dyDescent="0.25">
      <c r="B30" s="134" t="s">
        <v>18</v>
      </c>
      <c r="C30" s="14"/>
      <c r="D30" s="15" t="s">
        <v>58</v>
      </c>
      <c r="E30" s="15"/>
      <c r="F30" s="17">
        <f>$G$7</f>
        <v>5000</v>
      </c>
      <c r="G30" s="16"/>
      <c r="H30" s="18">
        <f t="shared" ref="H30" si="22">$F30*G30</f>
        <v>0</v>
      </c>
      <c r="I30" s="19"/>
      <c r="J30" s="16"/>
      <c r="K30" s="18">
        <f t="shared" ref="K30" si="23">$F30*J30</f>
        <v>0</v>
      </c>
      <c r="L30" s="19"/>
      <c r="M30" s="21">
        <f t="shared" ref="M30" si="24">K30-H30</f>
        <v>0</v>
      </c>
      <c r="N30" s="22" t="str">
        <f t="shared" ref="N30" si="25">IF((H30)=0,"",(M30/H30))</f>
        <v/>
      </c>
      <c r="O30" s="19"/>
      <c r="P30" s="16"/>
      <c r="Q30" s="18"/>
      <c r="R30" s="19"/>
      <c r="S30" s="21"/>
      <c r="T30" s="22"/>
      <c r="U30" s="19"/>
      <c r="V30" s="16"/>
      <c r="W30" s="18"/>
      <c r="X30" s="19"/>
      <c r="Y30" s="21"/>
      <c r="Z30" s="22"/>
      <c r="AA30" s="19"/>
      <c r="AB30" s="16"/>
      <c r="AC30" s="18"/>
      <c r="AD30" s="19"/>
      <c r="AE30" s="21"/>
      <c r="AF30" s="22"/>
    </row>
    <row r="31" spans="2:32" x14ac:dyDescent="0.25">
      <c r="B31" s="132">
        <v>1575</v>
      </c>
      <c r="C31" s="14"/>
      <c r="D31" s="15" t="s">
        <v>58</v>
      </c>
      <c r="E31" s="15"/>
      <c r="F31" s="17">
        <f t="shared" si="14"/>
        <v>5000</v>
      </c>
      <c r="G31" s="16">
        <v>1E-4</v>
      </c>
      <c r="H31" s="18">
        <f>$F31*G31</f>
        <v>0.5</v>
      </c>
      <c r="I31" s="19"/>
      <c r="J31" s="16">
        <v>0</v>
      </c>
      <c r="K31" s="18">
        <f>$F31*J31</f>
        <v>0</v>
      </c>
      <c r="L31" s="19"/>
      <c r="M31" s="21">
        <f t="shared" ref="M31:M42" si="26">K31-H31</f>
        <v>-0.5</v>
      </c>
      <c r="N31" s="22">
        <f>IF((H31)=0,"",(M31/H31))</f>
        <v>-1</v>
      </c>
      <c r="O31" s="19"/>
      <c r="P31" s="16">
        <v>0</v>
      </c>
      <c r="Q31" s="18">
        <f>$F31*P31</f>
        <v>0</v>
      </c>
      <c r="R31" s="19"/>
      <c r="S31" s="21">
        <f>Q31-K31</f>
        <v>0</v>
      </c>
      <c r="T31" s="22" t="str">
        <f>IF((K31)=0,"",(S31/K31))</f>
        <v/>
      </c>
      <c r="U31" s="19"/>
      <c r="V31" s="16">
        <v>0</v>
      </c>
      <c r="W31" s="18">
        <f>$F31*V31</f>
        <v>0</v>
      </c>
      <c r="X31" s="19"/>
      <c r="Y31" s="21">
        <f>W31-Q31</f>
        <v>0</v>
      </c>
      <c r="Z31" s="22" t="str">
        <f>IF((Q31)=0,"",(Y31/Q31))</f>
        <v/>
      </c>
      <c r="AA31" s="19"/>
      <c r="AB31" s="16">
        <v>0</v>
      </c>
      <c r="AC31" s="18">
        <f>$F31*AB31</f>
        <v>0</v>
      </c>
      <c r="AD31" s="19"/>
      <c r="AE31" s="21">
        <f>AC31-W31</f>
        <v>0</v>
      </c>
      <c r="AF31" s="22" t="str">
        <f>IF((W31)=0,"",(AE31/W31))</f>
        <v/>
      </c>
    </row>
    <row r="32" spans="2:32" hidden="1" x14ac:dyDescent="0.25">
      <c r="B32" s="35"/>
      <c r="C32" s="14"/>
      <c r="D32" s="15"/>
      <c r="E32" s="15"/>
      <c r="F32" s="17">
        <f t="shared" si="14"/>
        <v>5000</v>
      </c>
      <c r="G32" s="16"/>
      <c r="H32" s="18">
        <f t="shared" si="17"/>
        <v>0</v>
      </c>
      <c r="I32" s="36"/>
      <c r="J32" s="16"/>
      <c r="K32" s="18">
        <f t="shared" si="18"/>
        <v>0</v>
      </c>
      <c r="L32" s="36"/>
      <c r="M32" s="21">
        <f t="shared" si="26"/>
        <v>0</v>
      </c>
      <c r="N32" s="22" t="str">
        <f>IF((H32)=0,"",(M32/H32))</f>
        <v/>
      </c>
      <c r="O32" s="36"/>
      <c r="P32" s="16"/>
      <c r="Q32" s="18">
        <f t="shared" si="19"/>
        <v>0</v>
      </c>
      <c r="R32" s="36"/>
      <c r="S32" s="21">
        <f t="shared" si="10"/>
        <v>0</v>
      </c>
      <c r="T32" s="22" t="str">
        <f t="shared" si="5"/>
        <v/>
      </c>
      <c r="U32" s="36"/>
      <c r="V32" s="16"/>
      <c r="W32" s="18">
        <f t="shared" si="20"/>
        <v>0</v>
      </c>
      <c r="X32" s="36"/>
      <c r="Y32" s="21">
        <f t="shared" si="11"/>
        <v>0</v>
      </c>
      <c r="Z32" s="22" t="str">
        <f t="shared" si="7"/>
        <v/>
      </c>
      <c r="AA32" s="36"/>
      <c r="AB32" s="16"/>
      <c r="AC32" s="18">
        <f t="shared" si="21"/>
        <v>0</v>
      </c>
      <c r="AD32" s="36"/>
      <c r="AE32" s="21">
        <f t="shared" si="13"/>
        <v>0</v>
      </c>
      <c r="AF32" s="22" t="str">
        <f t="shared" si="9"/>
        <v/>
      </c>
    </row>
    <row r="33" spans="2:32" x14ac:dyDescent="0.25">
      <c r="B33" s="37" t="s">
        <v>19</v>
      </c>
      <c r="C33" s="14"/>
      <c r="D33" s="15" t="s">
        <v>58</v>
      </c>
      <c r="E33" s="15"/>
      <c r="F33" s="17">
        <f t="shared" si="14"/>
        <v>5000</v>
      </c>
      <c r="G33" s="133">
        <v>6.0000000000000002E-5</v>
      </c>
      <c r="H33" s="18">
        <f t="shared" si="17"/>
        <v>0.3</v>
      </c>
      <c r="I33" s="19"/>
      <c r="J33" s="133">
        <v>6.0000000000000002E-5</v>
      </c>
      <c r="K33" s="18">
        <f t="shared" si="18"/>
        <v>0.3</v>
      </c>
      <c r="L33" s="19"/>
      <c r="M33" s="21">
        <f t="shared" si="26"/>
        <v>0</v>
      </c>
      <c r="N33" s="22">
        <f>IF((H33)=0,"",(M33/H33))</f>
        <v>0</v>
      </c>
      <c r="O33" s="19"/>
      <c r="P33" s="133">
        <v>6.0000000000000002E-5</v>
      </c>
      <c r="Q33" s="18">
        <f t="shared" si="19"/>
        <v>0.3</v>
      </c>
      <c r="R33" s="19"/>
      <c r="S33" s="21">
        <f t="shared" si="10"/>
        <v>0</v>
      </c>
      <c r="T33" s="22">
        <f t="shared" si="5"/>
        <v>0</v>
      </c>
      <c r="U33" s="19"/>
      <c r="V33" s="133">
        <v>6.0000000000000002E-5</v>
      </c>
      <c r="W33" s="18">
        <f t="shared" si="20"/>
        <v>0.3</v>
      </c>
      <c r="X33" s="19"/>
      <c r="Y33" s="21">
        <f t="shared" si="11"/>
        <v>0</v>
      </c>
      <c r="Z33" s="22">
        <f t="shared" si="7"/>
        <v>0</v>
      </c>
      <c r="AA33" s="19"/>
      <c r="AB33" s="133">
        <v>6.0000000000000002E-5</v>
      </c>
      <c r="AC33" s="18">
        <f t="shared" si="21"/>
        <v>0.3</v>
      </c>
      <c r="AD33" s="19"/>
      <c r="AE33" s="21">
        <f t="shared" si="13"/>
        <v>0</v>
      </c>
      <c r="AF33" s="22">
        <f t="shared" si="9"/>
        <v>0</v>
      </c>
    </row>
    <row r="34" spans="2:32" x14ac:dyDescent="0.25">
      <c r="B34" s="37" t="s">
        <v>20</v>
      </c>
      <c r="C34" s="14"/>
      <c r="D34" s="15"/>
      <c r="E34" s="15"/>
      <c r="F34" s="179">
        <f>$G$7*(1+G63)-$G$7</f>
        <v>189.5</v>
      </c>
      <c r="G34" s="38">
        <f>IF(ISBLANK($D$5)=TRUE, 0, IF($D$5="TOU", 0.64*G44+0.18*G45+0.18*G46, IF(AND($D$5="non-TOU", $F$48&gt;0), G48,G47)))</f>
        <v>0.10214000000000001</v>
      </c>
      <c r="H34" s="18">
        <f t="shared" si="17"/>
        <v>19.355530000000002</v>
      </c>
      <c r="I34" s="19"/>
      <c r="J34" s="38">
        <f>IF(ISBLANK($D$5)=TRUE, 0, IF($D$5="TOU", 0.64*J44+0.18*J45+0.18*J46, IF(AND($D$5="non-TOU", $F$48&gt;0), J48,J47)))</f>
        <v>0.10214000000000001</v>
      </c>
      <c r="K34" s="18">
        <f t="shared" si="18"/>
        <v>19.355530000000002</v>
      </c>
      <c r="L34" s="19"/>
      <c r="M34" s="21">
        <f t="shared" si="26"/>
        <v>0</v>
      </c>
      <c r="N34" s="22">
        <f>IF((H34)=0,"",(M34/H34))</f>
        <v>0</v>
      </c>
      <c r="O34" s="19"/>
      <c r="P34" s="38">
        <f>IF(ISBLANK($D$5)=TRUE, 0, IF($D$5="TOU", 0.64*P44+0.18*P45+0.18*P46, IF(AND($D$5="non-TOU", $F$48&gt;0), P48,P47)))</f>
        <v>0.10214000000000001</v>
      </c>
      <c r="Q34" s="18">
        <f t="shared" si="19"/>
        <v>19.355530000000002</v>
      </c>
      <c r="R34" s="19"/>
      <c r="S34" s="21">
        <f t="shared" si="10"/>
        <v>0</v>
      </c>
      <c r="T34" s="22">
        <f t="shared" si="5"/>
        <v>0</v>
      </c>
      <c r="U34" s="19"/>
      <c r="V34" s="38">
        <f>IF(ISBLANK($D$5)=TRUE, 0, IF($D$5="TOU", 0.64*V44+0.18*V45+0.18*V46, IF(AND($D$5="non-TOU", $F$48&gt;0), V48,V47)))</f>
        <v>0.10214000000000001</v>
      </c>
      <c r="W34" s="18">
        <f t="shared" si="20"/>
        <v>19.355530000000002</v>
      </c>
      <c r="X34" s="19"/>
      <c r="Y34" s="21">
        <f t="shared" si="11"/>
        <v>0</v>
      </c>
      <c r="Z34" s="22">
        <f t="shared" si="7"/>
        <v>0</v>
      </c>
      <c r="AA34" s="19"/>
      <c r="AB34" s="38">
        <f>IF(ISBLANK($D$5)=TRUE, 0, IF($D$5="TOU", 0.64*AB44+0.18*AB45+0.18*AB46, IF(AND($D$5="non-TOU", $F$48&gt;0), AB48,AB47)))</f>
        <v>0.10214000000000001</v>
      </c>
      <c r="AC34" s="18">
        <f t="shared" si="21"/>
        <v>19.355530000000002</v>
      </c>
      <c r="AD34" s="19"/>
      <c r="AE34" s="21">
        <f t="shared" si="13"/>
        <v>0</v>
      </c>
      <c r="AF34" s="22">
        <f t="shared" si="9"/>
        <v>0</v>
      </c>
    </row>
    <row r="35" spans="2:32" x14ac:dyDescent="0.25">
      <c r="B35" s="37" t="s">
        <v>21</v>
      </c>
      <c r="C35" s="14"/>
      <c r="D35" s="15" t="s">
        <v>55</v>
      </c>
      <c r="E35" s="15"/>
      <c r="F35" s="17">
        <v>1</v>
      </c>
      <c r="G35" s="38">
        <v>0.78800000000000003</v>
      </c>
      <c r="H35" s="18">
        <f t="shared" si="17"/>
        <v>0.78800000000000003</v>
      </c>
      <c r="I35" s="19"/>
      <c r="J35" s="38">
        <v>0.78800000000000003</v>
      </c>
      <c r="K35" s="18">
        <f t="shared" si="18"/>
        <v>0.78800000000000003</v>
      </c>
      <c r="L35" s="19"/>
      <c r="M35" s="21">
        <f t="shared" si="26"/>
        <v>0</v>
      </c>
      <c r="N35" s="22"/>
      <c r="O35" s="19"/>
      <c r="P35" s="38">
        <v>0.78800000000000003</v>
      </c>
      <c r="Q35" s="18">
        <f t="shared" si="19"/>
        <v>0.78800000000000003</v>
      </c>
      <c r="R35" s="19"/>
      <c r="S35" s="21">
        <f t="shared" si="10"/>
        <v>0</v>
      </c>
      <c r="T35" s="22"/>
      <c r="U35" s="19"/>
      <c r="V35" s="38">
        <v>0.78800000000000003</v>
      </c>
      <c r="W35" s="18">
        <f t="shared" si="20"/>
        <v>0.78800000000000003</v>
      </c>
      <c r="X35" s="19"/>
      <c r="Y35" s="21">
        <f t="shared" si="11"/>
        <v>0</v>
      </c>
      <c r="Z35" s="22"/>
      <c r="AA35" s="19"/>
      <c r="AB35" s="38">
        <v>0</v>
      </c>
      <c r="AC35" s="18">
        <f t="shared" si="21"/>
        <v>0</v>
      </c>
      <c r="AD35" s="19"/>
      <c r="AE35" s="21">
        <f t="shared" si="13"/>
        <v>-0.78800000000000003</v>
      </c>
      <c r="AF35" s="22"/>
    </row>
    <row r="36" spans="2:32" ht="25.5" customHeight="1" x14ac:dyDescent="0.25">
      <c r="B36" s="39" t="s">
        <v>22</v>
      </c>
      <c r="C36" s="40"/>
      <c r="D36" s="40"/>
      <c r="E36" s="40"/>
      <c r="F36" s="42"/>
      <c r="G36" s="41"/>
      <c r="H36" s="43">
        <f>SUM(H29:H35)+H28</f>
        <v>110.32353000000001</v>
      </c>
      <c r="I36" s="31"/>
      <c r="J36" s="41"/>
      <c r="K36" s="43">
        <f>SUM(K29:K35)+K28</f>
        <v>120.2746282747446</v>
      </c>
      <c r="L36" s="31"/>
      <c r="M36" s="32">
        <f t="shared" si="26"/>
        <v>9.9510982747445951</v>
      </c>
      <c r="N36" s="33">
        <f t="shared" ref="N36:N42" si="27">IF((H36)=0,"",(M36/H36))</f>
        <v>9.0199237413311512E-2</v>
      </c>
      <c r="O36" s="31"/>
      <c r="P36" s="41"/>
      <c r="Q36" s="43">
        <f>SUM(Q29:Q35)+Q28</f>
        <v>119.48353</v>
      </c>
      <c r="R36" s="31"/>
      <c r="S36" s="32">
        <f t="shared" si="10"/>
        <v>-0.79109827474459848</v>
      </c>
      <c r="T36" s="33">
        <f t="shared" ref="T36:T42" si="28">IF((K36)=0,"",(S36/K36))</f>
        <v>-6.577432714549609E-3</v>
      </c>
      <c r="U36" s="31"/>
      <c r="V36" s="41"/>
      <c r="W36" s="43">
        <f>SUM(W29:W35)+W28</f>
        <v>117.01353</v>
      </c>
      <c r="X36" s="31"/>
      <c r="Y36" s="32">
        <f t="shared" si="11"/>
        <v>-2.4699999999999989</v>
      </c>
      <c r="Z36" s="33">
        <f t="shared" ref="Z36:Z42" si="29">IF((Q36)=0,"",(Y36/Q36))</f>
        <v>-2.0672305212274852E-2</v>
      </c>
      <c r="AA36" s="31"/>
      <c r="AB36" s="41"/>
      <c r="AC36" s="43">
        <f>SUM(AC29:AC35)+AC28</f>
        <v>118.17553000000001</v>
      </c>
      <c r="AD36" s="31"/>
      <c r="AE36" s="32">
        <f t="shared" si="13"/>
        <v>1.1620000000000061</v>
      </c>
      <c r="AF36" s="33">
        <f t="shared" ref="AF36:AF46" si="30">IF((W36)=0,"",(AE36/W36))</f>
        <v>9.9304755612449787E-3</v>
      </c>
    </row>
    <row r="37" spans="2:32" x14ac:dyDescent="0.25">
      <c r="B37" s="19" t="s">
        <v>23</v>
      </c>
      <c r="C37" s="19"/>
      <c r="D37" s="44" t="s">
        <v>58</v>
      </c>
      <c r="E37" s="44"/>
      <c r="F37" s="45">
        <f>G7*(1+G63)</f>
        <v>5189.5</v>
      </c>
      <c r="G37" s="20">
        <v>6.9922506891320563E-3</v>
      </c>
      <c r="H37" s="18">
        <f>$F37*G37</f>
        <v>36.286284951250806</v>
      </c>
      <c r="I37" s="19"/>
      <c r="J37" s="20">
        <v>6.8009505892390144E-3</v>
      </c>
      <c r="K37" s="18">
        <f>$F37*J37</f>
        <v>35.293533082855866</v>
      </c>
      <c r="L37" s="19"/>
      <c r="M37" s="21">
        <f t="shared" si="26"/>
        <v>-0.99275186839494012</v>
      </c>
      <c r="N37" s="22">
        <f t="shared" si="27"/>
        <v>-2.7358873186623077E-2</v>
      </c>
      <c r="O37" s="19"/>
      <c r="P37" s="20">
        <v>6.8009505892390144E-3</v>
      </c>
      <c r="Q37" s="18">
        <f>$F37*P37</f>
        <v>35.293533082855866</v>
      </c>
      <c r="R37" s="19"/>
      <c r="S37" s="21">
        <f t="shared" si="10"/>
        <v>0</v>
      </c>
      <c r="T37" s="22">
        <f t="shared" si="28"/>
        <v>0</v>
      </c>
      <c r="U37" s="19"/>
      <c r="V37" s="20">
        <v>6.8009505892390144E-3</v>
      </c>
      <c r="W37" s="18">
        <f>$F37*V37</f>
        <v>35.293533082855866</v>
      </c>
      <c r="X37" s="19"/>
      <c r="Y37" s="21">
        <f t="shared" si="11"/>
        <v>0</v>
      </c>
      <c r="Z37" s="22">
        <f t="shared" si="29"/>
        <v>0</v>
      </c>
      <c r="AA37" s="19"/>
      <c r="AB37" s="20">
        <v>6.8009505892390144E-3</v>
      </c>
      <c r="AC37" s="18">
        <f>$F37*AB37</f>
        <v>35.293533082855866</v>
      </c>
      <c r="AD37" s="19"/>
      <c r="AE37" s="21">
        <f t="shared" si="13"/>
        <v>0</v>
      </c>
      <c r="AF37" s="22">
        <f t="shared" si="30"/>
        <v>0</v>
      </c>
    </row>
    <row r="38" spans="2:32" ht="25.5" customHeight="1" x14ac:dyDescent="0.25">
      <c r="B38" s="46" t="s">
        <v>24</v>
      </c>
      <c r="C38" s="19"/>
      <c r="D38" s="44" t="s">
        <v>58</v>
      </c>
      <c r="E38" s="44"/>
      <c r="F38" s="45">
        <f>F37</f>
        <v>5189.5</v>
      </c>
      <c r="G38" s="20">
        <v>5.3116364159938641E-3</v>
      </c>
      <c r="H38" s="18">
        <f>$F38*G38</f>
        <v>27.564737180800158</v>
      </c>
      <c r="I38" s="19"/>
      <c r="J38" s="20">
        <v>5.3223476369492068E-3</v>
      </c>
      <c r="K38" s="18">
        <f>$F38*J38</f>
        <v>27.620323061947907</v>
      </c>
      <c r="L38" s="19"/>
      <c r="M38" s="21">
        <f t="shared" si="26"/>
        <v>5.5585881147749205E-2</v>
      </c>
      <c r="N38" s="22">
        <f t="shared" si="27"/>
        <v>2.016557632425634E-3</v>
      </c>
      <c r="O38" s="19"/>
      <c r="P38" s="20">
        <v>5.3223476369492068E-3</v>
      </c>
      <c r="Q38" s="18">
        <f>$F38*P38</f>
        <v>27.620323061947907</v>
      </c>
      <c r="R38" s="19"/>
      <c r="S38" s="21">
        <f t="shared" si="10"/>
        <v>0</v>
      </c>
      <c r="T38" s="22">
        <f t="shared" si="28"/>
        <v>0</v>
      </c>
      <c r="U38" s="19"/>
      <c r="V38" s="20">
        <v>5.3223476369492068E-3</v>
      </c>
      <c r="W38" s="18">
        <f>$F38*V38</f>
        <v>27.620323061947907</v>
      </c>
      <c r="X38" s="19"/>
      <c r="Y38" s="21">
        <f t="shared" si="11"/>
        <v>0</v>
      </c>
      <c r="Z38" s="22">
        <f t="shared" si="29"/>
        <v>0</v>
      </c>
      <c r="AA38" s="19"/>
      <c r="AB38" s="20">
        <v>5.3223476369492068E-3</v>
      </c>
      <c r="AC38" s="18">
        <f>$F38*AB38</f>
        <v>27.620323061947907</v>
      </c>
      <c r="AD38" s="19"/>
      <c r="AE38" s="21">
        <f t="shared" si="13"/>
        <v>0</v>
      </c>
      <c r="AF38" s="22">
        <f t="shared" si="30"/>
        <v>0</v>
      </c>
    </row>
    <row r="39" spans="2:32" ht="25.5" customHeight="1" x14ac:dyDescent="0.25">
      <c r="B39" s="39" t="s">
        <v>25</v>
      </c>
      <c r="C39" s="26"/>
      <c r="D39" s="26"/>
      <c r="E39" s="26"/>
      <c r="F39" s="42"/>
      <c r="G39" s="47"/>
      <c r="H39" s="43">
        <f>SUM(H36:H38)</f>
        <v>174.17455213205099</v>
      </c>
      <c r="I39" s="48"/>
      <c r="J39" s="47"/>
      <c r="K39" s="43">
        <f>SUM(K36:K38)</f>
        <v>183.18848441954839</v>
      </c>
      <c r="L39" s="48"/>
      <c r="M39" s="32">
        <f t="shared" si="26"/>
        <v>9.0139322874973971</v>
      </c>
      <c r="N39" s="33">
        <f t="shared" si="27"/>
        <v>5.1752292037837169E-2</v>
      </c>
      <c r="O39" s="48"/>
      <c r="P39" s="47"/>
      <c r="Q39" s="43">
        <f>SUM(Q36:Q38)</f>
        <v>182.39738614480379</v>
      </c>
      <c r="R39" s="48"/>
      <c r="S39" s="32">
        <f t="shared" si="10"/>
        <v>-0.79109827474459848</v>
      </c>
      <c r="T39" s="33">
        <f t="shared" si="28"/>
        <v>-4.3184934754565765E-3</v>
      </c>
      <c r="U39" s="48"/>
      <c r="V39" s="47"/>
      <c r="W39" s="43">
        <f>SUM(W36:W38)</f>
        <v>179.92738614480379</v>
      </c>
      <c r="X39" s="48"/>
      <c r="Y39" s="32">
        <f t="shared" si="11"/>
        <v>-2.4699999999999989</v>
      </c>
      <c r="Z39" s="33">
        <f t="shared" si="29"/>
        <v>-1.3541860726222722E-2</v>
      </c>
      <c r="AA39" s="48"/>
      <c r="AB39" s="47"/>
      <c r="AC39" s="43">
        <f>SUM(AC36:AC38)</f>
        <v>181.0893861448038</v>
      </c>
      <c r="AD39" s="48"/>
      <c r="AE39" s="32">
        <f t="shared" si="13"/>
        <v>1.1620000000000061</v>
      </c>
      <c r="AF39" s="33">
        <f t="shared" si="30"/>
        <v>6.4581608442021163E-3</v>
      </c>
    </row>
    <row r="40" spans="2:32" ht="24.75" customHeight="1" x14ac:dyDescent="0.25">
      <c r="B40" s="49" t="s">
        <v>26</v>
      </c>
      <c r="C40" s="14"/>
      <c r="D40" s="15" t="s">
        <v>58</v>
      </c>
      <c r="E40" s="15"/>
      <c r="F40" s="45">
        <f>F38</f>
        <v>5189.5</v>
      </c>
      <c r="G40" s="50">
        <v>4.4000000000000003E-3</v>
      </c>
      <c r="H40" s="154">
        <f t="shared" ref="H40:H42" si="31">$F40*G40</f>
        <v>22.8338</v>
      </c>
      <c r="I40" s="19"/>
      <c r="J40" s="211">
        <v>5.8500000000000002E-3</v>
      </c>
      <c r="K40" s="212">
        <f t="shared" ref="K40:K42" si="32">$F40*J40</f>
        <v>30.358575000000002</v>
      </c>
      <c r="L40" s="19"/>
      <c r="M40" s="21">
        <f t="shared" si="26"/>
        <v>7.5247750000000018</v>
      </c>
      <c r="N40" s="155">
        <f t="shared" si="27"/>
        <v>0.32954545454545464</v>
      </c>
      <c r="O40" s="19"/>
      <c r="P40" s="50">
        <v>4.4000000000000003E-3</v>
      </c>
      <c r="Q40" s="154">
        <f t="shared" ref="Q40:Q42" si="33">$F40*P40</f>
        <v>22.8338</v>
      </c>
      <c r="R40" s="19"/>
      <c r="S40" s="21">
        <f t="shared" si="10"/>
        <v>-7.5247750000000018</v>
      </c>
      <c r="T40" s="155">
        <f t="shared" si="28"/>
        <v>-0.2478632478632479</v>
      </c>
      <c r="U40" s="19"/>
      <c r="V40" s="50">
        <v>4.4000000000000003E-3</v>
      </c>
      <c r="W40" s="154">
        <f t="shared" ref="W40:W42" si="34">$F40*V40</f>
        <v>22.8338</v>
      </c>
      <c r="X40" s="19"/>
      <c r="Y40" s="21">
        <f t="shared" si="11"/>
        <v>0</v>
      </c>
      <c r="Z40" s="155">
        <f t="shared" si="29"/>
        <v>0</v>
      </c>
      <c r="AA40" s="19"/>
      <c r="AB40" s="50">
        <v>4.4000000000000003E-3</v>
      </c>
      <c r="AC40" s="154">
        <f t="shared" ref="AC40:AC48" si="35">$F40*AB40</f>
        <v>22.8338</v>
      </c>
      <c r="AD40" s="19"/>
      <c r="AE40" s="21">
        <f t="shared" si="13"/>
        <v>0</v>
      </c>
      <c r="AF40" s="155">
        <f t="shared" si="30"/>
        <v>0</v>
      </c>
    </row>
    <row r="41" spans="2:32" ht="25.5" customHeight="1" x14ac:dyDescent="0.25">
      <c r="B41" s="49" t="s">
        <v>27</v>
      </c>
      <c r="C41" s="14"/>
      <c r="D41" s="15" t="s">
        <v>58</v>
      </c>
      <c r="E41" s="15"/>
      <c r="F41" s="45">
        <f>F38</f>
        <v>5189.5</v>
      </c>
      <c r="G41" s="50">
        <v>1.2999999999999999E-3</v>
      </c>
      <c r="H41" s="154">
        <f t="shared" si="31"/>
        <v>6.7463499999999996</v>
      </c>
      <c r="I41" s="19"/>
      <c r="J41" s="50">
        <v>1.2999999999999999E-3</v>
      </c>
      <c r="K41" s="154">
        <f t="shared" si="32"/>
        <v>6.7463499999999996</v>
      </c>
      <c r="L41" s="19"/>
      <c r="M41" s="21">
        <f t="shared" si="26"/>
        <v>0</v>
      </c>
      <c r="N41" s="155">
        <f t="shared" si="27"/>
        <v>0</v>
      </c>
      <c r="O41" s="19"/>
      <c r="P41" s="50">
        <v>1.2999999999999999E-3</v>
      </c>
      <c r="Q41" s="154">
        <f t="shared" si="33"/>
        <v>6.7463499999999996</v>
      </c>
      <c r="R41" s="19"/>
      <c r="S41" s="21">
        <f t="shared" si="10"/>
        <v>0</v>
      </c>
      <c r="T41" s="155">
        <f t="shared" si="28"/>
        <v>0</v>
      </c>
      <c r="U41" s="19"/>
      <c r="V41" s="50">
        <v>1.2999999999999999E-3</v>
      </c>
      <c r="W41" s="154">
        <f t="shared" si="34"/>
        <v>6.7463499999999996</v>
      </c>
      <c r="X41" s="19"/>
      <c r="Y41" s="21">
        <f t="shared" si="11"/>
        <v>0</v>
      </c>
      <c r="Z41" s="155">
        <f t="shared" si="29"/>
        <v>0</v>
      </c>
      <c r="AA41" s="19"/>
      <c r="AB41" s="50">
        <v>1.2999999999999999E-3</v>
      </c>
      <c r="AC41" s="154">
        <f t="shared" si="35"/>
        <v>6.7463499999999996</v>
      </c>
      <c r="AD41" s="19"/>
      <c r="AE41" s="21">
        <f t="shared" si="13"/>
        <v>0</v>
      </c>
      <c r="AF41" s="155">
        <f t="shared" si="30"/>
        <v>0</v>
      </c>
    </row>
    <row r="42" spans="2:32" x14ac:dyDescent="0.25">
      <c r="B42" s="14" t="s">
        <v>28</v>
      </c>
      <c r="C42" s="14"/>
      <c r="D42" s="15" t="s">
        <v>55</v>
      </c>
      <c r="E42" s="15"/>
      <c r="F42" s="17">
        <v>1</v>
      </c>
      <c r="G42" s="50">
        <v>0.25</v>
      </c>
      <c r="H42" s="154">
        <f t="shared" si="31"/>
        <v>0.25</v>
      </c>
      <c r="I42" s="19"/>
      <c r="J42" s="50">
        <v>0.25</v>
      </c>
      <c r="K42" s="154">
        <f t="shared" si="32"/>
        <v>0.25</v>
      </c>
      <c r="L42" s="19"/>
      <c r="M42" s="21">
        <f t="shared" si="26"/>
        <v>0</v>
      </c>
      <c r="N42" s="155">
        <f t="shared" si="27"/>
        <v>0</v>
      </c>
      <c r="O42" s="19"/>
      <c r="P42" s="50">
        <v>0.25</v>
      </c>
      <c r="Q42" s="154">
        <f t="shared" si="33"/>
        <v>0.25</v>
      </c>
      <c r="R42" s="19"/>
      <c r="S42" s="21">
        <f t="shared" si="10"/>
        <v>0</v>
      </c>
      <c r="T42" s="155">
        <f t="shared" si="28"/>
        <v>0</v>
      </c>
      <c r="U42" s="19"/>
      <c r="V42" s="50">
        <v>0.25</v>
      </c>
      <c r="W42" s="154">
        <f t="shared" si="34"/>
        <v>0.25</v>
      </c>
      <c r="X42" s="19"/>
      <c r="Y42" s="21">
        <f t="shared" si="11"/>
        <v>0</v>
      </c>
      <c r="Z42" s="155">
        <f t="shared" si="29"/>
        <v>0</v>
      </c>
      <c r="AA42" s="19"/>
      <c r="AB42" s="50">
        <v>0.25</v>
      </c>
      <c r="AC42" s="154">
        <f t="shared" si="35"/>
        <v>0.25</v>
      </c>
      <c r="AD42" s="19"/>
      <c r="AE42" s="21">
        <f t="shared" si="13"/>
        <v>0</v>
      </c>
      <c r="AF42" s="155">
        <f t="shared" si="30"/>
        <v>0</v>
      </c>
    </row>
    <row r="43" spans="2:32" x14ac:dyDescent="0.25">
      <c r="B43" s="14" t="s">
        <v>29</v>
      </c>
      <c r="C43" s="14"/>
      <c r="D43" s="15" t="s">
        <v>58</v>
      </c>
      <c r="E43" s="15"/>
      <c r="F43" s="53">
        <f>G7</f>
        <v>5000</v>
      </c>
      <c r="G43" s="50">
        <v>7.0000000000000001E-3</v>
      </c>
      <c r="H43" s="154">
        <f t="shared" ref="H43:H48" si="36">$F43*G43</f>
        <v>35</v>
      </c>
      <c r="I43" s="19"/>
      <c r="J43" s="50">
        <v>7.0000000000000001E-3</v>
      </c>
      <c r="K43" s="154">
        <f t="shared" ref="K43:K48" si="37">$F43*J43</f>
        <v>35</v>
      </c>
      <c r="L43" s="19"/>
      <c r="M43" s="21">
        <f t="shared" ref="M43:M60" si="38">K43-H43</f>
        <v>0</v>
      </c>
      <c r="N43" s="155">
        <f t="shared" ref="N43:N46" si="39">IF((H43)=0,"",(M43/H43))</f>
        <v>0</v>
      </c>
      <c r="O43" s="19"/>
      <c r="P43" s="50">
        <v>7.0000000000000001E-3</v>
      </c>
      <c r="Q43" s="154">
        <f t="shared" ref="Q43:Q48" si="40">$F43*P43</f>
        <v>35</v>
      </c>
      <c r="R43" s="19"/>
      <c r="S43" s="21">
        <f t="shared" ref="S43:S60" si="41">Q43-K43</f>
        <v>0</v>
      </c>
      <c r="T43" s="155">
        <f t="shared" ref="T43:T46" si="42">IF((K43)=0,"",(S43/K43))</f>
        <v>0</v>
      </c>
      <c r="U43" s="19"/>
      <c r="V43" s="50">
        <v>7.0000000000000001E-3</v>
      </c>
      <c r="W43" s="154">
        <f t="shared" ref="W43:W48" si="43">$F43*V43</f>
        <v>35</v>
      </c>
      <c r="X43" s="19"/>
      <c r="Y43" s="21">
        <f t="shared" ref="Y43:Y60" si="44">W43-Q43</f>
        <v>0</v>
      </c>
      <c r="Z43" s="155">
        <f t="shared" ref="Z43:Z46" si="45">IF((Q43)=0,"",(Y43/Q43))</f>
        <v>0</v>
      </c>
      <c r="AA43" s="19"/>
      <c r="AB43" s="50">
        <v>7.0000000000000001E-3</v>
      </c>
      <c r="AC43" s="154">
        <f t="shared" si="35"/>
        <v>35</v>
      </c>
      <c r="AD43" s="19"/>
      <c r="AE43" s="21">
        <f t="shared" si="13"/>
        <v>0</v>
      </c>
      <c r="AF43" s="155">
        <f t="shared" si="30"/>
        <v>0</v>
      </c>
    </row>
    <row r="44" spans="2:32" x14ac:dyDescent="0.25">
      <c r="B44" s="37" t="s">
        <v>30</v>
      </c>
      <c r="C44" s="14"/>
      <c r="D44" s="15" t="s">
        <v>58</v>
      </c>
      <c r="E44" s="15"/>
      <c r="F44" s="55">
        <f>0.64*$G$7</f>
        <v>3200</v>
      </c>
      <c r="G44" s="54">
        <v>0.08</v>
      </c>
      <c r="H44" s="154">
        <f t="shared" si="36"/>
        <v>256</v>
      </c>
      <c r="I44" s="19"/>
      <c r="J44" s="54">
        <v>0.08</v>
      </c>
      <c r="K44" s="154">
        <f t="shared" si="37"/>
        <v>256</v>
      </c>
      <c r="L44" s="19"/>
      <c r="M44" s="21">
        <f t="shared" si="38"/>
        <v>0</v>
      </c>
      <c r="N44" s="155">
        <f t="shared" si="39"/>
        <v>0</v>
      </c>
      <c r="O44" s="19"/>
      <c r="P44" s="54">
        <v>0.08</v>
      </c>
      <c r="Q44" s="154">
        <f t="shared" si="40"/>
        <v>256</v>
      </c>
      <c r="R44" s="19"/>
      <c r="S44" s="21">
        <f t="shared" si="41"/>
        <v>0</v>
      </c>
      <c r="T44" s="155">
        <f t="shared" si="42"/>
        <v>0</v>
      </c>
      <c r="U44" s="19"/>
      <c r="V44" s="54">
        <v>0.08</v>
      </c>
      <c r="W44" s="154">
        <f t="shared" si="43"/>
        <v>256</v>
      </c>
      <c r="X44" s="19"/>
      <c r="Y44" s="21">
        <f t="shared" si="44"/>
        <v>0</v>
      </c>
      <c r="Z44" s="155">
        <f t="shared" si="45"/>
        <v>0</v>
      </c>
      <c r="AA44" s="19"/>
      <c r="AB44" s="54">
        <v>0.08</v>
      </c>
      <c r="AC44" s="154">
        <f t="shared" si="35"/>
        <v>256</v>
      </c>
      <c r="AD44" s="19"/>
      <c r="AE44" s="21">
        <f t="shared" si="13"/>
        <v>0</v>
      </c>
      <c r="AF44" s="155">
        <f t="shared" si="30"/>
        <v>0</v>
      </c>
    </row>
    <row r="45" spans="2:32" x14ac:dyDescent="0.25">
      <c r="B45" s="37" t="s">
        <v>31</v>
      </c>
      <c r="C45" s="14"/>
      <c r="D45" s="15" t="s">
        <v>58</v>
      </c>
      <c r="E45" s="15"/>
      <c r="F45" s="55">
        <f>0.18*$G$7</f>
        <v>900</v>
      </c>
      <c r="G45" s="54">
        <v>0.122</v>
      </c>
      <c r="H45" s="154">
        <f t="shared" si="36"/>
        <v>109.8</v>
      </c>
      <c r="I45" s="19"/>
      <c r="J45" s="54">
        <v>0.122</v>
      </c>
      <c r="K45" s="154">
        <f t="shared" si="37"/>
        <v>109.8</v>
      </c>
      <c r="L45" s="19"/>
      <c r="M45" s="21">
        <f t="shared" si="38"/>
        <v>0</v>
      </c>
      <c r="N45" s="155">
        <f t="shared" si="39"/>
        <v>0</v>
      </c>
      <c r="O45" s="19"/>
      <c r="P45" s="54">
        <v>0.122</v>
      </c>
      <c r="Q45" s="154">
        <f t="shared" si="40"/>
        <v>109.8</v>
      </c>
      <c r="R45" s="19"/>
      <c r="S45" s="21">
        <f t="shared" si="41"/>
        <v>0</v>
      </c>
      <c r="T45" s="155">
        <f t="shared" si="42"/>
        <v>0</v>
      </c>
      <c r="U45" s="19"/>
      <c r="V45" s="54">
        <v>0.122</v>
      </c>
      <c r="W45" s="154">
        <f t="shared" si="43"/>
        <v>109.8</v>
      </c>
      <c r="X45" s="19"/>
      <c r="Y45" s="21">
        <f t="shared" si="44"/>
        <v>0</v>
      </c>
      <c r="Z45" s="155">
        <f t="shared" si="45"/>
        <v>0</v>
      </c>
      <c r="AA45" s="19"/>
      <c r="AB45" s="54">
        <v>0.122</v>
      </c>
      <c r="AC45" s="154">
        <f t="shared" si="35"/>
        <v>109.8</v>
      </c>
      <c r="AD45" s="19"/>
      <c r="AE45" s="21">
        <f t="shared" si="13"/>
        <v>0</v>
      </c>
      <c r="AF45" s="155">
        <f t="shared" si="30"/>
        <v>0</v>
      </c>
    </row>
    <row r="46" spans="2:32" x14ac:dyDescent="0.25">
      <c r="B46" s="6" t="s">
        <v>32</v>
      </c>
      <c r="C46" s="14"/>
      <c r="D46" s="15" t="s">
        <v>58</v>
      </c>
      <c r="E46" s="15"/>
      <c r="F46" s="55">
        <f>0.18*$G$7</f>
        <v>900</v>
      </c>
      <c r="G46" s="54">
        <v>0.161</v>
      </c>
      <c r="H46" s="154">
        <f t="shared" si="36"/>
        <v>144.9</v>
      </c>
      <c r="I46" s="19"/>
      <c r="J46" s="54">
        <v>0.161</v>
      </c>
      <c r="K46" s="154">
        <f t="shared" si="37"/>
        <v>144.9</v>
      </c>
      <c r="L46" s="19"/>
      <c r="M46" s="21">
        <f t="shared" si="38"/>
        <v>0</v>
      </c>
      <c r="N46" s="155">
        <f t="shared" si="39"/>
        <v>0</v>
      </c>
      <c r="O46" s="19"/>
      <c r="P46" s="54">
        <v>0.161</v>
      </c>
      <c r="Q46" s="154">
        <f t="shared" si="40"/>
        <v>144.9</v>
      </c>
      <c r="R46" s="19"/>
      <c r="S46" s="21">
        <f t="shared" si="41"/>
        <v>0</v>
      </c>
      <c r="T46" s="155">
        <f t="shared" si="42"/>
        <v>0</v>
      </c>
      <c r="U46" s="19"/>
      <c r="V46" s="54">
        <v>0.161</v>
      </c>
      <c r="W46" s="154">
        <f t="shared" si="43"/>
        <v>144.9</v>
      </c>
      <c r="X46" s="19"/>
      <c r="Y46" s="21">
        <f t="shared" si="44"/>
        <v>0</v>
      </c>
      <c r="Z46" s="155">
        <f t="shared" si="45"/>
        <v>0</v>
      </c>
      <c r="AA46" s="19"/>
      <c r="AB46" s="54">
        <v>0.161</v>
      </c>
      <c r="AC46" s="154">
        <f t="shared" si="35"/>
        <v>144.9</v>
      </c>
      <c r="AD46" s="19"/>
      <c r="AE46" s="21">
        <f t="shared" si="13"/>
        <v>0</v>
      </c>
      <c r="AF46" s="155">
        <f t="shared" si="30"/>
        <v>0</v>
      </c>
    </row>
    <row r="47" spans="2:32" s="61" customFormat="1" x14ac:dyDescent="0.25">
      <c r="B47" s="158" t="s">
        <v>33</v>
      </c>
      <c r="C47" s="56"/>
      <c r="D47" s="57" t="s">
        <v>58</v>
      </c>
      <c r="E47" s="57"/>
      <c r="F47" s="58">
        <f>IF(AND(N3=1, G7&gt;=750), 750, IF(AND(N3=1, AND(G7&lt;750, G7&gt;=0)), G7, IF(AND(N3=2, G7&gt;=750), 750, IF(AND(N3=2, AND(G7&lt;750, G7&gt;=0)), G7))))</f>
        <v>750</v>
      </c>
      <c r="G47" s="54">
        <v>9.4E-2</v>
      </c>
      <c r="H47" s="154">
        <f t="shared" si="36"/>
        <v>70.5</v>
      </c>
      <c r="I47" s="59"/>
      <c r="J47" s="54">
        <v>9.4E-2</v>
      </c>
      <c r="K47" s="154">
        <f t="shared" si="37"/>
        <v>70.5</v>
      </c>
      <c r="L47" s="59"/>
      <c r="M47" s="60">
        <f t="shared" si="38"/>
        <v>0</v>
      </c>
      <c r="N47" s="155">
        <f>IF((H47)=FALSE,"",(M47/H47))</f>
        <v>0</v>
      </c>
      <c r="O47" s="59"/>
      <c r="P47" s="54">
        <v>9.4E-2</v>
      </c>
      <c r="Q47" s="154">
        <f t="shared" si="40"/>
        <v>70.5</v>
      </c>
      <c r="R47" s="59"/>
      <c r="S47" s="60">
        <f t="shared" si="41"/>
        <v>0</v>
      </c>
      <c r="T47" s="155">
        <f>IF((K47)=FALSE,"",(S47/K47))</f>
        <v>0</v>
      </c>
      <c r="U47" s="59"/>
      <c r="V47" s="54">
        <v>9.4E-2</v>
      </c>
      <c r="W47" s="154">
        <f t="shared" si="43"/>
        <v>70.5</v>
      </c>
      <c r="X47" s="59"/>
      <c r="Y47" s="60">
        <f t="shared" si="44"/>
        <v>0</v>
      </c>
      <c r="Z47" s="155">
        <f>IF((Q47)=FALSE,"",(Y47/Q47))</f>
        <v>0</v>
      </c>
      <c r="AA47" s="59"/>
      <c r="AB47" s="54">
        <v>9.4E-2</v>
      </c>
      <c r="AC47" s="154">
        <f t="shared" si="35"/>
        <v>70.5</v>
      </c>
      <c r="AD47" s="59"/>
      <c r="AE47" s="60">
        <f>AC47-W47</f>
        <v>0</v>
      </c>
      <c r="AF47" s="155">
        <f>IF((W47)=FALSE,"",(AE47/W47))</f>
        <v>0</v>
      </c>
    </row>
    <row r="48" spans="2:32" s="61" customFormat="1" ht="13" thickBot="1" x14ac:dyDescent="0.3">
      <c r="B48" s="158" t="s">
        <v>34</v>
      </c>
      <c r="C48" s="56"/>
      <c r="D48" s="57" t="s">
        <v>58</v>
      </c>
      <c r="E48" s="57"/>
      <c r="F48" s="58">
        <f>IF(AND(N3=1, G7&gt;=750), G7-750, IF(AND(N3=1, AND(G7&lt;750, G7&gt;=0)), 0, IF(AND(N3=2, G7&gt;=750), G7-750, IF(AND(N3=2, AND(G7&lt;750, G7&gt;=0)), 0))))</f>
        <v>4250</v>
      </c>
      <c r="G48" s="54">
        <v>0.11</v>
      </c>
      <c r="H48" s="154">
        <f t="shared" si="36"/>
        <v>467.5</v>
      </c>
      <c r="I48" s="59"/>
      <c r="J48" s="54">
        <v>0.11</v>
      </c>
      <c r="K48" s="154">
        <f t="shared" si="37"/>
        <v>467.5</v>
      </c>
      <c r="L48" s="59"/>
      <c r="M48" s="60">
        <f t="shared" si="38"/>
        <v>0</v>
      </c>
      <c r="N48" s="155">
        <f>IFERROR(IF((H48)=FALSE,"",(M48/H48)),"n/a")</f>
        <v>0</v>
      </c>
      <c r="O48" s="59"/>
      <c r="P48" s="54">
        <v>0.11</v>
      </c>
      <c r="Q48" s="154">
        <f t="shared" si="40"/>
        <v>467.5</v>
      </c>
      <c r="R48" s="59"/>
      <c r="S48" s="60">
        <f t="shared" si="41"/>
        <v>0</v>
      </c>
      <c r="T48" s="155">
        <f>IF((K48)=FALSE,"",(S48/K48))</f>
        <v>0</v>
      </c>
      <c r="U48" s="59"/>
      <c r="V48" s="54">
        <v>0.11</v>
      </c>
      <c r="W48" s="154">
        <f t="shared" si="43"/>
        <v>467.5</v>
      </c>
      <c r="X48" s="59"/>
      <c r="Y48" s="60">
        <f t="shared" si="44"/>
        <v>0</v>
      </c>
      <c r="Z48" s="155">
        <f>IF((Q48)=FALSE,"",(Y48/Q48))</f>
        <v>0</v>
      </c>
      <c r="AA48" s="59"/>
      <c r="AB48" s="54">
        <v>0.11</v>
      </c>
      <c r="AC48" s="154">
        <f t="shared" si="35"/>
        <v>467.5</v>
      </c>
      <c r="AD48" s="59"/>
      <c r="AE48" s="60">
        <f t="shared" si="13"/>
        <v>0</v>
      </c>
      <c r="AF48" s="155">
        <f>IF((W48)=FALSE,"",(AE48/W48))</f>
        <v>0</v>
      </c>
    </row>
    <row r="49" spans="2:36" ht="8.25" customHeight="1" thickBot="1" x14ac:dyDescent="0.3">
      <c r="B49" s="62"/>
      <c r="C49" s="63"/>
      <c r="D49" s="64"/>
      <c r="E49" s="64"/>
      <c r="F49" s="66"/>
      <c r="G49" s="65"/>
      <c r="H49" s="67"/>
      <c r="I49" s="68"/>
      <c r="J49" s="65"/>
      <c r="K49" s="67"/>
      <c r="L49" s="68"/>
      <c r="M49" s="69">
        <f t="shared" si="38"/>
        <v>0</v>
      </c>
      <c r="N49" s="70"/>
      <c r="O49" s="68"/>
      <c r="P49" s="65"/>
      <c r="Q49" s="67"/>
      <c r="R49" s="68"/>
      <c r="S49" s="69">
        <f t="shared" si="41"/>
        <v>0</v>
      </c>
      <c r="T49" s="70"/>
      <c r="U49" s="68"/>
      <c r="V49" s="65"/>
      <c r="W49" s="67"/>
      <c r="X49" s="68"/>
      <c r="Y49" s="69">
        <f t="shared" si="44"/>
        <v>0</v>
      </c>
      <c r="Z49" s="70"/>
      <c r="AA49" s="68"/>
      <c r="AB49" s="65"/>
      <c r="AC49" s="67"/>
      <c r="AD49" s="68"/>
      <c r="AE49" s="69">
        <f t="shared" si="13"/>
        <v>0</v>
      </c>
      <c r="AF49" s="70"/>
    </row>
    <row r="50" spans="2:36" ht="13" x14ac:dyDescent="0.25">
      <c r="B50" s="71" t="s">
        <v>35</v>
      </c>
      <c r="C50" s="14"/>
      <c r="D50" s="14"/>
      <c r="E50" s="14"/>
      <c r="F50" s="73"/>
      <c r="G50" s="72"/>
      <c r="H50" s="74">
        <f>SUM(H40:H46,H39)</f>
        <v>749.70470213205101</v>
      </c>
      <c r="I50" s="75"/>
      <c r="J50" s="72"/>
      <c r="K50" s="74">
        <f>SUM(K40:K46,K39)</f>
        <v>766.24340941954847</v>
      </c>
      <c r="L50" s="75"/>
      <c r="M50" s="76">
        <f t="shared" si="38"/>
        <v>16.538707287497459</v>
      </c>
      <c r="N50" s="77">
        <f>IF((H50)=0,"",(M50/H50))</f>
        <v>2.206029552764413E-2</v>
      </c>
      <c r="O50" s="75"/>
      <c r="P50" s="72"/>
      <c r="Q50" s="74">
        <f>SUM(Q40:Q46,Q39)</f>
        <v>757.92753614480387</v>
      </c>
      <c r="R50" s="75"/>
      <c r="S50" s="76">
        <f t="shared" si="41"/>
        <v>-8.3158732747446038</v>
      </c>
      <c r="T50" s="77">
        <f>IF((K50)=0,"",(S50/K50))</f>
        <v>-1.0852782774398174E-2</v>
      </c>
      <c r="U50" s="75"/>
      <c r="V50" s="72"/>
      <c r="W50" s="74">
        <f>SUM(W40:W46,W39)</f>
        <v>755.45753614480384</v>
      </c>
      <c r="X50" s="75"/>
      <c r="Y50" s="76">
        <f t="shared" si="44"/>
        <v>-2.4700000000000273</v>
      </c>
      <c r="Z50" s="77">
        <f>IF((Q50)=0,"",(Y50/Q50))</f>
        <v>-3.2588867433998702E-3</v>
      </c>
      <c r="AA50" s="75"/>
      <c r="AB50" s="72"/>
      <c r="AC50" s="74">
        <f>SUM(AC40:AC46,AC39)</f>
        <v>756.61953614480387</v>
      </c>
      <c r="AD50" s="75"/>
      <c r="AE50" s="76">
        <f t="shared" si="13"/>
        <v>1.1620000000000346</v>
      </c>
      <c r="AF50" s="77">
        <f>IF((W50)=0,"",(AE50/W50))</f>
        <v>1.5381407218860623E-3</v>
      </c>
    </row>
    <row r="51" spans="2:36" x14ac:dyDescent="0.25">
      <c r="B51" s="78" t="s">
        <v>36</v>
      </c>
      <c r="C51" s="14"/>
      <c r="D51" s="14"/>
      <c r="E51" s="14"/>
      <c r="F51" s="80"/>
      <c r="G51" s="79">
        <v>0.13</v>
      </c>
      <c r="H51" s="82">
        <f>H50*G51</f>
        <v>97.461611277166639</v>
      </c>
      <c r="I51" s="81"/>
      <c r="J51" s="79">
        <v>0.13</v>
      </c>
      <c r="K51" s="82">
        <f>K50*J51</f>
        <v>99.611643224541311</v>
      </c>
      <c r="L51" s="81"/>
      <c r="M51" s="83">
        <f t="shared" si="38"/>
        <v>2.1500319473746714</v>
      </c>
      <c r="N51" s="84">
        <f>IF((H51)=0,"",(M51/H51))</f>
        <v>2.2060295527644144E-2</v>
      </c>
      <c r="O51" s="81"/>
      <c r="P51" s="79">
        <v>0.13</v>
      </c>
      <c r="Q51" s="82">
        <f>Q50*P51</f>
        <v>98.530579698824511</v>
      </c>
      <c r="R51" s="81"/>
      <c r="S51" s="83">
        <f t="shared" si="41"/>
        <v>-1.0810635257168002</v>
      </c>
      <c r="T51" s="84">
        <f>IF((K51)=0,"",(S51/K51))</f>
        <v>-1.0852782774398191E-2</v>
      </c>
      <c r="U51" s="81"/>
      <c r="V51" s="79">
        <v>0.13</v>
      </c>
      <c r="W51" s="82">
        <f>W50*V51</f>
        <v>98.209479698824509</v>
      </c>
      <c r="X51" s="81"/>
      <c r="Y51" s="83">
        <f t="shared" si="44"/>
        <v>-0.32110000000000127</v>
      </c>
      <c r="Z51" s="84">
        <f>IF((Q51)=0,"",(Y51/Q51))</f>
        <v>-3.2588867433998468E-3</v>
      </c>
      <c r="AA51" s="81"/>
      <c r="AB51" s="79">
        <v>0.13</v>
      </c>
      <c r="AC51" s="82">
        <f>AC50*AB51</f>
        <v>98.36053969882451</v>
      </c>
      <c r="AD51" s="81"/>
      <c r="AE51" s="83">
        <f t="shared" si="13"/>
        <v>0.15106000000000108</v>
      </c>
      <c r="AF51" s="84">
        <f>IF((W51)=0,"",(AE51/W51))</f>
        <v>1.5381407218860274E-3</v>
      </c>
    </row>
    <row r="52" spans="2:36" ht="12.75" customHeight="1" x14ac:dyDescent="0.25">
      <c r="B52" s="85" t="s">
        <v>37</v>
      </c>
      <c r="C52" s="14"/>
      <c r="D52" s="14"/>
      <c r="E52" s="14"/>
      <c r="F52" s="80"/>
      <c r="G52" s="86"/>
      <c r="H52" s="82">
        <f>H50+H51</f>
        <v>847.16631340921765</v>
      </c>
      <c r="I52" s="81"/>
      <c r="J52" s="86"/>
      <c r="K52" s="82">
        <f>K50+K51</f>
        <v>865.85505264408982</v>
      </c>
      <c r="L52" s="81"/>
      <c r="M52" s="83">
        <f t="shared" si="38"/>
        <v>18.688739234872173</v>
      </c>
      <c r="N52" s="84">
        <f>IF((H52)=0,"",(M52/H52))</f>
        <v>2.2060295527644182E-2</v>
      </c>
      <c r="O52" s="81"/>
      <c r="P52" s="86"/>
      <c r="Q52" s="82">
        <f>Q50+Q51</f>
        <v>856.45811584362832</v>
      </c>
      <c r="R52" s="81"/>
      <c r="S52" s="83">
        <f t="shared" si="41"/>
        <v>-9.3969368004615035</v>
      </c>
      <c r="T52" s="84">
        <f>IF((K52)=0,"",(S52/K52))</f>
        <v>-1.085278277439829E-2</v>
      </c>
      <c r="U52" s="81"/>
      <c r="V52" s="86"/>
      <c r="W52" s="82">
        <f>W50+W51</f>
        <v>853.66701584362841</v>
      </c>
      <c r="X52" s="81"/>
      <c r="Y52" s="83">
        <f t="shared" si="44"/>
        <v>-2.7910999999999149</v>
      </c>
      <c r="Z52" s="84">
        <f>IF((Q52)=0,"",(Y52/Q52))</f>
        <v>-3.2588867433997349E-3</v>
      </c>
      <c r="AA52" s="81"/>
      <c r="AB52" s="86"/>
      <c r="AC52" s="82">
        <f>AC50+AC51</f>
        <v>854.98007584362836</v>
      </c>
      <c r="AD52" s="81"/>
      <c r="AE52" s="83">
        <f t="shared" si="13"/>
        <v>1.3130599999999504</v>
      </c>
      <c r="AF52" s="84">
        <f>IF((W52)=0,"",(AE52/W52))</f>
        <v>1.5381407218859583E-3</v>
      </c>
    </row>
    <row r="53" spans="2:36" ht="15.75" customHeight="1" x14ac:dyDescent="0.25">
      <c r="B53" s="141" t="s">
        <v>38</v>
      </c>
      <c r="C53" s="141"/>
      <c r="D53" s="141"/>
      <c r="E53" s="141"/>
      <c r="F53" s="80"/>
      <c r="G53" s="86"/>
      <c r="H53" s="87">
        <f>ROUND(-H52*10%,2)</f>
        <v>-84.72</v>
      </c>
      <c r="I53" s="81"/>
      <c r="J53" s="86"/>
      <c r="K53" s="213">
        <v>0</v>
      </c>
      <c r="L53" s="81"/>
      <c r="M53" s="88">
        <f t="shared" si="38"/>
        <v>84.72</v>
      </c>
      <c r="N53" s="89">
        <f>IF((H53)=0,"",(M53/H53))</f>
        <v>-1</v>
      </c>
      <c r="O53" s="81"/>
      <c r="P53" s="86"/>
      <c r="Q53" s="87">
        <f>ROUND(-Q52*10%,2)</f>
        <v>-85.65</v>
      </c>
      <c r="R53" s="81"/>
      <c r="S53" s="88">
        <f t="shared" si="41"/>
        <v>-85.65</v>
      </c>
      <c r="T53" s="89" t="str">
        <f>IF((K53)=0,"",(S53/K53))</f>
        <v/>
      </c>
      <c r="U53" s="81"/>
      <c r="V53" s="86"/>
      <c r="W53" s="87">
        <f>ROUND(-W52*10%,2)</f>
        <v>-85.37</v>
      </c>
      <c r="X53" s="81"/>
      <c r="Y53" s="88">
        <f t="shared" si="44"/>
        <v>0.28000000000000114</v>
      </c>
      <c r="Z53" s="89">
        <f>IF((Q53)=0,"",(Y53/Q53))</f>
        <v>-3.2691185055458392E-3</v>
      </c>
      <c r="AA53" s="81"/>
      <c r="AB53" s="86"/>
      <c r="AC53" s="87">
        <f>ROUND(-AC52*10%,2)</f>
        <v>-85.5</v>
      </c>
      <c r="AD53" s="81"/>
      <c r="AE53" s="88">
        <f t="shared" si="13"/>
        <v>-0.12999999999999545</v>
      </c>
      <c r="AF53" s="89">
        <f>IF((W53)=0,"",(AE53/W53))</f>
        <v>1.522783179102676E-3</v>
      </c>
    </row>
    <row r="54" spans="2:36" ht="13.5" customHeight="1" thickBot="1" x14ac:dyDescent="0.3">
      <c r="B54" s="222" t="s">
        <v>39</v>
      </c>
      <c r="C54" s="222"/>
      <c r="D54" s="222"/>
      <c r="E54" s="142"/>
      <c r="F54" s="91"/>
      <c r="G54" s="90"/>
      <c r="H54" s="93">
        <f>H52+H53</f>
        <v>762.44631340921762</v>
      </c>
      <c r="I54" s="92"/>
      <c r="J54" s="90"/>
      <c r="K54" s="93">
        <f>K52+K53</f>
        <v>865.85505264408982</v>
      </c>
      <c r="L54" s="92"/>
      <c r="M54" s="94">
        <f t="shared" si="38"/>
        <v>103.4087392348722</v>
      </c>
      <c r="N54" s="95">
        <f>IF((H54)=0,"",(M54/H54))</f>
        <v>0.13562756802179068</v>
      </c>
      <c r="O54" s="92"/>
      <c r="P54" s="90"/>
      <c r="Q54" s="93">
        <f>Q52+Q53</f>
        <v>770.80811584362834</v>
      </c>
      <c r="R54" s="92"/>
      <c r="S54" s="94">
        <f t="shared" si="41"/>
        <v>-95.046936800461481</v>
      </c>
      <c r="T54" s="95">
        <f>IF((K54)=0,"",(S54/K54))</f>
        <v>-0.10977234181427198</v>
      </c>
      <c r="U54" s="92"/>
      <c r="V54" s="90"/>
      <c r="W54" s="93">
        <f>W52+W53</f>
        <v>768.2970158436284</v>
      </c>
      <c r="X54" s="92"/>
      <c r="Y54" s="94">
        <f t="shared" si="44"/>
        <v>-2.5110999999999422</v>
      </c>
      <c r="Z54" s="95">
        <f>IF((Q54)=0,"",(Y54/Q54))</f>
        <v>-3.2577498191642832E-3</v>
      </c>
      <c r="AA54" s="92"/>
      <c r="AB54" s="90"/>
      <c r="AC54" s="93">
        <f>AC52+AC53</f>
        <v>769.48007584362836</v>
      </c>
      <c r="AD54" s="92"/>
      <c r="AE54" s="94">
        <f t="shared" si="13"/>
        <v>1.1830599999999549</v>
      </c>
      <c r="AF54" s="95">
        <f>IF((W54)=0,"",(AE54/W54))</f>
        <v>1.5398471887866129E-3</v>
      </c>
    </row>
    <row r="55" spans="2:36" s="61" customFormat="1" ht="8.25" customHeight="1" thickBot="1" x14ac:dyDescent="0.3">
      <c r="B55" s="96"/>
      <c r="C55" s="97"/>
      <c r="D55" s="98"/>
      <c r="E55" s="98"/>
      <c r="F55" s="99"/>
      <c r="G55" s="65"/>
      <c r="H55" s="67"/>
      <c r="I55" s="100"/>
      <c r="J55" s="65"/>
      <c r="K55" s="67"/>
      <c r="L55" s="100"/>
      <c r="M55" s="101">
        <f t="shared" si="38"/>
        <v>0</v>
      </c>
      <c r="N55" s="70"/>
      <c r="O55" s="100"/>
      <c r="P55" s="65"/>
      <c r="Q55" s="67"/>
      <c r="R55" s="100"/>
      <c r="S55" s="101">
        <f t="shared" si="41"/>
        <v>0</v>
      </c>
      <c r="T55" s="70"/>
      <c r="U55" s="100"/>
      <c r="V55" s="65"/>
      <c r="W55" s="67"/>
      <c r="X55" s="100"/>
      <c r="Y55" s="101">
        <f t="shared" si="44"/>
        <v>0</v>
      </c>
      <c r="Z55" s="70"/>
      <c r="AA55" s="100"/>
      <c r="AB55" s="65"/>
      <c r="AC55" s="67"/>
      <c r="AD55" s="100"/>
      <c r="AE55" s="101">
        <f t="shared" si="13"/>
        <v>0</v>
      </c>
      <c r="AF55" s="70"/>
    </row>
    <row r="56" spans="2:36" s="61" customFormat="1" ht="13" x14ac:dyDescent="0.25">
      <c r="B56" s="102" t="s">
        <v>40</v>
      </c>
      <c r="C56" s="56"/>
      <c r="D56" s="56"/>
      <c r="E56" s="56"/>
      <c r="F56" s="104"/>
      <c r="G56" s="103"/>
      <c r="H56" s="105">
        <f>SUM(H47:H48,H39,H40:H43)</f>
        <v>777.00470213205097</v>
      </c>
      <c r="I56" s="106"/>
      <c r="J56" s="103"/>
      <c r="K56" s="105">
        <f>SUM(K47:K48,K39,K40:K43)</f>
        <v>793.54340941954831</v>
      </c>
      <c r="L56" s="106"/>
      <c r="M56" s="107">
        <f t="shared" si="38"/>
        <v>16.538707287497346</v>
      </c>
      <c r="N56" s="77">
        <f>IF((H56)=0,"",(M56/H56))</f>
        <v>2.1285208753713068E-2</v>
      </c>
      <c r="O56" s="106"/>
      <c r="P56" s="103"/>
      <c r="Q56" s="105">
        <f>SUM(Q47:Q48,Q39,Q40:Q43)</f>
        <v>785.22753614480382</v>
      </c>
      <c r="R56" s="106"/>
      <c r="S56" s="107">
        <f t="shared" si="41"/>
        <v>-8.3158732747444901</v>
      </c>
      <c r="T56" s="77">
        <f>IF((K56)=0,"",(S56/K56))</f>
        <v>-1.0479418234759565E-2</v>
      </c>
      <c r="U56" s="106"/>
      <c r="V56" s="103"/>
      <c r="W56" s="105">
        <f>SUM(W47:W48,W39,W40:W43)</f>
        <v>782.75753614480379</v>
      </c>
      <c r="X56" s="106"/>
      <c r="Y56" s="107">
        <f t="shared" si="44"/>
        <v>-2.4700000000000273</v>
      </c>
      <c r="Z56" s="77">
        <f>IF((Q56)=0,"",(Y56/Q56))</f>
        <v>-3.145585051852454E-3</v>
      </c>
      <c r="AA56" s="106"/>
      <c r="AB56" s="103"/>
      <c r="AC56" s="105">
        <f>SUM(AC47:AC48,AC39,AC40:AC43)</f>
        <v>783.91953614480383</v>
      </c>
      <c r="AD56" s="106"/>
      <c r="AE56" s="107">
        <f t="shared" si="13"/>
        <v>1.1620000000000346</v>
      </c>
      <c r="AF56" s="77">
        <f>IF((W56)=0,"",(AE56/W56))</f>
        <v>1.4844954489011447E-3</v>
      </c>
    </row>
    <row r="57" spans="2:36" s="61" customFormat="1" x14ac:dyDescent="0.25">
      <c r="B57" s="108" t="s">
        <v>36</v>
      </c>
      <c r="C57" s="56"/>
      <c r="D57" s="56"/>
      <c r="E57" s="56"/>
      <c r="F57" s="104"/>
      <c r="G57" s="109">
        <v>0.13</v>
      </c>
      <c r="H57" s="111">
        <f>H56*G57</f>
        <v>101.01061127716663</v>
      </c>
      <c r="I57" s="110"/>
      <c r="J57" s="109">
        <v>0.13</v>
      </c>
      <c r="K57" s="111">
        <f>K56*J57</f>
        <v>103.16064322454129</v>
      </c>
      <c r="L57" s="110"/>
      <c r="M57" s="112">
        <f t="shared" si="38"/>
        <v>2.1500319473746572</v>
      </c>
      <c r="N57" s="84">
        <f>IF((H57)=0,"",(M57/H57))</f>
        <v>2.1285208753713088E-2</v>
      </c>
      <c r="O57" s="110"/>
      <c r="P57" s="109">
        <v>0.13</v>
      </c>
      <c r="Q57" s="111">
        <f>Q56*P57</f>
        <v>102.0795796988245</v>
      </c>
      <c r="R57" s="110"/>
      <c r="S57" s="112">
        <f t="shared" si="41"/>
        <v>-1.081063525716786</v>
      </c>
      <c r="T57" s="84">
        <f>IF((K57)=0,"",(S57/K57))</f>
        <v>-1.0479418234759588E-2</v>
      </c>
      <c r="U57" s="110"/>
      <c r="V57" s="109">
        <v>0.13</v>
      </c>
      <c r="W57" s="111">
        <f>W56*V57</f>
        <v>101.7584796988245</v>
      </c>
      <c r="X57" s="110"/>
      <c r="Y57" s="112">
        <f t="shared" si="44"/>
        <v>-0.32110000000000127</v>
      </c>
      <c r="Z57" s="84">
        <f>IF((Q57)=0,"",(Y57/Q57))</f>
        <v>-3.1455850518524314E-3</v>
      </c>
      <c r="AA57" s="110"/>
      <c r="AB57" s="109">
        <v>0.13</v>
      </c>
      <c r="AC57" s="111">
        <f>AC56*AB57</f>
        <v>101.9095396988245</v>
      </c>
      <c r="AD57" s="110"/>
      <c r="AE57" s="112">
        <f t="shared" si="13"/>
        <v>0.15106000000000108</v>
      </c>
      <c r="AF57" s="84">
        <f>IF((W57)=0,"",(AE57/W57))</f>
        <v>1.4844954489011111E-3</v>
      </c>
    </row>
    <row r="58" spans="2:36" s="61" customFormat="1" ht="12.75" customHeight="1" x14ac:dyDescent="0.25">
      <c r="B58" s="113" t="s">
        <v>37</v>
      </c>
      <c r="C58" s="56"/>
      <c r="D58" s="56"/>
      <c r="E58" s="56"/>
      <c r="F58" s="115"/>
      <c r="G58" s="114"/>
      <c r="H58" s="111">
        <f>H56+H57</f>
        <v>878.01531340921758</v>
      </c>
      <c r="I58" s="110"/>
      <c r="J58" s="114"/>
      <c r="K58" s="111">
        <f>K56+K57</f>
        <v>896.70405264408964</v>
      </c>
      <c r="L58" s="110"/>
      <c r="M58" s="112">
        <f t="shared" si="38"/>
        <v>18.68873923487206</v>
      </c>
      <c r="N58" s="84">
        <f>IF((H58)=0,"",(M58/H58))</f>
        <v>2.1285208753713133E-2</v>
      </c>
      <c r="O58" s="110"/>
      <c r="P58" s="114"/>
      <c r="Q58" s="111">
        <f>Q56+Q57</f>
        <v>887.30711584362837</v>
      </c>
      <c r="R58" s="110"/>
      <c r="S58" s="112">
        <f t="shared" si="41"/>
        <v>-9.3969368004612761</v>
      </c>
      <c r="T58" s="84">
        <f>IF((K58)=0,"",(S58/K58))</f>
        <v>-1.0479418234759567E-2</v>
      </c>
      <c r="U58" s="110"/>
      <c r="V58" s="114"/>
      <c r="W58" s="111">
        <f>W56+W57</f>
        <v>884.51601584362834</v>
      </c>
      <c r="X58" s="110"/>
      <c r="Y58" s="112">
        <f t="shared" si="44"/>
        <v>-2.7911000000000286</v>
      </c>
      <c r="Z58" s="84">
        <f>IF((Q58)=0,"",(Y58/Q58))</f>
        <v>-3.1455850518524509E-3</v>
      </c>
      <c r="AA58" s="110"/>
      <c r="AB58" s="114"/>
      <c r="AC58" s="111">
        <f>AC56+AC57</f>
        <v>885.82907584362829</v>
      </c>
      <c r="AD58" s="110"/>
      <c r="AE58" s="112">
        <f t="shared" si="13"/>
        <v>1.3130599999999504</v>
      </c>
      <c r="AF58" s="84">
        <f>IF((W58)=0,"",(AE58/W58))</f>
        <v>1.4844954489010443E-3</v>
      </c>
    </row>
    <row r="59" spans="2:36" s="61" customFormat="1" ht="15.75" customHeight="1" x14ac:dyDescent="0.25">
      <c r="B59" s="143" t="s">
        <v>38</v>
      </c>
      <c r="C59" s="143"/>
      <c r="D59" s="143"/>
      <c r="E59" s="143"/>
      <c r="F59" s="115"/>
      <c r="G59" s="114"/>
      <c r="H59" s="116">
        <f>ROUND(-H58*10%,2)</f>
        <v>-87.8</v>
      </c>
      <c r="I59" s="110"/>
      <c r="J59" s="114"/>
      <c r="K59" s="214">
        <v>0</v>
      </c>
      <c r="L59" s="110"/>
      <c r="M59" s="117">
        <f t="shared" si="38"/>
        <v>87.8</v>
      </c>
      <c r="N59" s="89">
        <f>IF((H59)=0,"",(M59/H59))</f>
        <v>-1</v>
      </c>
      <c r="O59" s="110"/>
      <c r="P59" s="114"/>
      <c r="Q59" s="116">
        <f>ROUND(-Q58*10%,2)</f>
        <v>-88.73</v>
      </c>
      <c r="R59" s="110"/>
      <c r="S59" s="117">
        <f t="shared" si="41"/>
        <v>-88.73</v>
      </c>
      <c r="T59" s="89" t="str">
        <f>IF((K59)=0,"",(S59/K59))</f>
        <v/>
      </c>
      <c r="U59" s="110"/>
      <c r="V59" s="114"/>
      <c r="W59" s="116">
        <f>ROUND(-W58*10%,2)</f>
        <v>-88.45</v>
      </c>
      <c r="X59" s="110"/>
      <c r="Y59" s="117">
        <f t="shared" si="44"/>
        <v>0.28000000000000114</v>
      </c>
      <c r="Z59" s="89">
        <f>IF((Q59)=0,"",(Y59/Q59))</f>
        <v>-3.1556407077651429E-3</v>
      </c>
      <c r="AA59" s="110"/>
      <c r="AB59" s="114"/>
      <c r="AC59" s="116">
        <f>ROUND(-AC58*10%,2)</f>
        <v>-88.58</v>
      </c>
      <c r="AD59" s="110"/>
      <c r="AE59" s="117">
        <f t="shared" si="13"/>
        <v>-0.12999999999999545</v>
      </c>
      <c r="AF59" s="89">
        <f>IF((W59)=0,"",(AE59/W59))</f>
        <v>1.4697569248162288E-3</v>
      </c>
    </row>
    <row r="60" spans="2:36" s="61" customFormat="1" ht="13.5" customHeight="1" thickBot="1" x14ac:dyDescent="0.3">
      <c r="B60" s="223" t="s">
        <v>41</v>
      </c>
      <c r="C60" s="223"/>
      <c r="D60" s="223"/>
      <c r="E60" s="135"/>
      <c r="F60" s="119"/>
      <c r="G60" s="118"/>
      <c r="H60" s="121">
        <f>SUM(H58:H59)</f>
        <v>790.21531340921763</v>
      </c>
      <c r="I60" s="120"/>
      <c r="J60" s="118"/>
      <c r="K60" s="121">
        <f>SUM(K58:K59)</f>
        <v>896.70405264408964</v>
      </c>
      <c r="L60" s="120"/>
      <c r="M60" s="122">
        <f t="shared" si="38"/>
        <v>106.48873923487201</v>
      </c>
      <c r="N60" s="123">
        <f>IF((H60)=0,"",(M60/H60))</f>
        <v>0.13475914403056652</v>
      </c>
      <c r="O60" s="120"/>
      <c r="P60" s="118"/>
      <c r="Q60" s="121">
        <f>SUM(Q58:Q59)</f>
        <v>798.57711584362835</v>
      </c>
      <c r="R60" s="120"/>
      <c r="S60" s="122">
        <f t="shared" si="41"/>
        <v>-98.126936800461294</v>
      </c>
      <c r="T60" s="123">
        <f>IF((K60)=0,"",(S60/K60))</f>
        <v>-0.1094306828558617</v>
      </c>
      <c r="U60" s="120"/>
      <c r="V60" s="118"/>
      <c r="W60" s="121">
        <f>SUM(W58:W59)</f>
        <v>796.06601584362829</v>
      </c>
      <c r="X60" s="120"/>
      <c r="Y60" s="122">
        <f t="shared" si="44"/>
        <v>-2.5111000000000558</v>
      </c>
      <c r="Z60" s="123">
        <f>IF((Q60)=0,"",(Y60/Q60))</f>
        <v>-3.1444677667069056E-3</v>
      </c>
      <c r="AA60" s="120"/>
      <c r="AB60" s="118"/>
      <c r="AC60" s="121">
        <f>SUM(AC58:AC59)</f>
        <v>797.24907584362825</v>
      </c>
      <c r="AD60" s="120"/>
      <c r="AE60" s="122">
        <f t="shared" si="13"/>
        <v>1.1830599999999549</v>
      </c>
      <c r="AF60" s="123">
        <f>IF((W60)=0,"",(AE60/W60))</f>
        <v>1.4861330297415234E-3</v>
      </c>
    </row>
    <row r="61" spans="2:36" s="61" customFormat="1" ht="8.25" customHeight="1" thickBot="1" x14ac:dyDescent="0.3">
      <c r="B61" s="96"/>
      <c r="C61" s="97"/>
      <c r="D61" s="98"/>
      <c r="E61" s="98"/>
      <c r="F61" s="125"/>
      <c r="G61" s="124"/>
      <c r="H61" s="127"/>
      <c r="I61" s="126"/>
      <c r="J61" s="124"/>
      <c r="K61" s="127"/>
      <c r="L61" s="126"/>
      <c r="M61" s="128"/>
      <c r="N61" s="70"/>
      <c r="O61" s="126"/>
      <c r="P61" s="124"/>
      <c r="Q61" s="127"/>
      <c r="R61" s="126"/>
      <c r="S61" s="128"/>
      <c r="T61" s="70"/>
      <c r="U61" s="126"/>
      <c r="V61" s="124"/>
      <c r="W61" s="127"/>
      <c r="X61" s="126"/>
      <c r="Y61" s="128"/>
      <c r="Z61" s="70"/>
      <c r="AA61" s="126"/>
      <c r="AB61" s="124"/>
      <c r="AC61" s="127"/>
      <c r="AD61" s="126"/>
      <c r="AE61" s="128"/>
      <c r="AF61" s="70"/>
    </row>
    <row r="62" spans="2:36" ht="10.5" customHeight="1" x14ac:dyDescent="0.25">
      <c r="H62" s="147"/>
      <c r="I62" s="144"/>
      <c r="K62" s="147"/>
      <c r="L62" s="144"/>
      <c r="M62" s="144"/>
      <c r="N62" s="144"/>
      <c r="O62" s="144"/>
      <c r="Q62" s="147"/>
      <c r="R62" s="144"/>
      <c r="S62" s="144"/>
      <c r="T62" s="144"/>
      <c r="U62" s="144"/>
      <c r="W62" s="147"/>
      <c r="X62" s="144"/>
      <c r="Y62" s="144"/>
      <c r="Z62" s="144"/>
      <c r="AA62" s="144"/>
      <c r="AC62" s="147"/>
      <c r="AD62" s="144"/>
      <c r="AE62" s="144"/>
      <c r="AF62" s="144"/>
    </row>
    <row r="63" spans="2:36" ht="13" x14ac:dyDescent="0.3">
      <c r="B63" s="7" t="s">
        <v>42</v>
      </c>
      <c r="G63" s="129">
        <v>3.7900000000000003E-2</v>
      </c>
      <c r="I63" s="144"/>
      <c r="J63" s="129">
        <v>3.7900000000000003E-2</v>
      </c>
      <c r="K63" s="144"/>
      <c r="L63" s="144"/>
      <c r="M63" s="144"/>
      <c r="N63" s="144"/>
      <c r="O63" s="144"/>
      <c r="P63" s="129">
        <v>3.7900000000000003E-2</v>
      </c>
      <c r="Q63" s="144"/>
      <c r="R63" s="144"/>
      <c r="S63" s="144"/>
      <c r="T63" s="144"/>
      <c r="U63" s="144"/>
      <c r="V63" s="129">
        <v>3.7900000000000003E-2</v>
      </c>
      <c r="W63" s="144"/>
      <c r="X63" s="144"/>
      <c r="Y63" s="144"/>
      <c r="Z63" s="144"/>
      <c r="AA63" s="144"/>
      <c r="AB63" s="129">
        <v>3.7900000000000003E-2</v>
      </c>
      <c r="AC63" s="144"/>
      <c r="AD63" s="144"/>
      <c r="AE63" s="144"/>
      <c r="AF63" s="144"/>
    </row>
    <row r="64" spans="2:36" ht="10.5" customHeight="1" x14ac:dyDescent="0.25">
      <c r="I64" s="144"/>
      <c r="K64" s="144"/>
      <c r="L64" s="144"/>
      <c r="M64" s="144"/>
      <c r="N64" s="144"/>
      <c r="O64" s="144"/>
      <c r="R64" s="144"/>
      <c r="U64" s="144"/>
      <c r="X64" s="144"/>
      <c r="AA64" s="144"/>
      <c r="AD64" s="144"/>
      <c r="AG64" s="144"/>
      <c r="AJ64" s="144"/>
    </row>
    <row r="65" spans="1:36" ht="10.5" customHeight="1" x14ac:dyDescent="0.3">
      <c r="A65" s="130" t="s">
        <v>43</v>
      </c>
      <c r="I65" s="144"/>
      <c r="K65" s="144"/>
      <c r="L65" s="144"/>
      <c r="M65" s="144"/>
      <c r="N65" s="144"/>
      <c r="O65" s="144"/>
      <c r="R65" s="144"/>
      <c r="U65" s="144"/>
      <c r="X65" s="144"/>
      <c r="AA65" s="144"/>
      <c r="AD65" s="144"/>
      <c r="AG65" s="144"/>
      <c r="AJ65" s="144"/>
    </row>
    <row r="66" spans="1:36" ht="10.5" customHeight="1" x14ac:dyDescent="0.25">
      <c r="I66" s="144"/>
      <c r="K66" s="144"/>
      <c r="L66" s="144"/>
      <c r="M66" s="144"/>
      <c r="N66" s="144"/>
      <c r="O66" s="144"/>
      <c r="R66" s="144"/>
      <c r="U66" s="144"/>
      <c r="X66" s="144"/>
      <c r="AA66" s="144"/>
      <c r="AD66" s="144"/>
      <c r="AG66" s="144"/>
      <c r="AJ66" s="144"/>
    </row>
    <row r="67" spans="1:36" x14ac:dyDescent="0.25">
      <c r="A67" s="1" t="s">
        <v>44</v>
      </c>
      <c r="I67" s="144"/>
      <c r="K67" s="144"/>
      <c r="L67" s="144"/>
      <c r="M67" s="144"/>
      <c r="N67" s="144"/>
      <c r="O67" s="144"/>
      <c r="R67" s="144"/>
      <c r="U67" s="144"/>
      <c r="X67" s="144"/>
      <c r="AA67" s="144"/>
      <c r="AD67" s="144"/>
      <c r="AG67" s="144"/>
      <c r="AJ67" s="144"/>
    </row>
    <row r="68" spans="1:36" x14ac:dyDescent="0.25">
      <c r="A68" s="1" t="s">
        <v>45</v>
      </c>
      <c r="I68" s="144"/>
      <c r="K68" s="144"/>
      <c r="L68" s="144"/>
      <c r="M68" s="144"/>
      <c r="N68" s="144"/>
      <c r="O68" s="144"/>
      <c r="R68" s="144"/>
      <c r="U68" s="144"/>
      <c r="X68" s="144"/>
      <c r="AA68" s="144"/>
      <c r="AD68" s="144"/>
      <c r="AG68" s="144"/>
      <c r="AJ68" s="144"/>
    </row>
    <row r="69" spans="1:36" x14ac:dyDescent="0.25">
      <c r="I69" s="144"/>
      <c r="K69" s="144"/>
      <c r="L69" s="144"/>
      <c r="M69" s="144"/>
      <c r="N69" s="144"/>
      <c r="O69" s="144"/>
      <c r="R69" s="144"/>
      <c r="U69" s="144"/>
      <c r="X69" s="144"/>
      <c r="AA69" s="144"/>
      <c r="AD69" s="144"/>
      <c r="AG69" s="144"/>
      <c r="AJ69" s="144"/>
    </row>
    <row r="70" spans="1:36" x14ac:dyDescent="0.25">
      <c r="A70" s="6" t="s">
        <v>46</v>
      </c>
      <c r="I70" s="144"/>
      <c r="K70" s="144"/>
      <c r="L70" s="144"/>
      <c r="M70" s="144"/>
      <c r="N70" s="144"/>
      <c r="O70" s="144"/>
      <c r="R70" s="144"/>
      <c r="U70" s="144"/>
      <c r="X70" s="144"/>
      <c r="AA70" s="144"/>
      <c r="AD70" s="144"/>
      <c r="AG70" s="144"/>
      <c r="AJ70" s="144"/>
    </row>
    <row r="71" spans="1:36" x14ac:dyDescent="0.25">
      <c r="A71" s="6" t="s">
        <v>47</v>
      </c>
      <c r="I71" s="144"/>
      <c r="K71" s="144"/>
      <c r="L71" s="144"/>
      <c r="M71" s="144"/>
      <c r="N71" s="144"/>
      <c r="O71" s="144"/>
      <c r="R71" s="144"/>
      <c r="U71" s="144"/>
      <c r="X71" s="144"/>
      <c r="AA71" s="144"/>
      <c r="AD71" s="144"/>
      <c r="AG71" s="144"/>
      <c r="AJ71" s="144"/>
    </row>
    <row r="72" spans="1:36" x14ac:dyDescent="0.25">
      <c r="I72" s="144"/>
      <c r="K72" s="144"/>
      <c r="L72" s="144"/>
      <c r="M72" s="144"/>
      <c r="N72" s="144"/>
      <c r="O72" s="144"/>
      <c r="R72" s="144"/>
      <c r="U72" s="144"/>
      <c r="X72" s="144"/>
      <c r="AA72" s="144"/>
      <c r="AD72" s="144"/>
      <c r="AG72" s="144"/>
      <c r="AJ72" s="144"/>
    </row>
    <row r="73" spans="1:36" x14ac:dyDescent="0.25">
      <c r="A73" s="1" t="s">
        <v>48</v>
      </c>
      <c r="I73" s="144"/>
      <c r="K73" s="144"/>
      <c r="L73" s="144"/>
      <c r="M73" s="144"/>
      <c r="N73" s="144"/>
      <c r="O73" s="144"/>
      <c r="R73" s="144"/>
      <c r="U73" s="144"/>
      <c r="X73" s="144"/>
      <c r="AA73" s="144"/>
      <c r="AD73" s="144"/>
      <c r="AG73" s="144"/>
      <c r="AJ73" s="144"/>
    </row>
    <row r="74" spans="1:36" x14ac:dyDescent="0.25">
      <c r="A74" s="1" t="s">
        <v>49</v>
      </c>
      <c r="I74" s="144"/>
      <c r="K74" s="144"/>
      <c r="L74" s="144"/>
      <c r="M74" s="144"/>
      <c r="N74" s="144"/>
      <c r="O74" s="144"/>
      <c r="R74" s="144"/>
      <c r="U74" s="144"/>
      <c r="X74" s="144"/>
      <c r="AA74" s="144"/>
      <c r="AD74" s="144"/>
      <c r="AG74" s="144"/>
      <c r="AJ74" s="144"/>
    </row>
    <row r="75" spans="1:36" x14ac:dyDescent="0.25">
      <c r="A75" s="1" t="s">
        <v>50</v>
      </c>
      <c r="I75" s="144"/>
      <c r="K75" s="144"/>
      <c r="L75" s="144"/>
      <c r="M75" s="144"/>
      <c r="N75" s="144"/>
      <c r="O75" s="144"/>
      <c r="R75" s="144"/>
      <c r="U75" s="144"/>
      <c r="X75" s="144"/>
      <c r="AA75" s="144"/>
      <c r="AD75" s="144"/>
      <c r="AG75" s="144"/>
      <c r="AJ75" s="144"/>
    </row>
    <row r="76" spans="1:36" x14ac:dyDescent="0.25">
      <c r="A76" s="1" t="s">
        <v>51</v>
      </c>
      <c r="I76" s="144"/>
      <c r="K76" s="144"/>
      <c r="L76" s="144"/>
      <c r="M76" s="144"/>
      <c r="N76" s="144"/>
      <c r="O76" s="144"/>
      <c r="R76" s="144"/>
      <c r="U76" s="144"/>
      <c r="X76" s="144"/>
      <c r="AA76" s="144"/>
      <c r="AD76" s="144"/>
      <c r="AG76" s="144"/>
      <c r="AJ76" s="144"/>
    </row>
    <row r="77" spans="1:36" x14ac:dyDescent="0.25">
      <c r="A77" s="1" t="s">
        <v>52</v>
      </c>
      <c r="I77" s="144"/>
      <c r="K77" s="144"/>
      <c r="L77" s="144"/>
      <c r="M77" s="144"/>
      <c r="N77" s="144"/>
      <c r="O77" s="144"/>
      <c r="R77" s="144"/>
      <c r="U77" s="144"/>
      <c r="X77" s="144"/>
      <c r="AA77" s="144"/>
      <c r="AD77" s="144"/>
      <c r="AG77" s="144"/>
      <c r="AJ77" s="144"/>
    </row>
    <row r="78" spans="1:36" x14ac:dyDescent="0.25">
      <c r="I78" s="144"/>
      <c r="K78" s="144"/>
      <c r="L78" s="144"/>
      <c r="M78" s="144"/>
      <c r="N78" s="144"/>
      <c r="O78" s="144"/>
      <c r="R78" s="144"/>
      <c r="U78" s="144"/>
      <c r="X78" s="144"/>
      <c r="AA78" s="144"/>
      <c r="AD78" s="144"/>
      <c r="AG78" s="144"/>
      <c r="AJ78" s="144"/>
    </row>
    <row r="79" spans="1:36" x14ac:dyDescent="0.25">
      <c r="A79" s="131"/>
      <c r="B79" s="1" t="s">
        <v>53</v>
      </c>
    </row>
  </sheetData>
  <sheetProtection selectLockedCells="1"/>
  <mergeCells count="11">
    <mergeCell ref="B54:D54"/>
    <mergeCell ref="B60:D60"/>
    <mergeCell ref="Y9:Z9"/>
    <mergeCell ref="AB9:AC9"/>
    <mergeCell ref="AE9:AF9"/>
    <mergeCell ref="P9:Q9"/>
    <mergeCell ref="G9:H9"/>
    <mergeCell ref="J9:K9"/>
    <mergeCell ref="M9:N9"/>
    <mergeCell ref="S9:T9"/>
    <mergeCell ref="V9:W9"/>
  </mergeCells>
  <dataValidations count="2">
    <dataValidation type="list" allowBlank="1" showInputMessage="1" showErrorMessage="1" prompt="Select Charge Unit - monthly, per kWh, per kW" sqref="D37:E38 D40:E49 D55:E55 D61:E61 D12:E27 D29:E35">
      <formula1>"Monthly, per kWh, per kW"</formula1>
    </dataValidation>
    <dataValidation type="list" allowBlank="1" showInputMessage="1" showErrorMessage="1" sqref="D5:E5">
      <formula1>"TOU, non-TOU"</formula1>
    </dataValidation>
  </dataValidations>
  <pageMargins left="0.75" right="0.75" top="1" bottom="1" header="0.5" footer="0.5"/>
  <pageSetup paperSize="3" scale="60" orientation="landscape" r:id="rId1"/>
  <headerFooter alignWithMargins="0">
    <oddFooter>&amp;C9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7345" r:id="rId4" name="Option Button 1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12</xdr:col>
                    <xdr:colOff>107950</xdr:colOff>
                    <xdr:row>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46" r:id="rId5" name="Option Button 2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12</xdr:col>
                    <xdr:colOff>107950</xdr:colOff>
                    <xdr:row>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47" r:id="rId6" name="Option Button 3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12</xdr:col>
                    <xdr:colOff>107950</xdr:colOff>
                    <xdr:row>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48" r:id="rId7" name="Option Button 4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12</xdr:col>
                    <xdr:colOff>107950</xdr:colOff>
                    <xdr:row>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49" r:id="rId8" name="Option Button 5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12</xdr:col>
                    <xdr:colOff>107950</xdr:colOff>
                    <xdr:row>7</xdr:row>
                    <xdr:rowOff>31750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2">
    <tabColor rgb="FF00B0F0"/>
    <pageSetUpPr fitToPage="1"/>
  </sheetPr>
  <dimension ref="A1:AP79"/>
  <sheetViews>
    <sheetView showGridLines="0" topLeftCell="A34" zoomScaleNormal="100" workbookViewId="0">
      <selection activeCell="E15" sqref="E15"/>
    </sheetView>
  </sheetViews>
  <sheetFormatPr defaultColWidth="9.1796875" defaultRowHeight="12.5" x14ac:dyDescent="0.25"/>
  <cols>
    <col min="1" max="1" width="2.1796875" style="1" customWidth="1"/>
    <col min="2" max="2" width="28.54296875" style="1" customWidth="1"/>
    <col min="3" max="3" width="1.26953125" style="1" customWidth="1"/>
    <col min="4" max="5" width="11.26953125" style="1" customWidth="1"/>
    <col min="6" max="6" width="7.81640625" style="1" bestFit="1" customWidth="1"/>
    <col min="7" max="7" width="12.26953125" style="1" customWidth="1"/>
    <col min="8" max="8" width="10.26953125" style="144" bestFit="1" customWidth="1"/>
    <col min="9" max="9" width="1.7265625" style="1" customWidth="1"/>
    <col min="10" max="10" width="9.81640625" style="1" bestFit="1" customWidth="1"/>
    <col min="11" max="11" width="10.26953125" style="1" bestFit="1" customWidth="1"/>
    <col min="12" max="12" width="1.7265625" style="1" customWidth="1"/>
    <col min="13" max="13" width="9.54296875" style="1" bestFit="1" customWidth="1"/>
    <col min="14" max="14" width="12.1796875" style="1" bestFit="1" customWidth="1"/>
    <col min="15" max="15" width="1.7265625" style="1" customWidth="1"/>
    <col min="16" max="16" width="9.81640625" style="1" hidden="1" customWidth="1"/>
    <col min="17" max="17" width="10.26953125" style="1" hidden="1" customWidth="1"/>
    <col min="18" max="18" width="1.7265625" style="1" hidden="1" customWidth="1"/>
    <col min="19" max="20" width="0" style="1" hidden="1" customWidth="1"/>
    <col min="21" max="21" width="1.7265625" style="1" hidden="1" customWidth="1"/>
    <col min="22" max="22" width="9.81640625" style="1" hidden="1" customWidth="1"/>
    <col min="23" max="23" width="10.26953125" style="1" hidden="1" customWidth="1"/>
    <col min="24" max="24" width="1.7265625" style="1" hidden="1" customWidth="1"/>
    <col min="25" max="26" width="0" style="1" hidden="1" customWidth="1"/>
    <col min="27" max="27" width="1.7265625" style="1" hidden="1" customWidth="1"/>
    <col min="28" max="28" width="9.81640625" style="1" hidden="1" customWidth="1"/>
    <col min="29" max="29" width="10.26953125" style="1" hidden="1" customWidth="1"/>
    <col min="30" max="30" width="1.7265625" style="1" hidden="1" customWidth="1"/>
    <col min="31" max="32" width="0" style="1" hidden="1" customWidth="1"/>
    <col min="33" max="33" width="1.7265625" style="1" customWidth="1"/>
    <col min="34" max="34" width="9.81640625" style="1" bestFit="1" customWidth="1"/>
    <col min="35" max="35" width="10.26953125" style="1" bestFit="1" customWidth="1"/>
    <col min="36" max="36" width="1.7265625" style="1" customWidth="1"/>
    <col min="37" max="16384" width="9.1796875" style="1"/>
  </cols>
  <sheetData>
    <row r="1" spans="2:42" ht="7.5" customHeight="1" x14ac:dyDescent="0.25">
      <c r="M1"/>
      <c r="N1"/>
    </row>
    <row r="2" spans="2:42" ht="7.5" customHeight="1" x14ac:dyDescent="0.25">
      <c r="M2"/>
      <c r="N2"/>
    </row>
    <row r="3" spans="2:42" ht="15.5" x14ac:dyDescent="0.3">
      <c r="B3" s="2" t="s">
        <v>0</v>
      </c>
      <c r="D3" s="136" t="s">
        <v>68</v>
      </c>
      <c r="E3" s="136"/>
      <c r="F3" s="136"/>
      <c r="G3" s="136"/>
      <c r="H3" s="136"/>
      <c r="I3" s="136"/>
      <c r="J3" s="136"/>
      <c r="K3" s="136"/>
      <c r="L3" s="136"/>
      <c r="M3" s="136"/>
      <c r="N3" s="151">
        <v>1</v>
      </c>
      <c r="O3" s="136"/>
      <c r="Q3" s="34"/>
      <c r="R3" s="152"/>
      <c r="S3" s="34"/>
      <c r="T3" s="34"/>
      <c r="U3" s="152"/>
      <c r="V3" s="34"/>
      <c r="W3" s="34"/>
      <c r="X3" s="152"/>
      <c r="Y3" s="34"/>
      <c r="Z3" s="34"/>
      <c r="AA3" s="152"/>
      <c r="AB3" s="34"/>
      <c r="AC3" s="34"/>
      <c r="AD3" s="152"/>
      <c r="AE3" s="34"/>
      <c r="AF3" s="34"/>
      <c r="AG3" s="152"/>
      <c r="AH3" s="34"/>
      <c r="AI3" s="34"/>
      <c r="AJ3" s="152"/>
      <c r="AK3" s="34"/>
      <c r="AL3" s="34"/>
      <c r="AM3" s="34"/>
      <c r="AN3" s="34"/>
      <c r="AO3" s="34"/>
      <c r="AP3" s="34"/>
    </row>
    <row r="4" spans="2:42" ht="7.5" customHeight="1" x14ac:dyDescent="0.35">
      <c r="B4" s="3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R4" s="4"/>
      <c r="U4" s="4"/>
      <c r="X4" s="4"/>
      <c r="AA4" s="4"/>
      <c r="AD4" s="4"/>
      <c r="AG4" s="4"/>
      <c r="AJ4" s="4"/>
    </row>
    <row r="5" spans="2:42" ht="15.5" x14ac:dyDescent="0.35">
      <c r="B5" s="2" t="s">
        <v>1</v>
      </c>
      <c r="D5" s="5" t="s">
        <v>2</v>
      </c>
      <c r="E5" s="5"/>
      <c r="F5" s="4"/>
      <c r="G5" s="4"/>
      <c r="H5" s="4"/>
    </row>
    <row r="6" spans="2:42" ht="15.5" x14ac:dyDescent="0.35">
      <c r="B6" s="3"/>
      <c r="D6" s="4"/>
      <c r="E6" s="4"/>
      <c r="F6" s="4"/>
      <c r="G6" s="4"/>
      <c r="H6" s="4"/>
      <c r="J6" s="153"/>
      <c r="K6" s="153"/>
    </row>
    <row r="7" spans="2:42" ht="13" x14ac:dyDescent="0.3">
      <c r="B7" s="6"/>
      <c r="D7" s="7" t="s">
        <v>3</v>
      </c>
      <c r="E7" s="7"/>
      <c r="F7" s="7"/>
      <c r="G7" s="8">
        <v>10000</v>
      </c>
      <c r="H7" s="9" t="s">
        <v>4</v>
      </c>
      <c r="J7" s="153"/>
      <c r="K7" s="153"/>
    </row>
    <row r="8" spans="2:42" x14ac:dyDescent="0.25">
      <c r="B8" s="6"/>
    </row>
    <row r="9" spans="2:42" s="19" customFormat="1" ht="25.15" customHeight="1" x14ac:dyDescent="0.25">
      <c r="B9" s="148"/>
      <c r="D9" s="149"/>
      <c r="E9" s="149"/>
      <c r="F9" s="149"/>
      <c r="G9" s="220" t="s">
        <v>113</v>
      </c>
      <c r="H9" s="221"/>
      <c r="I9" s="150"/>
      <c r="J9" s="220" t="s">
        <v>59</v>
      </c>
      <c r="K9" s="221"/>
      <c r="L9" s="150"/>
      <c r="M9" s="220" t="s">
        <v>60</v>
      </c>
      <c r="N9" s="221"/>
      <c r="O9" s="150"/>
      <c r="P9" s="220" t="s">
        <v>62</v>
      </c>
      <c r="Q9" s="221"/>
      <c r="R9" s="150"/>
      <c r="S9" s="220" t="s">
        <v>63</v>
      </c>
      <c r="T9" s="221"/>
      <c r="U9" s="150"/>
      <c r="V9" s="220" t="s">
        <v>64</v>
      </c>
      <c r="W9" s="221"/>
      <c r="X9" s="150"/>
      <c r="Y9" s="220" t="s">
        <v>65</v>
      </c>
      <c r="Z9" s="221"/>
      <c r="AA9" s="150"/>
      <c r="AB9" s="220" t="s">
        <v>66</v>
      </c>
      <c r="AC9" s="221"/>
      <c r="AD9" s="150"/>
      <c r="AE9" s="220" t="s">
        <v>67</v>
      </c>
      <c r="AF9" s="221"/>
    </row>
    <row r="10" spans="2:42" ht="12.75" customHeight="1" x14ac:dyDescent="0.3">
      <c r="B10" s="6"/>
      <c r="D10" s="137" t="s">
        <v>5</v>
      </c>
      <c r="E10" s="137"/>
      <c r="F10" s="10" t="s">
        <v>7</v>
      </c>
      <c r="G10" s="10" t="s">
        <v>6</v>
      </c>
      <c r="H10" s="11" t="s">
        <v>8</v>
      </c>
      <c r="I10" s="144"/>
      <c r="J10" s="10" t="s">
        <v>6</v>
      </c>
      <c r="K10" s="11" t="s">
        <v>8</v>
      </c>
      <c r="L10" s="144"/>
      <c r="M10" s="145" t="s">
        <v>9</v>
      </c>
      <c r="N10" s="139" t="s">
        <v>10</v>
      </c>
      <c r="O10" s="144"/>
      <c r="P10" s="10" t="s">
        <v>6</v>
      </c>
      <c r="Q10" s="11" t="s">
        <v>8</v>
      </c>
      <c r="R10" s="144"/>
      <c r="S10" s="145" t="s">
        <v>9</v>
      </c>
      <c r="T10" s="139" t="s">
        <v>61</v>
      </c>
      <c r="U10" s="144"/>
      <c r="V10" s="10" t="s">
        <v>6</v>
      </c>
      <c r="W10" s="11" t="s">
        <v>8</v>
      </c>
      <c r="X10" s="144"/>
      <c r="Y10" s="145" t="s">
        <v>9</v>
      </c>
      <c r="Z10" s="139" t="s">
        <v>61</v>
      </c>
      <c r="AA10" s="144"/>
      <c r="AB10" s="10" t="s">
        <v>6</v>
      </c>
      <c r="AC10" s="11" t="s">
        <v>8</v>
      </c>
      <c r="AD10" s="144"/>
      <c r="AE10" s="145" t="s">
        <v>9</v>
      </c>
      <c r="AF10" s="139" t="s">
        <v>61</v>
      </c>
    </row>
    <row r="11" spans="2:42" ht="13" x14ac:dyDescent="0.3">
      <c r="B11" s="6"/>
      <c r="D11" s="138"/>
      <c r="E11" s="138"/>
      <c r="F11" s="12"/>
      <c r="G11" s="12" t="s">
        <v>11</v>
      </c>
      <c r="H11" s="13" t="s">
        <v>11</v>
      </c>
      <c r="I11" s="144"/>
      <c r="J11" s="12" t="s">
        <v>11</v>
      </c>
      <c r="K11" s="13" t="s">
        <v>11</v>
      </c>
      <c r="L11" s="144"/>
      <c r="M11" s="146"/>
      <c r="N11" s="140"/>
      <c r="O11" s="144"/>
      <c r="P11" s="12" t="s">
        <v>11</v>
      </c>
      <c r="Q11" s="13" t="s">
        <v>11</v>
      </c>
      <c r="R11" s="144"/>
      <c r="S11" s="146"/>
      <c r="T11" s="140"/>
      <c r="U11" s="144"/>
      <c r="V11" s="12" t="s">
        <v>11</v>
      </c>
      <c r="W11" s="13" t="s">
        <v>11</v>
      </c>
      <c r="X11" s="144"/>
      <c r="Y11" s="146"/>
      <c r="Z11" s="140"/>
      <c r="AA11" s="144"/>
      <c r="AB11" s="12" t="s">
        <v>11</v>
      </c>
      <c r="AC11" s="13" t="s">
        <v>11</v>
      </c>
      <c r="AD11" s="144"/>
      <c r="AE11" s="146"/>
      <c r="AF11" s="140"/>
    </row>
    <row r="12" spans="2:42" x14ac:dyDescent="0.25">
      <c r="B12" s="14" t="s">
        <v>12</v>
      </c>
      <c r="C12" s="14"/>
      <c r="D12" s="15" t="s">
        <v>55</v>
      </c>
      <c r="E12" s="15"/>
      <c r="F12" s="17">
        <v>1</v>
      </c>
      <c r="G12" s="16">
        <v>39.14</v>
      </c>
      <c r="H12" s="18">
        <f t="shared" ref="H12:H27" si="0">$F12*G12</f>
        <v>39.14</v>
      </c>
      <c r="I12" s="19"/>
      <c r="J12" s="16">
        <v>41.76</v>
      </c>
      <c r="K12" s="18">
        <f t="shared" ref="K12:K27" si="1">$F12*J12</f>
        <v>41.76</v>
      </c>
      <c r="L12" s="19"/>
      <c r="M12" s="21">
        <f t="shared" ref="M12:M21" si="2">K12-H12</f>
        <v>2.6199999999999974</v>
      </c>
      <c r="N12" s="22">
        <f t="shared" ref="N12:N21" si="3">IF((H12)=0,"",(M12/H12))</f>
        <v>6.6939192641798609E-2</v>
      </c>
      <c r="O12" s="19"/>
      <c r="P12" s="16">
        <v>42.12</v>
      </c>
      <c r="Q12" s="18">
        <f t="shared" ref="Q12:Q27" si="4">$F12*P12</f>
        <v>42.12</v>
      </c>
      <c r="R12" s="19"/>
      <c r="S12" s="21">
        <f>Q12-K12</f>
        <v>0.35999999999999943</v>
      </c>
      <c r="T12" s="22">
        <f t="shared" ref="T12:T34" si="5">IF((K12)=0,"",(S12/K12))</f>
        <v>8.6206896551723998E-3</v>
      </c>
      <c r="U12" s="19"/>
      <c r="V12" s="16">
        <v>42.07</v>
      </c>
      <c r="W12" s="18">
        <f t="shared" ref="W12:W27" si="6">$F12*V12</f>
        <v>42.07</v>
      </c>
      <c r="X12" s="19"/>
      <c r="Y12" s="21">
        <f>W12-Q12</f>
        <v>-4.9999999999997158E-2</v>
      </c>
      <c r="Z12" s="22">
        <f t="shared" ref="Z12:Z34" si="7">IF((Q12)=0,"",(Y12/Q12))</f>
        <v>-1.1870845204177863E-3</v>
      </c>
      <c r="AA12" s="19"/>
      <c r="AB12" s="16">
        <v>43.02</v>
      </c>
      <c r="AC12" s="18">
        <f t="shared" ref="AC12:AC27" si="8">$F12*AB12</f>
        <v>43.02</v>
      </c>
      <c r="AD12" s="19"/>
      <c r="AE12" s="21">
        <f>AC12-W12</f>
        <v>0.95000000000000284</v>
      </c>
      <c r="AF12" s="22">
        <f t="shared" ref="AF12:AF34" si="9">IF((W12)=0,"",(AE12/W12))</f>
        <v>2.2581411932493529E-2</v>
      </c>
    </row>
    <row r="13" spans="2:42" x14ac:dyDescent="0.25">
      <c r="B13" s="14" t="s">
        <v>112</v>
      </c>
      <c r="C13" s="14"/>
      <c r="D13" s="15" t="s">
        <v>55</v>
      </c>
      <c r="E13" s="15"/>
      <c r="F13" s="17">
        <v>1</v>
      </c>
      <c r="G13" s="16">
        <v>2.44</v>
      </c>
      <c r="H13" s="18">
        <f t="shared" si="0"/>
        <v>2.44</v>
      </c>
      <c r="I13" s="19"/>
      <c r="J13" s="16">
        <v>2.42</v>
      </c>
      <c r="K13" s="18">
        <f t="shared" si="1"/>
        <v>2.42</v>
      </c>
      <c r="L13" s="19"/>
      <c r="M13" s="21">
        <f t="shared" si="2"/>
        <v>-2.0000000000000018E-2</v>
      </c>
      <c r="N13" s="22">
        <f t="shared" si="3"/>
        <v>-8.1967213114754172E-3</v>
      </c>
      <c r="O13" s="19"/>
      <c r="P13" s="16">
        <v>2.42</v>
      </c>
      <c r="Q13" s="18">
        <f t="shared" si="4"/>
        <v>2.42</v>
      </c>
      <c r="R13" s="19"/>
      <c r="S13" s="21">
        <f t="shared" ref="S13:S42" si="10">Q13-K13</f>
        <v>0</v>
      </c>
      <c r="T13" s="22">
        <f t="shared" si="5"/>
        <v>0</v>
      </c>
      <c r="U13" s="19"/>
      <c r="V13" s="16"/>
      <c r="W13" s="18">
        <f t="shared" si="6"/>
        <v>0</v>
      </c>
      <c r="X13" s="19"/>
      <c r="Y13" s="21">
        <f t="shared" ref="Y13:Y42" si="11">W13-Q13</f>
        <v>-2.42</v>
      </c>
      <c r="Z13" s="22">
        <f t="shared" si="7"/>
        <v>-1</v>
      </c>
      <c r="AA13" s="19"/>
      <c r="AB13" s="16"/>
      <c r="AC13" s="18">
        <f t="shared" si="8"/>
        <v>0</v>
      </c>
      <c r="AD13" s="19"/>
      <c r="AE13" s="21">
        <f t="shared" ref="AE13" si="12">AC13-W13</f>
        <v>0</v>
      </c>
      <c r="AF13" s="22" t="str">
        <f t="shared" si="9"/>
        <v/>
      </c>
    </row>
    <row r="14" spans="2:42" x14ac:dyDescent="0.25">
      <c r="B14" s="23" t="s">
        <v>104</v>
      </c>
      <c r="C14" s="14"/>
      <c r="D14" s="15" t="s">
        <v>55</v>
      </c>
      <c r="E14" s="15"/>
      <c r="F14" s="17">
        <v>1</v>
      </c>
      <c r="G14" s="16">
        <v>0</v>
      </c>
      <c r="H14" s="18">
        <f t="shared" si="0"/>
        <v>0</v>
      </c>
      <c r="I14" s="19"/>
      <c r="J14" s="16">
        <v>0</v>
      </c>
      <c r="K14" s="18">
        <f t="shared" si="1"/>
        <v>0</v>
      </c>
      <c r="L14" s="19"/>
      <c r="M14" s="21">
        <f t="shared" si="2"/>
        <v>0</v>
      </c>
      <c r="N14" s="22" t="str">
        <f t="shared" si="3"/>
        <v/>
      </c>
      <c r="O14" s="19"/>
      <c r="P14" s="16">
        <v>0</v>
      </c>
      <c r="Q14" s="18">
        <f t="shared" si="4"/>
        <v>0</v>
      </c>
      <c r="R14" s="19"/>
      <c r="S14" s="21">
        <f t="shared" si="10"/>
        <v>0</v>
      </c>
      <c r="T14" s="22" t="str">
        <f t="shared" si="5"/>
        <v/>
      </c>
      <c r="U14" s="19"/>
      <c r="V14" s="16">
        <v>0</v>
      </c>
      <c r="W14" s="18">
        <f t="shared" si="6"/>
        <v>0</v>
      </c>
      <c r="X14" s="19"/>
      <c r="Y14" s="21">
        <f t="shared" si="11"/>
        <v>0</v>
      </c>
      <c r="Z14" s="22" t="str">
        <f t="shared" si="7"/>
        <v/>
      </c>
      <c r="AA14" s="19"/>
      <c r="AB14" s="16">
        <v>0</v>
      </c>
      <c r="AC14" s="18">
        <f t="shared" si="8"/>
        <v>0</v>
      </c>
      <c r="AD14" s="19"/>
      <c r="AE14" s="21">
        <f t="shared" ref="AE14:AE60" si="13">AC14-W14</f>
        <v>0</v>
      </c>
      <c r="AF14" s="22" t="str">
        <f>IF((W14)=0,"",(AE14/W14))</f>
        <v/>
      </c>
    </row>
    <row r="15" spans="2:42" x14ac:dyDescent="0.25">
      <c r="B15" s="23" t="s">
        <v>106</v>
      </c>
      <c r="C15" s="14"/>
      <c r="D15" s="15" t="s">
        <v>55</v>
      </c>
      <c r="E15" s="15"/>
      <c r="F15" s="17">
        <v>1</v>
      </c>
      <c r="G15" s="16">
        <v>0</v>
      </c>
      <c r="H15" s="18">
        <f t="shared" si="0"/>
        <v>0</v>
      </c>
      <c r="I15" s="19"/>
      <c r="J15" s="16">
        <v>0</v>
      </c>
      <c r="K15" s="18">
        <f t="shared" si="1"/>
        <v>0</v>
      </c>
      <c r="L15" s="19"/>
      <c r="M15" s="21">
        <f t="shared" si="2"/>
        <v>0</v>
      </c>
      <c r="N15" s="22" t="str">
        <f t="shared" si="3"/>
        <v/>
      </c>
      <c r="O15" s="19"/>
      <c r="P15" s="16">
        <v>0</v>
      </c>
      <c r="Q15" s="18">
        <f t="shared" si="4"/>
        <v>0</v>
      </c>
      <c r="R15" s="19"/>
      <c r="S15" s="21">
        <f t="shared" si="10"/>
        <v>0</v>
      </c>
      <c r="T15" s="22" t="str">
        <f t="shared" si="5"/>
        <v/>
      </c>
      <c r="U15" s="19"/>
      <c r="V15" s="16">
        <v>0</v>
      </c>
      <c r="W15" s="18">
        <f t="shared" si="6"/>
        <v>0</v>
      </c>
      <c r="X15" s="19"/>
      <c r="Y15" s="21">
        <f t="shared" si="11"/>
        <v>0</v>
      </c>
      <c r="Z15" s="22" t="str">
        <f t="shared" si="7"/>
        <v/>
      </c>
      <c r="AA15" s="19"/>
      <c r="AB15" s="16">
        <v>0</v>
      </c>
      <c r="AC15" s="18">
        <f t="shared" si="8"/>
        <v>0</v>
      </c>
      <c r="AD15" s="19"/>
      <c r="AE15" s="21">
        <f t="shared" si="13"/>
        <v>0</v>
      </c>
      <c r="AF15" s="22" t="str">
        <f>IF((W15)=0,"",(AE15/W15))</f>
        <v/>
      </c>
    </row>
    <row r="16" spans="2:42" hidden="1" x14ac:dyDescent="0.25">
      <c r="B16" s="23"/>
      <c r="C16" s="14"/>
      <c r="D16" s="15"/>
      <c r="E16" s="15"/>
      <c r="F16" s="17">
        <v>1</v>
      </c>
      <c r="G16" s="16"/>
      <c r="H16" s="18">
        <f t="shared" si="0"/>
        <v>0</v>
      </c>
      <c r="I16" s="19"/>
      <c r="J16" s="16"/>
      <c r="K16" s="18">
        <f t="shared" si="1"/>
        <v>0</v>
      </c>
      <c r="L16" s="19"/>
      <c r="M16" s="21">
        <f t="shared" si="2"/>
        <v>0</v>
      </c>
      <c r="N16" s="22" t="str">
        <f t="shared" si="3"/>
        <v/>
      </c>
      <c r="O16" s="19"/>
      <c r="P16" s="16"/>
      <c r="Q16" s="18">
        <f t="shared" si="4"/>
        <v>0</v>
      </c>
      <c r="R16" s="19"/>
      <c r="S16" s="21">
        <f t="shared" si="10"/>
        <v>0</v>
      </c>
      <c r="T16" s="22" t="str">
        <f t="shared" si="5"/>
        <v/>
      </c>
      <c r="U16" s="19"/>
      <c r="V16" s="16"/>
      <c r="W16" s="18">
        <f t="shared" si="6"/>
        <v>0</v>
      </c>
      <c r="X16" s="19"/>
      <c r="Y16" s="21">
        <f t="shared" si="11"/>
        <v>0</v>
      </c>
      <c r="Z16" s="22" t="str">
        <f t="shared" si="7"/>
        <v/>
      </c>
      <c r="AA16" s="19"/>
      <c r="AB16" s="16"/>
      <c r="AC16" s="18">
        <f t="shared" si="8"/>
        <v>0</v>
      </c>
      <c r="AD16" s="19"/>
      <c r="AE16" s="21">
        <f t="shared" si="13"/>
        <v>0</v>
      </c>
      <c r="AF16" s="22" t="str">
        <f t="shared" si="9"/>
        <v/>
      </c>
    </row>
    <row r="17" spans="2:32" hidden="1" x14ac:dyDescent="0.25">
      <c r="B17" s="23"/>
      <c r="C17" s="14"/>
      <c r="D17" s="15"/>
      <c r="E17" s="15"/>
      <c r="F17" s="17">
        <v>1</v>
      </c>
      <c r="G17" s="16"/>
      <c r="H17" s="18">
        <f t="shared" si="0"/>
        <v>0</v>
      </c>
      <c r="I17" s="19"/>
      <c r="J17" s="16"/>
      <c r="K17" s="18">
        <f t="shared" si="1"/>
        <v>0</v>
      </c>
      <c r="L17" s="19"/>
      <c r="M17" s="21">
        <f t="shared" si="2"/>
        <v>0</v>
      </c>
      <c r="N17" s="22" t="str">
        <f t="shared" si="3"/>
        <v/>
      </c>
      <c r="O17" s="19"/>
      <c r="P17" s="16"/>
      <c r="Q17" s="18">
        <f t="shared" si="4"/>
        <v>0</v>
      </c>
      <c r="R17" s="19"/>
      <c r="S17" s="21">
        <f t="shared" si="10"/>
        <v>0</v>
      </c>
      <c r="T17" s="22" t="str">
        <f t="shared" si="5"/>
        <v/>
      </c>
      <c r="U17" s="19"/>
      <c r="V17" s="16"/>
      <c r="W17" s="18">
        <f t="shared" si="6"/>
        <v>0</v>
      </c>
      <c r="X17" s="19"/>
      <c r="Y17" s="21">
        <f t="shared" si="11"/>
        <v>0</v>
      </c>
      <c r="Z17" s="22" t="str">
        <f t="shared" si="7"/>
        <v/>
      </c>
      <c r="AA17" s="19"/>
      <c r="AB17" s="16"/>
      <c r="AC17" s="18">
        <f t="shared" si="8"/>
        <v>0</v>
      </c>
      <c r="AD17" s="19"/>
      <c r="AE17" s="21">
        <f t="shared" si="13"/>
        <v>0</v>
      </c>
      <c r="AF17" s="22" t="str">
        <f t="shared" si="9"/>
        <v/>
      </c>
    </row>
    <row r="18" spans="2:32" hidden="1" x14ac:dyDescent="0.25">
      <c r="B18" s="23"/>
      <c r="C18" s="14"/>
      <c r="D18" s="15"/>
      <c r="E18" s="15"/>
      <c r="F18" s="17">
        <v>1</v>
      </c>
      <c r="G18" s="16"/>
      <c r="H18" s="18">
        <f t="shared" si="0"/>
        <v>0</v>
      </c>
      <c r="I18" s="19"/>
      <c r="J18" s="16"/>
      <c r="K18" s="18">
        <f t="shared" si="1"/>
        <v>0</v>
      </c>
      <c r="L18" s="19"/>
      <c r="M18" s="21">
        <f t="shared" si="2"/>
        <v>0</v>
      </c>
      <c r="N18" s="22" t="str">
        <f t="shared" si="3"/>
        <v/>
      </c>
      <c r="O18" s="19"/>
      <c r="P18" s="16"/>
      <c r="Q18" s="18">
        <f t="shared" si="4"/>
        <v>0</v>
      </c>
      <c r="R18" s="19"/>
      <c r="S18" s="21">
        <f t="shared" si="10"/>
        <v>0</v>
      </c>
      <c r="T18" s="22" t="str">
        <f t="shared" si="5"/>
        <v/>
      </c>
      <c r="U18" s="19"/>
      <c r="V18" s="16"/>
      <c r="W18" s="18">
        <f t="shared" si="6"/>
        <v>0</v>
      </c>
      <c r="X18" s="19"/>
      <c r="Y18" s="21">
        <f t="shared" si="11"/>
        <v>0</v>
      </c>
      <c r="Z18" s="22" t="str">
        <f t="shared" si="7"/>
        <v/>
      </c>
      <c r="AA18" s="19"/>
      <c r="AB18" s="16"/>
      <c r="AC18" s="18">
        <f t="shared" si="8"/>
        <v>0</v>
      </c>
      <c r="AD18" s="19"/>
      <c r="AE18" s="21">
        <f t="shared" si="13"/>
        <v>0</v>
      </c>
      <c r="AF18" s="22" t="str">
        <f t="shared" si="9"/>
        <v/>
      </c>
    </row>
    <row r="19" spans="2:32" x14ac:dyDescent="0.25">
      <c r="B19" s="14" t="s">
        <v>14</v>
      </c>
      <c r="C19" s="14"/>
      <c r="D19" s="15" t="s">
        <v>58</v>
      </c>
      <c r="E19" s="15"/>
      <c r="F19" s="17">
        <f>$G$7</f>
        <v>10000</v>
      </c>
      <c r="G19" s="16">
        <v>1.01E-2</v>
      </c>
      <c r="H19" s="18">
        <f t="shared" si="0"/>
        <v>101</v>
      </c>
      <c r="I19" s="19"/>
      <c r="J19" s="16">
        <v>1.0800000000000001E-2</v>
      </c>
      <c r="K19" s="18">
        <f t="shared" si="1"/>
        <v>108</v>
      </c>
      <c r="L19" s="19"/>
      <c r="M19" s="21">
        <f t="shared" si="2"/>
        <v>7</v>
      </c>
      <c r="N19" s="22">
        <f t="shared" si="3"/>
        <v>6.9306930693069313E-2</v>
      </c>
      <c r="O19" s="19"/>
      <c r="P19" s="16">
        <v>1.09E-2</v>
      </c>
      <c r="Q19" s="18">
        <f t="shared" si="4"/>
        <v>109</v>
      </c>
      <c r="R19" s="19"/>
      <c r="S19" s="21">
        <f t="shared" si="10"/>
        <v>1</v>
      </c>
      <c r="T19" s="22">
        <f t="shared" si="5"/>
        <v>9.2592592592592587E-3</v>
      </c>
      <c r="U19" s="19"/>
      <c r="V19" s="16">
        <v>1.09E-2</v>
      </c>
      <c r="W19" s="18">
        <f t="shared" si="6"/>
        <v>109</v>
      </c>
      <c r="X19" s="19"/>
      <c r="Y19" s="21">
        <f t="shared" si="11"/>
        <v>0</v>
      </c>
      <c r="Z19" s="22">
        <f t="shared" si="7"/>
        <v>0</v>
      </c>
      <c r="AA19" s="19"/>
      <c r="AB19" s="16">
        <v>1.11E-2</v>
      </c>
      <c r="AC19" s="18">
        <f t="shared" si="8"/>
        <v>111</v>
      </c>
      <c r="AD19" s="19"/>
      <c r="AE19" s="21">
        <f t="shared" si="13"/>
        <v>2</v>
      </c>
      <c r="AF19" s="22">
        <f t="shared" si="9"/>
        <v>1.834862385321101E-2</v>
      </c>
    </row>
    <row r="20" spans="2:32" x14ac:dyDescent="0.25">
      <c r="B20" s="14" t="s">
        <v>15</v>
      </c>
      <c r="C20" s="14"/>
      <c r="D20" s="15" t="s">
        <v>55</v>
      </c>
      <c r="E20" s="15"/>
      <c r="F20" s="17">
        <v>1</v>
      </c>
      <c r="G20" s="16">
        <v>2.2999999999999998</v>
      </c>
      <c r="H20" s="18">
        <f t="shared" si="0"/>
        <v>2.2999999999999998</v>
      </c>
      <c r="I20" s="19"/>
      <c r="J20" s="16"/>
      <c r="K20" s="18">
        <f t="shared" si="1"/>
        <v>0</v>
      </c>
      <c r="L20" s="19"/>
      <c r="M20" s="21">
        <f t="shared" si="2"/>
        <v>-2.2999999999999998</v>
      </c>
      <c r="N20" s="22">
        <f t="shared" si="3"/>
        <v>-1</v>
      </c>
      <c r="O20" s="19"/>
      <c r="P20" s="16"/>
      <c r="Q20" s="18">
        <f t="shared" si="4"/>
        <v>0</v>
      </c>
      <c r="R20" s="19"/>
      <c r="S20" s="21">
        <f t="shared" si="10"/>
        <v>0</v>
      </c>
      <c r="T20" s="22" t="str">
        <f t="shared" si="5"/>
        <v/>
      </c>
      <c r="U20" s="19"/>
      <c r="V20" s="16"/>
      <c r="W20" s="18">
        <f t="shared" si="6"/>
        <v>0</v>
      </c>
      <c r="X20" s="19"/>
      <c r="Y20" s="21">
        <f t="shared" si="11"/>
        <v>0</v>
      </c>
      <c r="Z20" s="22" t="str">
        <f t="shared" si="7"/>
        <v/>
      </c>
      <c r="AA20" s="19"/>
      <c r="AB20" s="16"/>
      <c r="AC20" s="18">
        <f t="shared" si="8"/>
        <v>0</v>
      </c>
      <c r="AD20" s="19"/>
      <c r="AE20" s="21">
        <f t="shared" si="13"/>
        <v>0</v>
      </c>
      <c r="AF20" s="22" t="str">
        <f t="shared" si="9"/>
        <v/>
      </c>
    </row>
    <row r="21" spans="2:32" x14ac:dyDescent="0.25">
      <c r="B21" s="14" t="s">
        <v>16</v>
      </c>
      <c r="C21" s="14"/>
      <c r="D21" s="15" t="s">
        <v>58</v>
      </c>
      <c r="E21" s="15"/>
      <c r="F21" s="17">
        <f>$G$7</f>
        <v>10000</v>
      </c>
      <c r="G21" s="16">
        <v>-1E-4</v>
      </c>
      <c r="H21" s="18">
        <f t="shared" si="0"/>
        <v>-1</v>
      </c>
      <c r="I21" s="19"/>
      <c r="J21" s="16"/>
      <c r="K21" s="18">
        <f t="shared" si="1"/>
        <v>0</v>
      </c>
      <c r="L21" s="19"/>
      <c r="M21" s="21">
        <f t="shared" si="2"/>
        <v>1</v>
      </c>
      <c r="N21" s="22">
        <f t="shared" si="3"/>
        <v>-1</v>
      </c>
      <c r="O21" s="19"/>
      <c r="P21" s="16"/>
      <c r="Q21" s="18">
        <f t="shared" si="4"/>
        <v>0</v>
      </c>
      <c r="R21" s="19"/>
      <c r="S21" s="21">
        <f t="shared" si="10"/>
        <v>0</v>
      </c>
      <c r="T21" s="22" t="str">
        <f t="shared" si="5"/>
        <v/>
      </c>
      <c r="U21" s="19"/>
      <c r="V21" s="16"/>
      <c r="W21" s="18">
        <f t="shared" si="6"/>
        <v>0</v>
      </c>
      <c r="X21" s="19"/>
      <c r="Y21" s="21">
        <f t="shared" si="11"/>
        <v>0</v>
      </c>
      <c r="Z21" s="22" t="str">
        <f t="shared" si="7"/>
        <v/>
      </c>
      <c r="AA21" s="19"/>
      <c r="AB21" s="16"/>
      <c r="AC21" s="18">
        <f t="shared" si="8"/>
        <v>0</v>
      </c>
      <c r="AD21" s="19"/>
      <c r="AE21" s="21">
        <f t="shared" si="13"/>
        <v>0</v>
      </c>
      <c r="AF21" s="22" t="str">
        <f t="shared" si="9"/>
        <v/>
      </c>
    </row>
    <row r="22" spans="2:32" hidden="1" x14ac:dyDescent="0.25">
      <c r="B22" s="24"/>
      <c r="C22" s="14"/>
      <c r="D22" s="15"/>
      <c r="E22" s="15"/>
      <c r="F22" s="17"/>
      <c r="G22" s="16"/>
      <c r="H22" s="18"/>
      <c r="I22" s="19"/>
      <c r="J22" s="16"/>
      <c r="K22" s="18"/>
      <c r="L22" s="19"/>
      <c r="M22" s="21"/>
      <c r="N22" s="22"/>
      <c r="O22" s="19"/>
      <c r="P22" s="16"/>
      <c r="Q22" s="18"/>
      <c r="R22" s="19"/>
      <c r="S22" s="21"/>
      <c r="T22" s="22"/>
      <c r="U22" s="19"/>
      <c r="V22" s="16"/>
      <c r="W22" s="18"/>
      <c r="X22" s="19"/>
      <c r="Y22" s="21"/>
      <c r="Z22" s="22"/>
      <c r="AA22" s="19"/>
      <c r="AB22" s="16"/>
      <c r="AC22" s="18"/>
      <c r="AD22" s="19"/>
      <c r="AE22" s="21"/>
      <c r="AF22" s="22"/>
    </row>
    <row r="23" spans="2:32" hidden="1" x14ac:dyDescent="0.25">
      <c r="B23" s="132"/>
      <c r="C23" s="14"/>
      <c r="D23" s="15"/>
      <c r="E23" s="15"/>
      <c r="F23" s="17"/>
      <c r="G23" s="16"/>
      <c r="H23" s="18"/>
      <c r="I23" s="19"/>
      <c r="J23" s="16"/>
      <c r="K23" s="18"/>
      <c r="L23" s="19"/>
      <c r="M23" s="21"/>
      <c r="N23" s="22"/>
      <c r="O23" s="19"/>
      <c r="P23" s="16"/>
      <c r="Q23" s="18"/>
      <c r="R23" s="19"/>
      <c r="S23" s="21"/>
      <c r="T23" s="22"/>
      <c r="U23" s="19"/>
      <c r="V23" s="16"/>
      <c r="W23" s="18"/>
      <c r="X23" s="19"/>
      <c r="Y23" s="21"/>
      <c r="Z23" s="22"/>
      <c r="AA23" s="19"/>
      <c r="AB23" s="16"/>
      <c r="AC23" s="18"/>
      <c r="AD23" s="19"/>
      <c r="AE23" s="21"/>
      <c r="AF23" s="22"/>
    </row>
    <row r="24" spans="2:32" x14ac:dyDescent="0.25">
      <c r="B24" s="24" t="s">
        <v>57</v>
      </c>
      <c r="C24" s="14"/>
      <c r="D24" s="15" t="s">
        <v>58</v>
      </c>
      <c r="E24" s="15"/>
      <c r="F24" s="17">
        <f t="shared" ref="F24:F33" si="14">$G$7</f>
        <v>10000</v>
      </c>
      <c r="G24" s="16">
        <v>0</v>
      </c>
      <c r="H24" s="18">
        <f t="shared" si="0"/>
        <v>0</v>
      </c>
      <c r="I24" s="19"/>
      <c r="J24" s="16">
        <v>0</v>
      </c>
      <c r="K24" s="18">
        <f t="shared" si="1"/>
        <v>0</v>
      </c>
      <c r="L24" s="19"/>
      <c r="M24" s="21">
        <f t="shared" ref="M24:M29" si="15">K24-H24</f>
        <v>0</v>
      </c>
      <c r="N24" s="22" t="str">
        <f t="shared" ref="N24:N29" si="16">IF((H24)=0,"",(M24/H24))</f>
        <v/>
      </c>
      <c r="O24" s="19"/>
      <c r="P24" s="16">
        <v>0</v>
      </c>
      <c r="Q24" s="18">
        <f t="shared" si="4"/>
        <v>0</v>
      </c>
      <c r="R24" s="19"/>
      <c r="S24" s="21">
        <f t="shared" si="10"/>
        <v>0</v>
      </c>
      <c r="T24" s="22" t="str">
        <f t="shared" si="5"/>
        <v/>
      </c>
      <c r="U24" s="19"/>
      <c r="V24" s="16">
        <v>0</v>
      </c>
      <c r="W24" s="18">
        <f t="shared" si="6"/>
        <v>0</v>
      </c>
      <c r="X24" s="19"/>
      <c r="Y24" s="21">
        <f t="shared" si="11"/>
        <v>0</v>
      </c>
      <c r="Z24" s="22" t="str">
        <f t="shared" si="7"/>
        <v/>
      </c>
      <c r="AA24" s="19"/>
      <c r="AB24" s="16">
        <v>0</v>
      </c>
      <c r="AC24" s="18">
        <f t="shared" si="8"/>
        <v>0</v>
      </c>
      <c r="AD24" s="19"/>
      <c r="AE24" s="21">
        <f t="shared" si="13"/>
        <v>0</v>
      </c>
      <c r="AF24" s="22" t="str">
        <f t="shared" si="9"/>
        <v/>
      </c>
    </row>
    <row r="25" spans="2:32" hidden="1" x14ac:dyDescent="0.25">
      <c r="B25" s="24"/>
      <c r="C25" s="14"/>
      <c r="D25" s="15"/>
      <c r="E25" s="15"/>
      <c r="F25" s="17">
        <f t="shared" si="14"/>
        <v>10000</v>
      </c>
      <c r="G25" s="16"/>
      <c r="H25" s="18">
        <f t="shared" si="0"/>
        <v>0</v>
      </c>
      <c r="I25" s="19"/>
      <c r="J25" s="16"/>
      <c r="K25" s="18">
        <f t="shared" si="1"/>
        <v>0</v>
      </c>
      <c r="L25" s="19"/>
      <c r="M25" s="21">
        <f t="shared" si="15"/>
        <v>0</v>
      </c>
      <c r="N25" s="22" t="str">
        <f t="shared" si="16"/>
        <v/>
      </c>
      <c r="O25" s="19"/>
      <c r="P25" s="16"/>
      <c r="Q25" s="18">
        <f t="shared" si="4"/>
        <v>0</v>
      </c>
      <c r="R25" s="19"/>
      <c r="S25" s="21">
        <f t="shared" si="10"/>
        <v>0</v>
      </c>
      <c r="T25" s="22" t="str">
        <f t="shared" si="5"/>
        <v/>
      </c>
      <c r="U25" s="19"/>
      <c r="V25" s="16"/>
      <c r="W25" s="18">
        <f t="shared" si="6"/>
        <v>0</v>
      </c>
      <c r="X25" s="19"/>
      <c r="Y25" s="21">
        <f t="shared" si="11"/>
        <v>0</v>
      </c>
      <c r="Z25" s="22" t="str">
        <f t="shared" si="7"/>
        <v/>
      </c>
      <c r="AA25" s="19"/>
      <c r="AB25" s="16"/>
      <c r="AC25" s="18">
        <f t="shared" si="8"/>
        <v>0</v>
      </c>
      <c r="AD25" s="19"/>
      <c r="AE25" s="21">
        <f t="shared" si="13"/>
        <v>0</v>
      </c>
      <c r="AF25" s="22" t="str">
        <f t="shared" si="9"/>
        <v/>
      </c>
    </row>
    <row r="26" spans="2:32" hidden="1" x14ac:dyDescent="0.25">
      <c r="B26" s="24"/>
      <c r="C26" s="14"/>
      <c r="D26" s="15"/>
      <c r="E26" s="15"/>
      <c r="F26" s="17">
        <f t="shared" si="14"/>
        <v>10000</v>
      </c>
      <c r="G26" s="16"/>
      <c r="H26" s="18">
        <f t="shared" si="0"/>
        <v>0</v>
      </c>
      <c r="I26" s="19"/>
      <c r="J26" s="16"/>
      <c r="K26" s="18">
        <f t="shared" si="1"/>
        <v>0</v>
      </c>
      <c r="L26" s="19"/>
      <c r="M26" s="21">
        <f t="shared" si="15"/>
        <v>0</v>
      </c>
      <c r="N26" s="22" t="str">
        <f t="shared" si="16"/>
        <v/>
      </c>
      <c r="O26" s="19"/>
      <c r="P26" s="16"/>
      <c r="Q26" s="18">
        <f t="shared" si="4"/>
        <v>0</v>
      </c>
      <c r="R26" s="19"/>
      <c r="S26" s="21">
        <f t="shared" si="10"/>
        <v>0</v>
      </c>
      <c r="T26" s="22" t="str">
        <f t="shared" si="5"/>
        <v/>
      </c>
      <c r="U26" s="19"/>
      <c r="V26" s="16"/>
      <c r="W26" s="18">
        <f t="shared" si="6"/>
        <v>0</v>
      </c>
      <c r="X26" s="19"/>
      <c r="Y26" s="21">
        <f t="shared" si="11"/>
        <v>0</v>
      </c>
      <c r="Z26" s="22" t="str">
        <f t="shared" si="7"/>
        <v/>
      </c>
      <c r="AA26" s="19"/>
      <c r="AB26" s="16"/>
      <c r="AC26" s="18">
        <f t="shared" si="8"/>
        <v>0</v>
      </c>
      <c r="AD26" s="19"/>
      <c r="AE26" s="21">
        <f t="shared" si="13"/>
        <v>0</v>
      </c>
      <c r="AF26" s="22" t="str">
        <f t="shared" si="9"/>
        <v/>
      </c>
    </row>
    <row r="27" spans="2:32" hidden="1" x14ac:dyDescent="0.25">
      <c r="B27" s="24"/>
      <c r="C27" s="14"/>
      <c r="D27" s="15"/>
      <c r="E27" s="15"/>
      <c r="F27" s="17">
        <f t="shared" si="14"/>
        <v>10000</v>
      </c>
      <c r="G27" s="16"/>
      <c r="H27" s="18">
        <f t="shared" si="0"/>
        <v>0</v>
      </c>
      <c r="I27" s="19"/>
      <c r="J27" s="16"/>
      <c r="K27" s="18">
        <f t="shared" si="1"/>
        <v>0</v>
      </c>
      <c r="L27" s="19"/>
      <c r="M27" s="21">
        <f t="shared" si="15"/>
        <v>0</v>
      </c>
      <c r="N27" s="22" t="str">
        <f t="shared" si="16"/>
        <v/>
      </c>
      <c r="O27" s="19"/>
      <c r="P27" s="16"/>
      <c r="Q27" s="18">
        <f t="shared" si="4"/>
        <v>0</v>
      </c>
      <c r="R27" s="19"/>
      <c r="S27" s="21">
        <f t="shared" si="10"/>
        <v>0</v>
      </c>
      <c r="T27" s="22" t="str">
        <f t="shared" si="5"/>
        <v/>
      </c>
      <c r="U27" s="19"/>
      <c r="V27" s="16"/>
      <c r="W27" s="18">
        <f t="shared" si="6"/>
        <v>0</v>
      </c>
      <c r="X27" s="19"/>
      <c r="Y27" s="21">
        <f t="shared" si="11"/>
        <v>0</v>
      </c>
      <c r="Z27" s="22" t="str">
        <f t="shared" si="7"/>
        <v/>
      </c>
      <c r="AA27" s="19"/>
      <c r="AB27" s="16"/>
      <c r="AC27" s="18">
        <f t="shared" si="8"/>
        <v>0</v>
      </c>
      <c r="AD27" s="19"/>
      <c r="AE27" s="21">
        <f t="shared" si="13"/>
        <v>0</v>
      </c>
      <c r="AF27" s="22" t="str">
        <f t="shared" si="9"/>
        <v/>
      </c>
    </row>
    <row r="28" spans="2:32" s="34" customFormat="1" ht="13" x14ac:dyDescent="0.25">
      <c r="B28" s="25" t="s">
        <v>17</v>
      </c>
      <c r="C28" s="26"/>
      <c r="D28" s="27"/>
      <c r="E28" s="27"/>
      <c r="F28" s="29"/>
      <c r="G28" s="28"/>
      <c r="H28" s="30">
        <f>SUM(H12:H27)</f>
        <v>143.88</v>
      </c>
      <c r="I28" s="31"/>
      <c r="J28" s="28"/>
      <c r="K28" s="30">
        <f>SUM(K12:K27)</f>
        <v>152.18</v>
      </c>
      <c r="L28" s="31"/>
      <c r="M28" s="32">
        <f t="shared" si="15"/>
        <v>8.3000000000000114</v>
      </c>
      <c r="N28" s="33">
        <f t="shared" si="16"/>
        <v>5.768696135668621E-2</v>
      </c>
      <c r="O28" s="31"/>
      <c r="P28" s="28"/>
      <c r="Q28" s="30">
        <f>SUM(Q12:Q27)</f>
        <v>153.54</v>
      </c>
      <c r="R28" s="31"/>
      <c r="S28" s="32">
        <f t="shared" si="10"/>
        <v>1.3599999999999852</v>
      </c>
      <c r="T28" s="33">
        <f t="shared" si="5"/>
        <v>8.9367853857273312E-3</v>
      </c>
      <c r="U28" s="31"/>
      <c r="V28" s="28"/>
      <c r="W28" s="30">
        <f>SUM(W12:W27)</f>
        <v>151.07</v>
      </c>
      <c r="X28" s="31"/>
      <c r="Y28" s="32">
        <f t="shared" si="11"/>
        <v>-2.4699999999999989</v>
      </c>
      <c r="Z28" s="33">
        <f t="shared" si="7"/>
        <v>-1.6087013156180795E-2</v>
      </c>
      <c r="AA28" s="31"/>
      <c r="AB28" s="28"/>
      <c r="AC28" s="30">
        <f>SUM(AC12:AC27)</f>
        <v>154.02000000000001</v>
      </c>
      <c r="AD28" s="31"/>
      <c r="AE28" s="32">
        <f t="shared" si="13"/>
        <v>2.9500000000000171</v>
      </c>
      <c r="AF28" s="33">
        <f t="shared" si="9"/>
        <v>1.9527371417223917E-2</v>
      </c>
    </row>
    <row r="29" spans="2:32" ht="12.75" customHeight="1" x14ac:dyDescent="0.25">
      <c r="B29" s="134" t="s">
        <v>18</v>
      </c>
      <c r="C29" s="14"/>
      <c r="D29" s="15" t="s">
        <v>58</v>
      </c>
      <c r="E29" s="15"/>
      <c r="F29" s="17">
        <f>$G$7</f>
        <v>10000</v>
      </c>
      <c r="G29" s="16">
        <v>-8.9999999999999998E-4</v>
      </c>
      <c r="H29" s="18">
        <f t="shared" ref="H29:H35" si="17">$F29*G29</f>
        <v>-9</v>
      </c>
      <c r="I29" s="19"/>
      <c r="J29" s="16">
        <v>3.3021965494891919E-4</v>
      </c>
      <c r="K29" s="18">
        <f t="shared" ref="K29:K35" si="18">$F29*J29</f>
        <v>3.3021965494891918</v>
      </c>
      <c r="L29" s="19"/>
      <c r="M29" s="21">
        <f t="shared" si="15"/>
        <v>12.302196549489192</v>
      </c>
      <c r="N29" s="22">
        <f t="shared" si="16"/>
        <v>-1.3669107277210213</v>
      </c>
      <c r="O29" s="19"/>
      <c r="P29" s="16">
        <v>0</v>
      </c>
      <c r="Q29" s="18">
        <f t="shared" ref="Q29:Q35" si="19">$F29*P29</f>
        <v>0</v>
      </c>
      <c r="R29" s="19"/>
      <c r="S29" s="21">
        <f t="shared" si="10"/>
        <v>-3.3021965494891918</v>
      </c>
      <c r="T29" s="22">
        <f t="shared" si="5"/>
        <v>-1</v>
      </c>
      <c r="U29" s="19"/>
      <c r="V29" s="16">
        <v>0</v>
      </c>
      <c r="W29" s="18">
        <f t="shared" ref="W29:W35" si="20">$F29*V29</f>
        <v>0</v>
      </c>
      <c r="X29" s="19"/>
      <c r="Y29" s="21">
        <f t="shared" si="11"/>
        <v>0</v>
      </c>
      <c r="Z29" s="22" t="str">
        <f t="shared" si="7"/>
        <v/>
      </c>
      <c r="AA29" s="19"/>
      <c r="AB29" s="16">
        <v>0</v>
      </c>
      <c r="AC29" s="18">
        <f t="shared" ref="AC29:AC35" si="21">$F29*AB29</f>
        <v>0</v>
      </c>
      <c r="AD29" s="19"/>
      <c r="AE29" s="21">
        <f t="shared" si="13"/>
        <v>0</v>
      </c>
      <c r="AF29" s="22" t="str">
        <f t="shared" si="9"/>
        <v/>
      </c>
    </row>
    <row r="30" spans="2:32" ht="25" x14ac:dyDescent="0.25">
      <c r="B30" s="134" t="s">
        <v>18</v>
      </c>
      <c r="C30" s="14"/>
      <c r="D30" s="15" t="s">
        <v>58</v>
      </c>
      <c r="E30" s="15"/>
      <c r="F30" s="17">
        <f>$G$7</f>
        <v>10000</v>
      </c>
      <c r="G30" s="16"/>
      <c r="H30" s="18">
        <f t="shared" ref="H30" si="22">$F30*G30</f>
        <v>0</v>
      </c>
      <c r="I30" s="19"/>
      <c r="J30" s="16"/>
      <c r="K30" s="18">
        <f t="shared" ref="K30" si="23">$F30*J30</f>
        <v>0</v>
      </c>
      <c r="L30" s="19"/>
      <c r="M30" s="21">
        <f t="shared" ref="M30" si="24">K30-H30</f>
        <v>0</v>
      </c>
      <c r="N30" s="22" t="str">
        <f t="shared" ref="N30" si="25">IF((H30)=0,"",(M30/H30))</f>
        <v/>
      </c>
      <c r="O30" s="19"/>
      <c r="P30" s="16"/>
      <c r="Q30" s="18"/>
      <c r="R30" s="19"/>
      <c r="S30" s="21"/>
      <c r="T30" s="22"/>
      <c r="U30" s="19"/>
      <c r="V30" s="16"/>
      <c r="W30" s="18"/>
      <c r="X30" s="19"/>
      <c r="Y30" s="21"/>
      <c r="Z30" s="22"/>
      <c r="AA30" s="19"/>
      <c r="AB30" s="16"/>
      <c r="AC30" s="18"/>
      <c r="AD30" s="19"/>
      <c r="AE30" s="21"/>
      <c r="AF30" s="22"/>
    </row>
    <row r="31" spans="2:32" x14ac:dyDescent="0.25">
      <c r="B31" s="132">
        <v>1575</v>
      </c>
      <c r="C31" s="14"/>
      <c r="D31" s="15" t="s">
        <v>58</v>
      </c>
      <c r="E31" s="15"/>
      <c r="F31" s="17">
        <f t="shared" si="14"/>
        <v>10000</v>
      </c>
      <c r="G31" s="16">
        <v>1E-4</v>
      </c>
      <c r="H31" s="18">
        <f>$F31*G31</f>
        <v>1</v>
      </c>
      <c r="I31" s="19"/>
      <c r="J31" s="16">
        <v>0</v>
      </c>
      <c r="K31" s="18">
        <f>$F31*J31</f>
        <v>0</v>
      </c>
      <c r="L31" s="19"/>
      <c r="M31" s="21">
        <f t="shared" ref="M31:M42" si="26">K31-H31</f>
        <v>-1</v>
      </c>
      <c r="N31" s="22">
        <f>IF((H31)=0,"",(M31/H31))</f>
        <v>-1</v>
      </c>
      <c r="O31" s="19"/>
      <c r="P31" s="16">
        <v>0</v>
      </c>
      <c r="Q31" s="18">
        <f>$F31*P31</f>
        <v>0</v>
      </c>
      <c r="R31" s="19"/>
      <c r="S31" s="21">
        <f>Q31-K31</f>
        <v>0</v>
      </c>
      <c r="T31" s="22" t="str">
        <f>IF((K31)=0,"",(S31/K31))</f>
        <v/>
      </c>
      <c r="U31" s="19"/>
      <c r="V31" s="16">
        <v>0</v>
      </c>
      <c r="W31" s="18">
        <f>$F31*V31</f>
        <v>0</v>
      </c>
      <c r="X31" s="19"/>
      <c r="Y31" s="21">
        <f>W31-Q31</f>
        <v>0</v>
      </c>
      <c r="Z31" s="22" t="str">
        <f>IF((Q31)=0,"",(Y31/Q31))</f>
        <v/>
      </c>
      <c r="AA31" s="19"/>
      <c r="AB31" s="16">
        <v>0</v>
      </c>
      <c r="AC31" s="18">
        <f>$F31*AB31</f>
        <v>0</v>
      </c>
      <c r="AD31" s="19"/>
      <c r="AE31" s="21">
        <f>AC31-W31</f>
        <v>0</v>
      </c>
      <c r="AF31" s="22" t="str">
        <f>IF((W31)=0,"",(AE31/W31))</f>
        <v/>
      </c>
    </row>
    <row r="32" spans="2:32" hidden="1" x14ac:dyDescent="0.25">
      <c r="B32" s="35"/>
      <c r="C32" s="14"/>
      <c r="D32" s="15"/>
      <c r="E32" s="15"/>
      <c r="F32" s="17">
        <f t="shared" si="14"/>
        <v>10000</v>
      </c>
      <c r="G32" s="16"/>
      <c r="H32" s="18">
        <f t="shared" si="17"/>
        <v>0</v>
      </c>
      <c r="I32" s="36"/>
      <c r="J32" s="16"/>
      <c r="K32" s="18">
        <f t="shared" si="18"/>
        <v>0</v>
      </c>
      <c r="L32" s="36"/>
      <c r="M32" s="21">
        <f t="shared" si="26"/>
        <v>0</v>
      </c>
      <c r="N32" s="22" t="str">
        <f>IF((H32)=0,"",(M32/H32))</f>
        <v/>
      </c>
      <c r="O32" s="36"/>
      <c r="P32" s="16"/>
      <c r="Q32" s="18">
        <f t="shared" si="19"/>
        <v>0</v>
      </c>
      <c r="R32" s="36"/>
      <c r="S32" s="21">
        <f t="shared" si="10"/>
        <v>0</v>
      </c>
      <c r="T32" s="22" t="str">
        <f t="shared" si="5"/>
        <v/>
      </c>
      <c r="U32" s="36"/>
      <c r="V32" s="16"/>
      <c r="W32" s="18">
        <f t="shared" si="20"/>
        <v>0</v>
      </c>
      <c r="X32" s="36"/>
      <c r="Y32" s="21">
        <f t="shared" si="11"/>
        <v>0</v>
      </c>
      <c r="Z32" s="22" t="str">
        <f t="shared" si="7"/>
        <v/>
      </c>
      <c r="AA32" s="36"/>
      <c r="AB32" s="16"/>
      <c r="AC32" s="18">
        <f t="shared" si="21"/>
        <v>0</v>
      </c>
      <c r="AD32" s="36"/>
      <c r="AE32" s="21">
        <f t="shared" si="13"/>
        <v>0</v>
      </c>
      <c r="AF32" s="22" t="str">
        <f t="shared" si="9"/>
        <v/>
      </c>
    </row>
    <row r="33" spans="2:32" x14ac:dyDescent="0.25">
      <c r="B33" s="37" t="s">
        <v>19</v>
      </c>
      <c r="C33" s="14"/>
      <c r="D33" s="15" t="s">
        <v>58</v>
      </c>
      <c r="E33" s="15"/>
      <c r="F33" s="17">
        <f t="shared" si="14"/>
        <v>10000</v>
      </c>
      <c r="G33" s="133">
        <v>6.0000000000000002E-5</v>
      </c>
      <c r="H33" s="18">
        <f t="shared" si="17"/>
        <v>0.6</v>
      </c>
      <c r="I33" s="19"/>
      <c r="J33" s="133">
        <v>6.0000000000000002E-5</v>
      </c>
      <c r="K33" s="18">
        <f t="shared" si="18"/>
        <v>0.6</v>
      </c>
      <c r="L33" s="19"/>
      <c r="M33" s="21">
        <f t="shared" si="26"/>
        <v>0</v>
      </c>
      <c r="N33" s="22">
        <f>IF((H33)=0,"",(M33/H33))</f>
        <v>0</v>
      </c>
      <c r="O33" s="19"/>
      <c r="P33" s="133">
        <v>6.0000000000000002E-5</v>
      </c>
      <c r="Q33" s="18">
        <f t="shared" si="19"/>
        <v>0.6</v>
      </c>
      <c r="R33" s="19"/>
      <c r="S33" s="21">
        <f t="shared" si="10"/>
        <v>0</v>
      </c>
      <c r="T33" s="22">
        <f t="shared" si="5"/>
        <v>0</v>
      </c>
      <c r="U33" s="19"/>
      <c r="V33" s="133">
        <v>6.0000000000000002E-5</v>
      </c>
      <c r="W33" s="18">
        <f t="shared" si="20"/>
        <v>0.6</v>
      </c>
      <c r="X33" s="19"/>
      <c r="Y33" s="21">
        <f t="shared" si="11"/>
        <v>0</v>
      </c>
      <c r="Z33" s="22">
        <f t="shared" si="7"/>
        <v>0</v>
      </c>
      <c r="AA33" s="19"/>
      <c r="AB33" s="133">
        <v>6.0000000000000002E-5</v>
      </c>
      <c r="AC33" s="18">
        <f t="shared" si="21"/>
        <v>0.6</v>
      </c>
      <c r="AD33" s="19"/>
      <c r="AE33" s="21">
        <f t="shared" si="13"/>
        <v>0</v>
      </c>
      <c r="AF33" s="22">
        <f t="shared" si="9"/>
        <v>0</v>
      </c>
    </row>
    <row r="34" spans="2:32" x14ac:dyDescent="0.25">
      <c r="B34" s="37" t="s">
        <v>20</v>
      </c>
      <c r="C34" s="14"/>
      <c r="D34" s="15"/>
      <c r="E34" s="15"/>
      <c r="F34" s="179">
        <f>$G$7*(1+G63)-$G$7</f>
        <v>379</v>
      </c>
      <c r="G34" s="38">
        <f>IF(ISBLANK($D$5)=TRUE, 0, IF($D$5="TOU", 0.64*G44+0.18*G45+0.18*G46, IF(AND($D$5="non-TOU", $F$48&gt;0), G48,G47)))</f>
        <v>0.10214000000000001</v>
      </c>
      <c r="H34" s="18">
        <f t="shared" si="17"/>
        <v>38.711060000000003</v>
      </c>
      <c r="I34" s="19"/>
      <c r="J34" s="38">
        <f>IF(ISBLANK($D$5)=TRUE, 0, IF($D$5="TOU", 0.64*J44+0.18*J45+0.18*J46, IF(AND($D$5="non-TOU", $F$48&gt;0), J48,J47)))</f>
        <v>0.10214000000000001</v>
      </c>
      <c r="K34" s="18">
        <f t="shared" si="18"/>
        <v>38.711060000000003</v>
      </c>
      <c r="L34" s="19"/>
      <c r="M34" s="21">
        <f t="shared" si="26"/>
        <v>0</v>
      </c>
      <c r="N34" s="22">
        <f>IF((H34)=0,"",(M34/H34))</f>
        <v>0</v>
      </c>
      <c r="O34" s="19"/>
      <c r="P34" s="38">
        <f>IF(ISBLANK($D$5)=TRUE, 0, IF($D$5="TOU", 0.64*P44+0.18*P45+0.18*P46, IF(AND($D$5="non-TOU", $F$48&gt;0), P48,P47)))</f>
        <v>0.10214000000000001</v>
      </c>
      <c r="Q34" s="18">
        <f t="shared" si="19"/>
        <v>38.711060000000003</v>
      </c>
      <c r="R34" s="19"/>
      <c r="S34" s="21">
        <f t="shared" si="10"/>
        <v>0</v>
      </c>
      <c r="T34" s="22">
        <f t="shared" si="5"/>
        <v>0</v>
      </c>
      <c r="U34" s="19"/>
      <c r="V34" s="38">
        <f>IF(ISBLANK($D$5)=TRUE, 0, IF($D$5="TOU", 0.64*V44+0.18*V45+0.18*V46, IF(AND($D$5="non-TOU", $F$48&gt;0), V48,V47)))</f>
        <v>0.10214000000000001</v>
      </c>
      <c r="W34" s="18">
        <f t="shared" si="20"/>
        <v>38.711060000000003</v>
      </c>
      <c r="X34" s="19"/>
      <c r="Y34" s="21">
        <f t="shared" si="11"/>
        <v>0</v>
      </c>
      <c r="Z34" s="22">
        <f t="shared" si="7"/>
        <v>0</v>
      </c>
      <c r="AA34" s="19"/>
      <c r="AB34" s="38">
        <f>IF(ISBLANK($D$5)=TRUE, 0, IF($D$5="TOU", 0.64*AB44+0.18*AB45+0.18*AB46, IF(AND($D$5="non-TOU", $F$48&gt;0), AB48,AB47)))</f>
        <v>0.10214000000000001</v>
      </c>
      <c r="AC34" s="18">
        <f t="shared" si="21"/>
        <v>38.711060000000003</v>
      </c>
      <c r="AD34" s="19"/>
      <c r="AE34" s="21">
        <f t="shared" si="13"/>
        <v>0</v>
      </c>
      <c r="AF34" s="22">
        <f t="shared" si="9"/>
        <v>0</v>
      </c>
    </row>
    <row r="35" spans="2:32" x14ac:dyDescent="0.25">
      <c r="B35" s="37" t="s">
        <v>21</v>
      </c>
      <c r="C35" s="14"/>
      <c r="D35" s="15" t="s">
        <v>55</v>
      </c>
      <c r="E35" s="15"/>
      <c r="F35" s="17">
        <v>1</v>
      </c>
      <c r="G35" s="38">
        <v>0.78800000000000003</v>
      </c>
      <c r="H35" s="18">
        <f t="shared" si="17"/>
        <v>0.78800000000000003</v>
      </c>
      <c r="I35" s="19"/>
      <c r="J35" s="38">
        <v>0.78800000000000003</v>
      </c>
      <c r="K35" s="18">
        <f t="shared" si="18"/>
        <v>0.78800000000000003</v>
      </c>
      <c r="L35" s="19"/>
      <c r="M35" s="21">
        <f t="shared" si="26"/>
        <v>0</v>
      </c>
      <c r="N35" s="22"/>
      <c r="O35" s="19"/>
      <c r="P35" s="38">
        <v>0.78800000000000003</v>
      </c>
      <c r="Q35" s="18">
        <f t="shared" si="19"/>
        <v>0.78800000000000003</v>
      </c>
      <c r="R35" s="19"/>
      <c r="S35" s="21">
        <f t="shared" si="10"/>
        <v>0</v>
      </c>
      <c r="T35" s="22"/>
      <c r="U35" s="19"/>
      <c r="V35" s="38">
        <v>0.78800000000000003</v>
      </c>
      <c r="W35" s="18">
        <f t="shared" si="20"/>
        <v>0.78800000000000003</v>
      </c>
      <c r="X35" s="19"/>
      <c r="Y35" s="21">
        <f t="shared" si="11"/>
        <v>0</v>
      </c>
      <c r="Z35" s="22"/>
      <c r="AA35" s="19"/>
      <c r="AB35" s="38">
        <v>0</v>
      </c>
      <c r="AC35" s="18">
        <f t="shared" si="21"/>
        <v>0</v>
      </c>
      <c r="AD35" s="19"/>
      <c r="AE35" s="21">
        <f t="shared" si="13"/>
        <v>-0.78800000000000003</v>
      </c>
      <c r="AF35" s="22"/>
    </row>
    <row r="36" spans="2:32" ht="25.5" customHeight="1" x14ac:dyDescent="0.25">
      <c r="B36" s="39" t="s">
        <v>22</v>
      </c>
      <c r="C36" s="40"/>
      <c r="D36" s="40"/>
      <c r="E36" s="40"/>
      <c r="F36" s="42"/>
      <c r="G36" s="41"/>
      <c r="H36" s="43">
        <f>SUM(H29:H35)+H28</f>
        <v>175.97906</v>
      </c>
      <c r="I36" s="31"/>
      <c r="J36" s="41"/>
      <c r="K36" s="43">
        <f>SUM(K29:K35)+K28</f>
        <v>195.58125654948918</v>
      </c>
      <c r="L36" s="31"/>
      <c r="M36" s="32">
        <f t="shared" si="26"/>
        <v>19.602196549489179</v>
      </c>
      <c r="N36" s="33">
        <f t="shared" ref="N36:N42" si="27">IF((H36)=0,"",(M36/H36))</f>
        <v>0.11138936956186252</v>
      </c>
      <c r="O36" s="31"/>
      <c r="P36" s="41"/>
      <c r="Q36" s="43">
        <f>SUM(Q29:Q35)+Q28</f>
        <v>193.63906</v>
      </c>
      <c r="R36" s="31"/>
      <c r="S36" s="32">
        <f t="shared" si="10"/>
        <v>-1.9421965494891822</v>
      </c>
      <c r="T36" s="33">
        <f t="shared" ref="T36:T42" si="28">IF((K36)=0,"",(S36/K36))</f>
        <v>-9.9303817950353312E-3</v>
      </c>
      <c r="U36" s="31"/>
      <c r="V36" s="41"/>
      <c r="W36" s="43">
        <f>SUM(W29:W35)+W28</f>
        <v>191.16906</v>
      </c>
      <c r="X36" s="31"/>
      <c r="Y36" s="32">
        <f t="shared" si="11"/>
        <v>-2.4699999999999989</v>
      </c>
      <c r="Z36" s="33">
        <f t="shared" ref="Z36:Z42" si="29">IF((Q36)=0,"",(Y36/Q36))</f>
        <v>-1.2755690923101975E-2</v>
      </c>
      <c r="AA36" s="31"/>
      <c r="AB36" s="41"/>
      <c r="AC36" s="43">
        <f>SUM(AC29:AC35)+AC28</f>
        <v>193.33106000000001</v>
      </c>
      <c r="AD36" s="31"/>
      <c r="AE36" s="32">
        <f t="shared" si="13"/>
        <v>2.1620000000000061</v>
      </c>
      <c r="AF36" s="33">
        <f t="shared" ref="AF36:AF46" si="30">IF((W36)=0,"",(AE36/W36))</f>
        <v>1.1309361462571433E-2</v>
      </c>
    </row>
    <row r="37" spans="2:32" x14ac:dyDescent="0.25">
      <c r="B37" s="19" t="s">
        <v>23</v>
      </c>
      <c r="C37" s="19"/>
      <c r="D37" s="44" t="s">
        <v>58</v>
      </c>
      <c r="E37" s="44"/>
      <c r="F37" s="45">
        <f>G7*(1+G63)</f>
        <v>10379</v>
      </c>
      <c r="G37" s="20">
        <v>6.9922506891320563E-3</v>
      </c>
      <c r="H37" s="18">
        <f>$F37*G37</f>
        <v>72.572569902501613</v>
      </c>
      <c r="I37" s="19"/>
      <c r="J37" s="20">
        <v>6.8009505892390144E-3</v>
      </c>
      <c r="K37" s="18">
        <f>$F37*J37</f>
        <v>70.587066165711732</v>
      </c>
      <c r="L37" s="19"/>
      <c r="M37" s="21">
        <f t="shared" si="26"/>
        <v>-1.9855037367898802</v>
      </c>
      <c r="N37" s="22">
        <f t="shared" si="27"/>
        <v>-2.7358873186623077E-2</v>
      </c>
      <c r="O37" s="19"/>
      <c r="P37" s="20">
        <v>6.8009505892390144E-3</v>
      </c>
      <c r="Q37" s="18">
        <f>$F37*P37</f>
        <v>70.587066165711732</v>
      </c>
      <c r="R37" s="19"/>
      <c r="S37" s="21">
        <f t="shared" si="10"/>
        <v>0</v>
      </c>
      <c r="T37" s="22">
        <f t="shared" si="28"/>
        <v>0</v>
      </c>
      <c r="U37" s="19"/>
      <c r="V37" s="20">
        <v>6.8009505892390144E-3</v>
      </c>
      <c r="W37" s="18">
        <f>$F37*V37</f>
        <v>70.587066165711732</v>
      </c>
      <c r="X37" s="19"/>
      <c r="Y37" s="21">
        <f t="shared" si="11"/>
        <v>0</v>
      </c>
      <c r="Z37" s="22">
        <f t="shared" si="29"/>
        <v>0</v>
      </c>
      <c r="AA37" s="19"/>
      <c r="AB37" s="20">
        <v>6.8009505892390144E-3</v>
      </c>
      <c r="AC37" s="18">
        <f>$F37*AB37</f>
        <v>70.587066165711732</v>
      </c>
      <c r="AD37" s="19"/>
      <c r="AE37" s="21">
        <f t="shared" si="13"/>
        <v>0</v>
      </c>
      <c r="AF37" s="22">
        <f t="shared" si="30"/>
        <v>0</v>
      </c>
    </row>
    <row r="38" spans="2:32" ht="25.5" customHeight="1" x14ac:dyDescent="0.25">
      <c r="B38" s="46" t="s">
        <v>24</v>
      </c>
      <c r="C38" s="19"/>
      <c r="D38" s="44" t="s">
        <v>58</v>
      </c>
      <c r="E38" s="44"/>
      <c r="F38" s="45">
        <f>F37</f>
        <v>10379</v>
      </c>
      <c r="G38" s="20">
        <v>5.3116364159938641E-3</v>
      </c>
      <c r="H38" s="18">
        <f>$F38*G38</f>
        <v>55.129474361600316</v>
      </c>
      <c r="I38" s="19"/>
      <c r="J38" s="20">
        <v>5.3223476369492068E-3</v>
      </c>
      <c r="K38" s="18">
        <f>$F38*J38</f>
        <v>55.240646123895814</v>
      </c>
      <c r="L38" s="19"/>
      <c r="M38" s="21">
        <f t="shared" si="26"/>
        <v>0.11117176229549841</v>
      </c>
      <c r="N38" s="22">
        <f t="shared" si="27"/>
        <v>2.016557632425634E-3</v>
      </c>
      <c r="O38" s="19"/>
      <c r="P38" s="20">
        <v>5.3223476369492068E-3</v>
      </c>
      <c r="Q38" s="18">
        <f>$F38*P38</f>
        <v>55.240646123895814</v>
      </c>
      <c r="R38" s="19"/>
      <c r="S38" s="21">
        <f t="shared" si="10"/>
        <v>0</v>
      </c>
      <c r="T38" s="22">
        <f t="shared" si="28"/>
        <v>0</v>
      </c>
      <c r="U38" s="19"/>
      <c r="V38" s="20">
        <v>5.3223476369492068E-3</v>
      </c>
      <c r="W38" s="18">
        <f>$F38*V38</f>
        <v>55.240646123895814</v>
      </c>
      <c r="X38" s="19"/>
      <c r="Y38" s="21">
        <f t="shared" si="11"/>
        <v>0</v>
      </c>
      <c r="Z38" s="22">
        <f t="shared" si="29"/>
        <v>0</v>
      </c>
      <c r="AA38" s="19"/>
      <c r="AB38" s="20">
        <v>5.3223476369492068E-3</v>
      </c>
      <c r="AC38" s="18">
        <f>$F38*AB38</f>
        <v>55.240646123895814</v>
      </c>
      <c r="AD38" s="19"/>
      <c r="AE38" s="21">
        <f t="shared" si="13"/>
        <v>0</v>
      </c>
      <c r="AF38" s="22">
        <f t="shared" si="30"/>
        <v>0</v>
      </c>
    </row>
    <row r="39" spans="2:32" ht="25.5" customHeight="1" x14ac:dyDescent="0.25">
      <c r="B39" s="39" t="s">
        <v>25</v>
      </c>
      <c r="C39" s="26"/>
      <c r="D39" s="26"/>
      <c r="E39" s="26"/>
      <c r="F39" s="42"/>
      <c r="G39" s="47"/>
      <c r="H39" s="43">
        <f>SUM(H36:H38)</f>
        <v>303.68110426410192</v>
      </c>
      <c r="I39" s="48"/>
      <c r="J39" s="47"/>
      <c r="K39" s="43">
        <f>SUM(K36:K38)</f>
        <v>321.40896883909676</v>
      </c>
      <c r="L39" s="48"/>
      <c r="M39" s="32">
        <f t="shared" si="26"/>
        <v>17.72786457499484</v>
      </c>
      <c r="N39" s="33">
        <f t="shared" si="27"/>
        <v>5.8376580979425947E-2</v>
      </c>
      <c r="O39" s="48"/>
      <c r="P39" s="47"/>
      <c r="Q39" s="43">
        <f>SUM(Q36:Q38)</f>
        <v>319.46677228960755</v>
      </c>
      <c r="R39" s="48"/>
      <c r="S39" s="32">
        <f t="shared" si="10"/>
        <v>-1.9421965494892106</v>
      </c>
      <c r="T39" s="33">
        <f t="shared" si="28"/>
        <v>-6.0427577877004111E-3</v>
      </c>
      <c r="U39" s="48"/>
      <c r="V39" s="47"/>
      <c r="W39" s="43">
        <f>SUM(W36:W38)</f>
        <v>316.99677228960758</v>
      </c>
      <c r="X39" s="48"/>
      <c r="Y39" s="32">
        <f t="shared" si="11"/>
        <v>-2.4699999999999704</v>
      </c>
      <c r="Z39" s="33">
        <f t="shared" si="29"/>
        <v>-7.7316335038463127E-3</v>
      </c>
      <c r="AA39" s="48"/>
      <c r="AB39" s="47"/>
      <c r="AC39" s="43">
        <f>SUM(AC36:AC38)</f>
        <v>319.15877228960755</v>
      </c>
      <c r="AD39" s="48"/>
      <c r="AE39" s="32">
        <f t="shared" si="13"/>
        <v>2.1619999999999777</v>
      </c>
      <c r="AF39" s="33">
        <f t="shared" si="30"/>
        <v>6.8202587186748358E-3</v>
      </c>
    </row>
    <row r="40" spans="2:32" ht="24.75" customHeight="1" x14ac:dyDescent="0.25">
      <c r="B40" s="49" t="s">
        <v>26</v>
      </c>
      <c r="C40" s="14"/>
      <c r="D40" s="15" t="s">
        <v>58</v>
      </c>
      <c r="E40" s="15"/>
      <c r="F40" s="45">
        <f>F38</f>
        <v>10379</v>
      </c>
      <c r="G40" s="50">
        <v>4.4000000000000003E-3</v>
      </c>
      <c r="H40" s="154">
        <f t="shared" ref="H40:H42" si="31">$F40*G40</f>
        <v>45.6676</v>
      </c>
      <c r="I40" s="19"/>
      <c r="J40" s="211">
        <v>5.8500000000000002E-3</v>
      </c>
      <c r="K40" s="212">
        <f t="shared" ref="K40:K42" si="32">$F40*J40</f>
        <v>60.717150000000004</v>
      </c>
      <c r="L40" s="19"/>
      <c r="M40" s="21">
        <f t="shared" si="26"/>
        <v>15.049550000000004</v>
      </c>
      <c r="N40" s="155">
        <f t="shared" si="27"/>
        <v>0.32954545454545464</v>
      </c>
      <c r="O40" s="19"/>
      <c r="P40" s="50">
        <v>4.4000000000000003E-3</v>
      </c>
      <c r="Q40" s="154">
        <f t="shared" ref="Q40:Q42" si="33">$F40*P40</f>
        <v>45.6676</v>
      </c>
      <c r="R40" s="19"/>
      <c r="S40" s="21">
        <f t="shared" si="10"/>
        <v>-15.049550000000004</v>
      </c>
      <c r="T40" s="155">
        <f t="shared" si="28"/>
        <v>-0.2478632478632479</v>
      </c>
      <c r="U40" s="19"/>
      <c r="V40" s="50">
        <v>4.4000000000000003E-3</v>
      </c>
      <c r="W40" s="154">
        <f t="shared" ref="W40:W42" si="34">$F40*V40</f>
        <v>45.6676</v>
      </c>
      <c r="X40" s="19"/>
      <c r="Y40" s="21">
        <f t="shared" si="11"/>
        <v>0</v>
      </c>
      <c r="Z40" s="155">
        <f t="shared" si="29"/>
        <v>0</v>
      </c>
      <c r="AA40" s="19"/>
      <c r="AB40" s="50">
        <v>4.4000000000000003E-3</v>
      </c>
      <c r="AC40" s="154">
        <f t="shared" ref="AC40:AC48" si="35">$F40*AB40</f>
        <v>45.6676</v>
      </c>
      <c r="AD40" s="19"/>
      <c r="AE40" s="21">
        <f t="shared" si="13"/>
        <v>0</v>
      </c>
      <c r="AF40" s="155">
        <f t="shared" si="30"/>
        <v>0</v>
      </c>
    </row>
    <row r="41" spans="2:32" ht="25.5" customHeight="1" x14ac:dyDescent="0.25">
      <c r="B41" s="49" t="s">
        <v>27</v>
      </c>
      <c r="C41" s="14"/>
      <c r="D41" s="15" t="s">
        <v>58</v>
      </c>
      <c r="E41" s="15"/>
      <c r="F41" s="45">
        <f>F38</f>
        <v>10379</v>
      </c>
      <c r="G41" s="50">
        <v>1.2999999999999999E-3</v>
      </c>
      <c r="H41" s="154">
        <f t="shared" si="31"/>
        <v>13.492699999999999</v>
      </c>
      <c r="I41" s="19"/>
      <c r="J41" s="50">
        <v>1.2999999999999999E-3</v>
      </c>
      <c r="K41" s="154">
        <f t="shared" si="32"/>
        <v>13.492699999999999</v>
      </c>
      <c r="L41" s="19"/>
      <c r="M41" s="21">
        <f t="shared" si="26"/>
        <v>0</v>
      </c>
      <c r="N41" s="155">
        <f t="shared" si="27"/>
        <v>0</v>
      </c>
      <c r="O41" s="19"/>
      <c r="P41" s="50">
        <v>1.2999999999999999E-3</v>
      </c>
      <c r="Q41" s="154">
        <f t="shared" si="33"/>
        <v>13.492699999999999</v>
      </c>
      <c r="R41" s="19"/>
      <c r="S41" s="21">
        <f t="shared" si="10"/>
        <v>0</v>
      </c>
      <c r="T41" s="155">
        <f t="shared" si="28"/>
        <v>0</v>
      </c>
      <c r="U41" s="19"/>
      <c r="V41" s="50">
        <v>1.2999999999999999E-3</v>
      </c>
      <c r="W41" s="154">
        <f t="shared" si="34"/>
        <v>13.492699999999999</v>
      </c>
      <c r="X41" s="19"/>
      <c r="Y41" s="21">
        <f t="shared" si="11"/>
        <v>0</v>
      </c>
      <c r="Z41" s="155">
        <f t="shared" si="29"/>
        <v>0</v>
      </c>
      <c r="AA41" s="19"/>
      <c r="AB41" s="50">
        <v>1.2999999999999999E-3</v>
      </c>
      <c r="AC41" s="154">
        <f t="shared" si="35"/>
        <v>13.492699999999999</v>
      </c>
      <c r="AD41" s="19"/>
      <c r="AE41" s="21">
        <f t="shared" si="13"/>
        <v>0</v>
      </c>
      <c r="AF41" s="155">
        <f t="shared" si="30"/>
        <v>0</v>
      </c>
    </row>
    <row r="42" spans="2:32" x14ac:dyDescent="0.25">
      <c r="B42" s="14" t="s">
        <v>28</v>
      </c>
      <c r="C42" s="14"/>
      <c r="D42" s="15" t="s">
        <v>55</v>
      </c>
      <c r="E42" s="15"/>
      <c r="F42" s="17">
        <v>1</v>
      </c>
      <c r="G42" s="50">
        <v>0.25</v>
      </c>
      <c r="H42" s="154">
        <f t="shared" si="31"/>
        <v>0.25</v>
      </c>
      <c r="I42" s="19"/>
      <c r="J42" s="50">
        <v>0.25</v>
      </c>
      <c r="K42" s="154">
        <f t="shared" si="32"/>
        <v>0.25</v>
      </c>
      <c r="L42" s="19"/>
      <c r="M42" s="21">
        <f t="shared" si="26"/>
        <v>0</v>
      </c>
      <c r="N42" s="155">
        <f t="shared" si="27"/>
        <v>0</v>
      </c>
      <c r="O42" s="19"/>
      <c r="P42" s="50">
        <v>0.25</v>
      </c>
      <c r="Q42" s="154">
        <f t="shared" si="33"/>
        <v>0.25</v>
      </c>
      <c r="R42" s="19"/>
      <c r="S42" s="21">
        <f t="shared" si="10"/>
        <v>0</v>
      </c>
      <c r="T42" s="155">
        <f t="shared" si="28"/>
        <v>0</v>
      </c>
      <c r="U42" s="19"/>
      <c r="V42" s="50">
        <v>0.25</v>
      </c>
      <c r="W42" s="154">
        <f t="shared" si="34"/>
        <v>0.25</v>
      </c>
      <c r="X42" s="19"/>
      <c r="Y42" s="21">
        <f t="shared" si="11"/>
        <v>0</v>
      </c>
      <c r="Z42" s="155">
        <f t="shared" si="29"/>
        <v>0</v>
      </c>
      <c r="AA42" s="19"/>
      <c r="AB42" s="50">
        <v>0.25</v>
      </c>
      <c r="AC42" s="154">
        <f t="shared" si="35"/>
        <v>0.25</v>
      </c>
      <c r="AD42" s="19"/>
      <c r="AE42" s="21">
        <f t="shared" si="13"/>
        <v>0</v>
      </c>
      <c r="AF42" s="155">
        <f t="shared" si="30"/>
        <v>0</v>
      </c>
    </row>
    <row r="43" spans="2:32" x14ac:dyDescent="0.25">
      <c r="B43" s="14" t="s">
        <v>29</v>
      </c>
      <c r="C43" s="14"/>
      <c r="D43" s="15" t="s">
        <v>58</v>
      </c>
      <c r="E43" s="15"/>
      <c r="F43" s="53">
        <f>G7</f>
        <v>10000</v>
      </c>
      <c r="G43" s="50">
        <v>7.0000000000000001E-3</v>
      </c>
      <c r="H43" s="154">
        <f t="shared" ref="H43:H48" si="36">$F43*G43</f>
        <v>70</v>
      </c>
      <c r="I43" s="19"/>
      <c r="J43" s="50">
        <v>7.0000000000000001E-3</v>
      </c>
      <c r="K43" s="154">
        <f t="shared" ref="K43:K48" si="37">$F43*J43</f>
        <v>70</v>
      </c>
      <c r="L43" s="19"/>
      <c r="M43" s="21">
        <f t="shared" ref="M43:M60" si="38">K43-H43</f>
        <v>0</v>
      </c>
      <c r="N43" s="155">
        <f t="shared" ref="N43:N46" si="39">IF((H43)=0,"",(M43/H43))</f>
        <v>0</v>
      </c>
      <c r="O43" s="19"/>
      <c r="P43" s="50">
        <v>7.0000000000000001E-3</v>
      </c>
      <c r="Q43" s="154">
        <f t="shared" ref="Q43:Q48" si="40">$F43*P43</f>
        <v>70</v>
      </c>
      <c r="R43" s="19"/>
      <c r="S43" s="21">
        <f t="shared" ref="S43:S60" si="41">Q43-K43</f>
        <v>0</v>
      </c>
      <c r="T43" s="155">
        <f t="shared" ref="T43:T46" si="42">IF((K43)=0,"",(S43/K43))</f>
        <v>0</v>
      </c>
      <c r="U43" s="19"/>
      <c r="V43" s="50">
        <v>7.0000000000000001E-3</v>
      </c>
      <c r="W43" s="154">
        <f t="shared" ref="W43:W48" si="43">$F43*V43</f>
        <v>70</v>
      </c>
      <c r="X43" s="19"/>
      <c r="Y43" s="21">
        <f t="shared" ref="Y43:Y60" si="44">W43-Q43</f>
        <v>0</v>
      </c>
      <c r="Z43" s="155">
        <f t="shared" ref="Z43:Z46" si="45">IF((Q43)=0,"",(Y43/Q43))</f>
        <v>0</v>
      </c>
      <c r="AA43" s="19"/>
      <c r="AB43" s="50">
        <v>7.0000000000000001E-3</v>
      </c>
      <c r="AC43" s="154">
        <f t="shared" si="35"/>
        <v>70</v>
      </c>
      <c r="AD43" s="19"/>
      <c r="AE43" s="21">
        <f t="shared" si="13"/>
        <v>0</v>
      </c>
      <c r="AF43" s="155">
        <f t="shared" si="30"/>
        <v>0</v>
      </c>
    </row>
    <row r="44" spans="2:32" x14ac:dyDescent="0.25">
      <c r="B44" s="37" t="s">
        <v>30</v>
      </c>
      <c r="C44" s="14"/>
      <c r="D44" s="15" t="s">
        <v>58</v>
      </c>
      <c r="E44" s="15"/>
      <c r="F44" s="55">
        <f>0.64*$G$7</f>
        <v>6400</v>
      </c>
      <c r="G44" s="54">
        <v>0.08</v>
      </c>
      <c r="H44" s="154">
        <f t="shared" si="36"/>
        <v>512</v>
      </c>
      <c r="I44" s="19"/>
      <c r="J44" s="54">
        <v>0.08</v>
      </c>
      <c r="K44" s="154">
        <f t="shared" si="37"/>
        <v>512</v>
      </c>
      <c r="L44" s="19"/>
      <c r="M44" s="21">
        <f t="shared" si="38"/>
        <v>0</v>
      </c>
      <c r="N44" s="155">
        <f t="shared" si="39"/>
        <v>0</v>
      </c>
      <c r="O44" s="19"/>
      <c r="P44" s="54">
        <v>0.08</v>
      </c>
      <c r="Q44" s="154">
        <f t="shared" si="40"/>
        <v>512</v>
      </c>
      <c r="R44" s="19"/>
      <c r="S44" s="21">
        <f t="shared" si="41"/>
        <v>0</v>
      </c>
      <c r="T44" s="155">
        <f t="shared" si="42"/>
        <v>0</v>
      </c>
      <c r="U44" s="19"/>
      <c r="V44" s="54">
        <v>0.08</v>
      </c>
      <c r="W44" s="154">
        <f t="shared" si="43"/>
        <v>512</v>
      </c>
      <c r="X44" s="19"/>
      <c r="Y44" s="21">
        <f t="shared" si="44"/>
        <v>0</v>
      </c>
      <c r="Z44" s="155">
        <f t="shared" si="45"/>
        <v>0</v>
      </c>
      <c r="AA44" s="19"/>
      <c r="AB44" s="54">
        <v>0.08</v>
      </c>
      <c r="AC44" s="154">
        <f t="shared" si="35"/>
        <v>512</v>
      </c>
      <c r="AD44" s="19"/>
      <c r="AE44" s="21">
        <f t="shared" si="13"/>
        <v>0</v>
      </c>
      <c r="AF44" s="155">
        <f t="shared" si="30"/>
        <v>0</v>
      </c>
    </row>
    <row r="45" spans="2:32" x14ac:dyDescent="0.25">
      <c r="B45" s="37" t="s">
        <v>31</v>
      </c>
      <c r="C45" s="14"/>
      <c r="D45" s="15" t="s">
        <v>58</v>
      </c>
      <c r="E45" s="15"/>
      <c r="F45" s="55">
        <f>0.18*$G$7</f>
        <v>1800</v>
      </c>
      <c r="G45" s="54">
        <v>0.122</v>
      </c>
      <c r="H45" s="154">
        <f t="shared" si="36"/>
        <v>219.6</v>
      </c>
      <c r="I45" s="19"/>
      <c r="J45" s="54">
        <v>0.122</v>
      </c>
      <c r="K45" s="154">
        <f t="shared" si="37"/>
        <v>219.6</v>
      </c>
      <c r="L45" s="19"/>
      <c r="M45" s="21">
        <f t="shared" si="38"/>
        <v>0</v>
      </c>
      <c r="N45" s="155">
        <f t="shared" si="39"/>
        <v>0</v>
      </c>
      <c r="O45" s="19"/>
      <c r="P45" s="54">
        <v>0.122</v>
      </c>
      <c r="Q45" s="154">
        <f t="shared" si="40"/>
        <v>219.6</v>
      </c>
      <c r="R45" s="19"/>
      <c r="S45" s="21">
        <f t="shared" si="41"/>
        <v>0</v>
      </c>
      <c r="T45" s="155">
        <f t="shared" si="42"/>
        <v>0</v>
      </c>
      <c r="U45" s="19"/>
      <c r="V45" s="54">
        <v>0.122</v>
      </c>
      <c r="W45" s="154">
        <f t="shared" si="43"/>
        <v>219.6</v>
      </c>
      <c r="X45" s="19"/>
      <c r="Y45" s="21">
        <f t="shared" si="44"/>
        <v>0</v>
      </c>
      <c r="Z45" s="155">
        <f t="shared" si="45"/>
        <v>0</v>
      </c>
      <c r="AA45" s="19"/>
      <c r="AB45" s="54">
        <v>0.122</v>
      </c>
      <c r="AC45" s="154">
        <f t="shared" si="35"/>
        <v>219.6</v>
      </c>
      <c r="AD45" s="19"/>
      <c r="AE45" s="21">
        <f t="shared" si="13"/>
        <v>0</v>
      </c>
      <c r="AF45" s="155">
        <f t="shared" si="30"/>
        <v>0</v>
      </c>
    </row>
    <row r="46" spans="2:32" x14ac:dyDescent="0.25">
      <c r="B46" s="6" t="s">
        <v>32</v>
      </c>
      <c r="C46" s="14"/>
      <c r="D46" s="15" t="s">
        <v>58</v>
      </c>
      <c r="E46" s="15"/>
      <c r="F46" s="55">
        <f>0.18*$G$7</f>
        <v>1800</v>
      </c>
      <c r="G46" s="54">
        <v>0.161</v>
      </c>
      <c r="H46" s="154">
        <f t="shared" si="36"/>
        <v>289.8</v>
      </c>
      <c r="I46" s="19"/>
      <c r="J46" s="54">
        <v>0.161</v>
      </c>
      <c r="K46" s="154">
        <f t="shared" si="37"/>
        <v>289.8</v>
      </c>
      <c r="L46" s="19"/>
      <c r="M46" s="21">
        <f t="shared" si="38"/>
        <v>0</v>
      </c>
      <c r="N46" s="155">
        <f t="shared" si="39"/>
        <v>0</v>
      </c>
      <c r="O46" s="19"/>
      <c r="P46" s="54">
        <v>0.161</v>
      </c>
      <c r="Q46" s="154">
        <f t="shared" si="40"/>
        <v>289.8</v>
      </c>
      <c r="R46" s="19"/>
      <c r="S46" s="21">
        <f t="shared" si="41"/>
        <v>0</v>
      </c>
      <c r="T46" s="155">
        <f t="shared" si="42"/>
        <v>0</v>
      </c>
      <c r="U46" s="19"/>
      <c r="V46" s="54">
        <v>0.161</v>
      </c>
      <c r="W46" s="154">
        <f t="shared" si="43"/>
        <v>289.8</v>
      </c>
      <c r="X46" s="19"/>
      <c r="Y46" s="21">
        <f t="shared" si="44"/>
        <v>0</v>
      </c>
      <c r="Z46" s="155">
        <f t="shared" si="45"/>
        <v>0</v>
      </c>
      <c r="AA46" s="19"/>
      <c r="AB46" s="54">
        <v>0.161</v>
      </c>
      <c r="AC46" s="154">
        <f t="shared" si="35"/>
        <v>289.8</v>
      </c>
      <c r="AD46" s="19"/>
      <c r="AE46" s="21">
        <f t="shared" si="13"/>
        <v>0</v>
      </c>
      <c r="AF46" s="155">
        <f t="shared" si="30"/>
        <v>0</v>
      </c>
    </row>
    <row r="47" spans="2:32" s="61" customFormat="1" x14ac:dyDescent="0.25">
      <c r="B47" s="158" t="s">
        <v>33</v>
      </c>
      <c r="C47" s="56"/>
      <c r="D47" s="57" t="s">
        <v>58</v>
      </c>
      <c r="E47" s="57"/>
      <c r="F47" s="58">
        <f>IF(AND(N3=1, G7&gt;=750), 750, IF(AND(N3=1, AND(G7&lt;750, G7&gt;=0)), G7, IF(AND(N3=2, G7&gt;=750), 750, IF(AND(N3=2, AND(G7&lt;750, G7&gt;=0)), G7))))</f>
        <v>750</v>
      </c>
      <c r="G47" s="54">
        <v>9.4E-2</v>
      </c>
      <c r="H47" s="154">
        <f t="shared" si="36"/>
        <v>70.5</v>
      </c>
      <c r="I47" s="59"/>
      <c r="J47" s="54">
        <v>9.4E-2</v>
      </c>
      <c r="K47" s="154">
        <f t="shared" si="37"/>
        <v>70.5</v>
      </c>
      <c r="L47" s="59"/>
      <c r="M47" s="60">
        <f t="shared" si="38"/>
        <v>0</v>
      </c>
      <c r="N47" s="155">
        <f>IF((H47)=FALSE,"",(M47/H47))</f>
        <v>0</v>
      </c>
      <c r="O47" s="59"/>
      <c r="P47" s="54">
        <v>9.4E-2</v>
      </c>
      <c r="Q47" s="154">
        <f t="shared" si="40"/>
        <v>70.5</v>
      </c>
      <c r="R47" s="59"/>
      <c r="S47" s="60">
        <f t="shared" si="41"/>
        <v>0</v>
      </c>
      <c r="T47" s="155">
        <f>IF((K47)=FALSE,"",(S47/K47))</f>
        <v>0</v>
      </c>
      <c r="U47" s="59"/>
      <c r="V47" s="54">
        <v>9.4E-2</v>
      </c>
      <c r="W47" s="154">
        <f t="shared" si="43"/>
        <v>70.5</v>
      </c>
      <c r="X47" s="59"/>
      <c r="Y47" s="60">
        <f t="shared" si="44"/>
        <v>0</v>
      </c>
      <c r="Z47" s="155">
        <f>IF((Q47)=FALSE,"",(Y47/Q47))</f>
        <v>0</v>
      </c>
      <c r="AA47" s="59"/>
      <c r="AB47" s="54">
        <v>9.4E-2</v>
      </c>
      <c r="AC47" s="154">
        <f t="shared" si="35"/>
        <v>70.5</v>
      </c>
      <c r="AD47" s="59"/>
      <c r="AE47" s="60">
        <f>AC47-W47</f>
        <v>0</v>
      </c>
      <c r="AF47" s="155">
        <f>IF((W47)=FALSE,"",(AE47/W47))</f>
        <v>0</v>
      </c>
    </row>
    <row r="48" spans="2:32" s="61" customFormat="1" ht="13" thickBot="1" x14ac:dyDescent="0.3">
      <c r="B48" s="158" t="s">
        <v>34</v>
      </c>
      <c r="C48" s="56"/>
      <c r="D48" s="57" t="s">
        <v>58</v>
      </c>
      <c r="E48" s="57"/>
      <c r="F48" s="58">
        <f>IF(AND(N3=1, G7&gt;=750), G7-750, IF(AND(N3=1, AND(G7&lt;750, G7&gt;=0)), 0, IF(AND(N3=2, G7&gt;=750), G7-750, IF(AND(N3=2, AND(G7&lt;750, G7&gt;=0)), 0))))</f>
        <v>9250</v>
      </c>
      <c r="G48" s="54">
        <v>0.11</v>
      </c>
      <c r="H48" s="154">
        <f t="shared" si="36"/>
        <v>1017.5</v>
      </c>
      <c r="I48" s="59"/>
      <c r="J48" s="54">
        <v>0.11</v>
      </c>
      <c r="K48" s="154">
        <f t="shared" si="37"/>
        <v>1017.5</v>
      </c>
      <c r="L48" s="59"/>
      <c r="M48" s="60">
        <f t="shared" si="38"/>
        <v>0</v>
      </c>
      <c r="N48" s="155">
        <f>IFERROR(IF((H48)=FALSE,"",(M48/H48)),"n/a")</f>
        <v>0</v>
      </c>
      <c r="O48" s="59"/>
      <c r="P48" s="54">
        <v>0.11</v>
      </c>
      <c r="Q48" s="154">
        <f t="shared" si="40"/>
        <v>1017.5</v>
      </c>
      <c r="R48" s="59"/>
      <c r="S48" s="60">
        <f t="shared" si="41"/>
        <v>0</v>
      </c>
      <c r="T48" s="155">
        <f>IF((K48)=FALSE,"",(S48/K48))</f>
        <v>0</v>
      </c>
      <c r="U48" s="59"/>
      <c r="V48" s="54">
        <v>0.11</v>
      </c>
      <c r="W48" s="154">
        <f t="shared" si="43"/>
        <v>1017.5</v>
      </c>
      <c r="X48" s="59"/>
      <c r="Y48" s="60">
        <f t="shared" si="44"/>
        <v>0</v>
      </c>
      <c r="Z48" s="155">
        <f>IF((Q48)=FALSE,"",(Y48/Q48))</f>
        <v>0</v>
      </c>
      <c r="AA48" s="59"/>
      <c r="AB48" s="54">
        <v>0.11</v>
      </c>
      <c r="AC48" s="154">
        <f t="shared" si="35"/>
        <v>1017.5</v>
      </c>
      <c r="AD48" s="59"/>
      <c r="AE48" s="60">
        <f t="shared" si="13"/>
        <v>0</v>
      </c>
      <c r="AF48" s="155">
        <f>IF((W48)=FALSE,"",(AE48/W48))</f>
        <v>0</v>
      </c>
    </row>
    <row r="49" spans="2:36" ht="8.25" customHeight="1" thickBot="1" x14ac:dyDescent="0.3">
      <c r="B49" s="62"/>
      <c r="C49" s="63"/>
      <c r="D49" s="64"/>
      <c r="E49" s="64"/>
      <c r="F49" s="66"/>
      <c r="G49" s="65"/>
      <c r="H49" s="67"/>
      <c r="I49" s="68"/>
      <c r="J49" s="65"/>
      <c r="K49" s="67"/>
      <c r="L49" s="68"/>
      <c r="M49" s="69">
        <f t="shared" si="38"/>
        <v>0</v>
      </c>
      <c r="N49" s="70"/>
      <c r="O49" s="68"/>
      <c r="P49" s="65"/>
      <c r="Q49" s="67"/>
      <c r="R49" s="68"/>
      <c r="S49" s="69">
        <f t="shared" si="41"/>
        <v>0</v>
      </c>
      <c r="T49" s="70"/>
      <c r="U49" s="68"/>
      <c r="V49" s="65"/>
      <c r="W49" s="67"/>
      <c r="X49" s="68"/>
      <c r="Y49" s="69">
        <f t="shared" si="44"/>
        <v>0</v>
      </c>
      <c r="Z49" s="70"/>
      <c r="AA49" s="68"/>
      <c r="AB49" s="65"/>
      <c r="AC49" s="67"/>
      <c r="AD49" s="68"/>
      <c r="AE49" s="69">
        <f t="shared" si="13"/>
        <v>0</v>
      </c>
      <c r="AF49" s="70"/>
    </row>
    <row r="50" spans="2:36" ht="13" x14ac:dyDescent="0.25">
      <c r="B50" s="71" t="s">
        <v>35</v>
      </c>
      <c r="C50" s="14"/>
      <c r="D50" s="14"/>
      <c r="E50" s="14"/>
      <c r="F50" s="73"/>
      <c r="G50" s="72"/>
      <c r="H50" s="74">
        <f>SUM(H40:H46,H39)</f>
        <v>1454.4914042641021</v>
      </c>
      <c r="I50" s="75"/>
      <c r="J50" s="72"/>
      <c r="K50" s="74">
        <f>SUM(K40:K46,K39)</f>
        <v>1487.2688188390969</v>
      </c>
      <c r="L50" s="75"/>
      <c r="M50" s="76">
        <f t="shared" si="38"/>
        <v>32.777414574994737</v>
      </c>
      <c r="N50" s="77">
        <f>IF((H50)=0,"",(M50/H50))</f>
        <v>2.2535309922700041E-2</v>
      </c>
      <c r="O50" s="75"/>
      <c r="P50" s="72"/>
      <c r="Q50" s="74">
        <f>SUM(Q40:Q46,Q39)</f>
        <v>1470.2770722896075</v>
      </c>
      <c r="R50" s="75"/>
      <c r="S50" s="76">
        <f t="shared" si="41"/>
        <v>-16.991746549489335</v>
      </c>
      <c r="T50" s="77">
        <f>IF((K50)=0,"",(S50/K50))</f>
        <v>-1.1424798485826133E-2</v>
      </c>
      <c r="U50" s="75"/>
      <c r="V50" s="72"/>
      <c r="W50" s="74">
        <f>SUM(W40:W46,W39)</f>
        <v>1467.8070722896077</v>
      </c>
      <c r="X50" s="75"/>
      <c r="Y50" s="76">
        <f t="shared" si="44"/>
        <v>-2.4699999999997999</v>
      </c>
      <c r="Z50" s="77">
        <f>IF((Q50)=0,"",(Y50/Q50))</f>
        <v>-1.6799554631926356E-3</v>
      </c>
      <c r="AA50" s="75"/>
      <c r="AB50" s="72"/>
      <c r="AC50" s="74">
        <f>SUM(AC40:AC46,AC39)</f>
        <v>1469.9690722896075</v>
      </c>
      <c r="AD50" s="75"/>
      <c r="AE50" s="76">
        <f t="shared" si="13"/>
        <v>2.1619999999998072</v>
      </c>
      <c r="AF50" s="77">
        <f>IF((W50)=0,"",(AE50/W50))</f>
        <v>1.4729456212711522E-3</v>
      </c>
    </row>
    <row r="51" spans="2:36" x14ac:dyDescent="0.25">
      <c r="B51" s="78" t="s">
        <v>36</v>
      </c>
      <c r="C51" s="14"/>
      <c r="D51" s="14"/>
      <c r="E51" s="14"/>
      <c r="F51" s="80"/>
      <c r="G51" s="79">
        <v>0.13</v>
      </c>
      <c r="H51" s="82">
        <f>H50*G51</f>
        <v>189.08388255433329</v>
      </c>
      <c r="I51" s="81"/>
      <c r="J51" s="79">
        <v>0.13</v>
      </c>
      <c r="K51" s="82">
        <f>K50*J51</f>
        <v>193.34494644908261</v>
      </c>
      <c r="L51" s="81"/>
      <c r="M51" s="83">
        <f t="shared" si="38"/>
        <v>4.2610638947493271</v>
      </c>
      <c r="N51" s="84">
        <f>IF((H51)=0,"",(M51/H51))</f>
        <v>2.25353099227001E-2</v>
      </c>
      <c r="O51" s="81"/>
      <c r="P51" s="79">
        <v>0.13</v>
      </c>
      <c r="Q51" s="82">
        <f>Q50*P51</f>
        <v>191.13601939764899</v>
      </c>
      <c r="R51" s="81"/>
      <c r="S51" s="83">
        <f t="shared" si="41"/>
        <v>-2.2089270514336192</v>
      </c>
      <c r="T51" s="84">
        <f>IF((K51)=0,"",(S51/K51))</f>
        <v>-1.142479848582616E-2</v>
      </c>
      <c r="U51" s="81"/>
      <c r="V51" s="79">
        <v>0.13</v>
      </c>
      <c r="W51" s="82">
        <f>W50*V51</f>
        <v>190.81491939764902</v>
      </c>
      <c r="X51" s="81"/>
      <c r="Y51" s="83">
        <f t="shared" si="44"/>
        <v>-0.32109999999997285</v>
      </c>
      <c r="Z51" s="84">
        <f>IF((Q51)=0,"",(Y51/Q51))</f>
        <v>-1.6799554631926296E-3</v>
      </c>
      <c r="AA51" s="81"/>
      <c r="AB51" s="79">
        <v>0.13</v>
      </c>
      <c r="AC51" s="82">
        <f>AC50*AB51</f>
        <v>191.09597939764899</v>
      </c>
      <c r="AD51" s="81"/>
      <c r="AE51" s="83">
        <f t="shared" si="13"/>
        <v>0.28105999999996811</v>
      </c>
      <c r="AF51" s="84">
        <f>IF((W51)=0,"",(AE51/W51))</f>
        <v>1.4729456212711162E-3</v>
      </c>
    </row>
    <row r="52" spans="2:36" ht="12.75" customHeight="1" x14ac:dyDescent="0.25">
      <c r="B52" s="85" t="s">
        <v>37</v>
      </c>
      <c r="C52" s="14"/>
      <c r="D52" s="14"/>
      <c r="E52" s="14"/>
      <c r="F52" s="80"/>
      <c r="G52" s="86"/>
      <c r="H52" s="82">
        <f>H50+H51</f>
        <v>1643.5752868184354</v>
      </c>
      <c r="I52" s="81"/>
      <c r="J52" s="86"/>
      <c r="K52" s="82">
        <f>K50+K51</f>
        <v>1680.6137652881794</v>
      </c>
      <c r="L52" s="81"/>
      <c r="M52" s="83">
        <f t="shared" si="38"/>
        <v>37.03847846974395</v>
      </c>
      <c r="N52" s="84">
        <f>IF((H52)=0,"",(M52/H52))</f>
        <v>2.2535309922699979E-2</v>
      </c>
      <c r="O52" s="81"/>
      <c r="P52" s="86"/>
      <c r="Q52" s="82">
        <f>Q50+Q51</f>
        <v>1661.4130916872566</v>
      </c>
      <c r="R52" s="81"/>
      <c r="S52" s="83">
        <f t="shared" si="41"/>
        <v>-19.200673600922755</v>
      </c>
      <c r="T52" s="84">
        <f>IF((K52)=0,"",(S52/K52))</f>
        <v>-1.1424798485826018E-2</v>
      </c>
      <c r="U52" s="81"/>
      <c r="V52" s="86"/>
      <c r="W52" s="82">
        <f>W50+W51</f>
        <v>1658.6219916872567</v>
      </c>
      <c r="X52" s="81"/>
      <c r="Y52" s="83">
        <f t="shared" si="44"/>
        <v>-2.7910999999999149</v>
      </c>
      <c r="Z52" s="84">
        <f>IF((Q52)=0,"",(Y52/Q52))</f>
        <v>-1.6799554631927204E-3</v>
      </c>
      <c r="AA52" s="81"/>
      <c r="AB52" s="86"/>
      <c r="AC52" s="82">
        <f>AC50+AC51</f>
        <v>1661.0650516872565</v>
      </c>
      <c r="AD52" s="81"/>
      <c r="AE52" s="83">
        <f t="shared" si="13"/>
        <v>2.4430599999998321</v>
      </c>
      <c r="AF52" s="84">
        <f>IF((W52)=0,"",(AE52/W52))</f>
        <v>1.4729456212711823E-3</v>
      </c>
    </row>
    <row r="53" spans="2:36" ht="15.75" customHeight="1" x14ac:dyDescent="0.25">
      <c r="B53" s="141" t="s">
        <v>38</v>
      </c>
      <c r="C53" s="141"/>
      <c r="D53" s="141"/>
      <c r="E53" s="141"/>
      <c r="F53" s="80"/>
      <c r="G53" s="86"/>
      <c r="H53" s="87">
        <f>ROUND(-H52*10%,2)</f>
        <v>-164.36</v>
      </c>
      <c r="I53" s="81"/>
      <c r="J53" s="86"/>
      <c r="K53" s="213">
        <v>0</v>
      </c>
      <c r="L53" s="81"/>
      <c r="M53" s="88">
        <f t="shared" si="38"/>
        <v>164.36</v>
      </c>
      <c r="N53" s="89">
        <f>IF((H53)=0,"",(M53/H53))</f>
        <v>-1</v>
      </c>
      <c r="O53" s="81"/>
      <c r="P53" s="86"/>
      <c r="Q53" s="87">
        <f>ROUND(-Q52*10%,2)</f>
        <v>-166.14</v>
      </c>
      <c r="R53" s="81"/>
      <c r="S53" s="88">
        <f t="shared" si="41"/>
        <v>-166.14</v>
      </c>
      <c r="T53" s="89" t="str">
        <f>IF((K53)=0,"",(S53/K53))</f>
        <v/>
      </c>
      <c r="U53" s="81"/>
      <c r="V53" s="86"/>
      <c r="W53" s="87">
        <f>ROUND(-W52*10%,2)</f>
        <v>-165.86</v>
      </c>
      <c r="X53" s="81"/>
      <c r="Y53" s="88">
        <f t="shared" si="44"/>
        <v>0.27999999999997272</v>
      </c>
      <c r="Z53" s="89">
        <f>IF((Q53)=0,"",(Y53/Q53))</f>
        <v>-1.6853256289874367E-3</v>
      </c>
      <c r="AA53" s="81"/>
      <c r="AB53" s="86"/>
      <c r="AC53" s="87">
        <f>ROUND(-AC52*10%,2)</f>
        <v>-166.11</v>
      </c>
      <c r="AD53" s="81"/>
      <c r="AE53" s="88">
        <f t="shared" si="13"/>
        <v>-0.25</v>
      </c>
      <c r="AF53" s="89">
        <f>IF((W53)=0,"",(AE53/W53))</f>
        <v>1.5072953092969974E-3</v>
      </c>
    </row>
    <row r="54" spans="2:36" ht="13.5" customHeight="1" thickBot="1" x14ac:dyDescent="0.3">
      <c r="B54" s="222" t="s">
        <v>39</v>
      </c>
      <c r="C54" s="222"/>
      <c r="D54" s="222"/>
      <c r="E54" s="142"/>
      <c r="F54" s="91"/>
      <c r="G54" s="90"/>
      <c r="H54" s="93">
        <f>H52+H53</f>
        <v>1479.2152868184353</v>
      </c>
      <c r="I54" s="92"/>
      <c r="J54" s="90"/>
      <c r="K54" s="93">
        <f>K52+K53</f>
        <v>1680.6137652881794</v>
      </c>
      <c r="L54" s="92"/>
      <c r="M54" s="94">
        <f t="shared" si="38"/>
        <v>201.39847846974408</v>
      </c>
      <c r="N54" s="95">
        <f>IF((H54)=0,"",(M54/H54))</f>
        <v>0.13615224251969518</v>
      </c>
      <c r="O54" s="92"/>
      <c r="P54" s="90"/>
      <c r="Q54" s="93">
        <f>Q52+Q53</f>
        <v>1495.2730916872565</v>
      </c>
      <c r="R54" s="92"/>
      <c r="S54" s="94">
        <f t="shared" si="41"/>
        <v>-185.34067360092286</v>
      </c>
      <c r="T54" s="95">
        <f>IF((K54)=0,"",(S54/K54))</f>
        <v>-0.1102815396547356</v>
      </c>
      <c r="U54" s="92"/>
      <c r="V54" s="90"/>
      <c r="W54" s="93">
        <f>W52+W53</f>
        <v>1492.7619916872568</v>
      </c>
      <c r="X54" s="92"/>
      <c r="Y54" s="94">
        <f t="shared" si="44"/>
        <v>-2.5110999999997148</v>
      </c>
      <c r="Z54" s="95">
        <f>IF((Q54)=0,"",(Y54/Q54))</f>
        <v>-1.6793587833284726E-3</v>
      </c>
      <c r="AA54" s="92"/>
      <c r="AB54" s="90"/>
      <c r="AC54" s="93">
        <f>AC52+AC53</f>
        <v>1494.9550516872564</v>
      </c>
      <c r="AD54" s="92"/>
      <c r="AE54" s="94">
        <f t="shared" si="13"/>
        <v>2.1930599999996048</v>
      </c>
      <c r="AF54" s="95">
        <f>IF((W54)=0,"",(AE54/W54))</f>
        <v>1.4691290454955962E-3</v>
      </c>
    </row>
    <row r="55" spans="2:36" s="61" customFormat="1" ht="8.25" customHeight="1" thickBot="1" x14ac:dyDescent="0.3">
      <c r="B55" s="96"/>
      <c r="C55" s="97"/>
      <c r="D55" s="98"/>
      <c r="E55" s="98"/>
      <c r="F55" s="99"/>
      <c r="G55" s="65"/>
      <c r="H55" s="67"/>
      <c r="I55" s="100"/>
      <c r="J55" s="65"/>
      <c r="K55" s="67"/>
      <c r="L55" s="100"/>
      <c r="M55" s="101">
        <f t="shared" si="38"/>
        <v>0</v>
      </c>
      <c r="N55" s="70"/>
      <c r="O55" s="100"/>
      <c r="P55" s="65"/>
      <c r="Q55" s="67"/>
      <c r="R55" s="100"/>
      <c r="S55" s="101">
        <f t="shared" si="41"/>
        <v>0</v>
      </c>
      <c r="T55" s="70"/>
      <c r="U55" s="100"/>
      <c r="V55" s="65"/>
      <c r="W55" s="67"/>
      <c r="X55" s="100"/>
      <c r="Y55" s="101">
        <f t="shared" si="44"/>
        <v>0</v>
      </c>
      <c r="Z55" s="70"/>
      <c r="AA55" s="100"/>
      <c r="AB55" s="65"/>
      <c r="AC55" s="67"/>
      <c r="AD55" s="100"/>
      <c r="AE55" s="101">
        <f t="shared" si="13"/>
        <v>0</v>
      </c>
      <c r="AF55" s="70"/>
    </row>
    <row r="56" spans="2:36" s="61" customFormat="1" ht="13" x14ac:dyDescent="0.25">
      <c r="B56" s="102" t="s">
        <v>40</v>
      </c>
      <c r="C56" s="56"/>
      <c r="D56" s="56"/>
      <c r="E56" s="56"/>
      <c r="F56" s="104"/>
      <c r="G56" s="103"/>
      <c r="H56" s="105">
        <f>SUM(H47:H48,H39,H40:H43)</f>
        <v>1521.091404264102</v>
      </c>
      <c r="I56" s="106"/>
      <c r="J56" s="103"/>
      <c r="K56" s="105">
        <f>SUM(K47:K48,K39,K40:K43)</f>
        <v>1553.8688188390968</v>
      </c>
      <c r="L56" s="106"/>
      <c r="M56" s="107">
        <f t="shared" si="38"/>
        <v>32.777414574994737</v>
      </c>
      <c r="N56" s="77">
        <f>IF((H56)=0,"",(M56/H56))</f>
        <v>2.1548616002371217E-2</v>
      </c>
      <c r="O56" s="106"/>
      <c r="P56" s="103"/>
      <c r="Q56" s="105">
        <f>SUM(Q47:Q48,Q39,Q40:Q43)</f>
        <v>1536.8770722896074</v>
      </c>
      <c r="R56" s="106"/>
      <c r="S56" s="107">
        <f t="shared" si="41"/>
        <v>-16.991746549489335</v>
      </c>
      <c r="T56" s="77">
        <f>IF((K56)=0,"",(S56/K56))</f>
        <v>-1.0935122928963819E-2</v>
      </c>
      <c r="U56" s="106"/>
      <c r="V56" s="103"/>
      <c r="W56" s="105">
        <f>SUM(W47:W48,W39,W40:W43)</f>
        <v>1534.4070722896076</v>
      </c>
      <c r="X56" s="106"/>
      <c r="Y56" s="107">
        <f t="shared" si="44"/>
        <v>-2.4699999999997999</v>
      </c>
      <c r="Z56" s="77">
        <f>IF((Q56)=0,"",(Y56/Q56))</f>
        <v>-1.6071552139951216E-3</v>
      </c>
      <c r="AA56" s="106"/>
      <c r="AB56" s="103"/>
      <c r="AC56" s="105">
        <f>SUM(AC47:AC48,AC39,AC40:AC43)</f>
        <v>1536.5690722896074</v>
      </c>
      <c r="AD56" s="106"/>
      <c r="AE56" s="107">
        <f t="shared" si="13"/>
        <v>2.1619999999998072</v>
      </c>
      <c r="AF56" s="77">
        <f>IF((W56)=0,"",(AE56/W56))</f>
        <v>1.4090133179415808E-3</v>
      </c>
    </row>
    <row r="57" spans="2:36" s="61" customFormat="1" x14ac:dyDescent="0.25">
      <c r="B57" s="108" t="s">
        <v>36</v>
      </c>
      <c r="C57" s="56"/>
      <c r="D57" s="56"/>
      <c r="E57" s="56"/>
      <c r="F57" s="104"/>
      <c r="G57" s="109">
        <v>0.13</v>
      </c>
      <c r="H57" s="111">
        <f>H56*G57</f>
        <v>197.74188255433327</v>
      </c>
      <c r="I57" s="110"/>
      <c r="J57" s="109">
        <v>0.13</v>
      </c>
      <c r="K57" s="111">
        <f>K56*J57</f>
        <v>202.0029464490826</v>
      </c>
      <c r="L57" s="110"/>
      <c r="M57" s="112">
        <f t="shared" si="38"/>
        <v>4.2610638947493271</v>
      </c>
      <c r="N57" s="84">
        <f>IF((H57)=0,"",(M57/H57))</f>
        <v>2.1548616002371273E-2</v>
      </c>
      <c r="O57" s="110"/>
      <c r="P57" s="109">
        <v>0.13</v>
      </c>
      <c r="Q57" s="111">
        <f>Q56*P57</f>
        <v>199.79401939764898</v>
      </c>
      <c r="R57" s="110"/>
      <c r="S57" s="112">
        <f t="shared" si="41"/>
        <v>-2.2089270514336192</v>
      </c>
      <c r="T57" s="84">
        <f>IF((K57)=0,"",(S57/K57))</f>
        <v>-1.0935122928963847E-2</v>
      </c>
      <c r="U57" s="110"/>
      <c r="V57" s="109">
        <v>0.13</v>
      </c>
      <c r="W57" s="111">
        <f>W56*V57</f>
        <v>199.47291939764901</v>
      </c>
      <c r="X57" s="110"/>
      <c r="Y57" s="112">
        <f t="shared" si="44"/>
        <v>-0.32109999999997285</v>
      </c>
      <c r="Z57" s="84">
        <f>IF((Q57)=0,"",(Y57/Q57))</f>
        <v>-1.6071552139951158E-3</v>
      </c>
      <c r="AA57" s="110"/>
      <c r="AB57" s="109">
        <v>0.13</v>
      </c>
      <c r="AC57" s="111">
        <f>AC56*AB57</f>
        <v>199.75397939764898</v>
      </c>
      <c r="AD57" s="110"/>
      <c r="AE57" s="112">
        <f t="shared" si="13"/>
        <v>0.28105999999996811</v>
      </c>
      <c r="AF57" s="84">
        <f>IF((W57)=0,"",(AE57/W57))</f>
        <v>1.4090133179415465E-3</v>
      </c>
    </row>
    <row r="58" spans="2:36" s="61" customFormat="1" ht="12.75" customHeight="1" x14ac:dyDescent="0.25">
      <c r="B58" s="113" t="s">
        <v>37</v>
      </c>
      <c r="C58" s="56"/>
      <c r="D58" s="56"/>
      <c r="E58" s="56"/>
      <c r="F58" s="115"/>
      <c r="G58" s="114"/>
      <c r="H58" s="111">
        <f>H56+H57</f>
        <v>1718.8332868184352</v>
      </c>
      <c r="I58" s="110"/>
      <c r="J58" s="114"/>
      <c r="K58" s="111">
        <f>K56+K57</f>
        <v>1755.8717652881794</v>
      </c>
      <c r="L58" s="110"/>
      <c r="M58" s="112">
        <f t="shared" si="38"/>
        <v>37.038478469744177</v>
      </c>
      <c r="N58" s="84">
        <f>IF((H58)=0,"",(M58/H58))</f>
        <v>2.154861600237129E-2</v>
      </c>
      <c r="O58" s="110"/>
      <c r="P58" s="114"/>
      <c r="Q58" s="111">
        <f>Q56+Q57</f>
        <v>1736.6710916872564</v>
      </c>
      <c r="R58" s="110"/>
      <c r="S58" s="112">
        <f t="shared" si="41"/>
        <v>-19.200673600922983</v>
      </c>
      <c r="T58" s="84">
        <f>IF((K58)=0,"",(S58/K58))</f>
        <v>-1.0935122928963838E-2</v>
      </c>
      <c r="U58" s="110"/>
      <c r="V58" s="114"/>
      <c r="W58" s="111">
        <f>W56+W57</f>
        <v>1733.8799916872567</v>
      </c>
      <c r="X58" s="110"/>
      <c r="Y58" s="112">
        <f t="shared" si="44"/>
        <v>-2.7910999999996875</v>
      </c>
      <c r="Z58" s="84">
        <f>IF((Q58)=0,"",(Y58/Q58))</f>
        <v>-1.6071552139950717E-3</v>
      </c>
      <c r="AA58" s="110"/>
      <c r="AB58" s="114"/>
      <c r="AC58" s="111">
        <f>AC56+AC57</f>
        <v>1736.3230516872563</v>
      </c>
      <c r="AD58" s="110"/>
      <c r="AE58" s="112">
        <f t="shared" si="13"/>
        <v>2.4430599999996048</v>
      </c>
      <c r="AF58" s="84">
        <f>IF((W58)=0,"",(AE58/W58))</f>
        <v>1.4090133179414785E-3</v>
      </c>
    </row>
    <row r="59" spans="2:36" s="61" customFormat="1" ht="15.75" customHeight="1" x14ac:dyDescent="0.25">
      <c r="B59" s="143" t="s">
        <v>38</v>
      </c>
      <c r="C59" s="143"/>
      <c r="D59" s="143"/>
      <c r="E59" s="143"/>
      <c r="F59" s="115"/>
      <c r="G59" s="114"/>
      <c r="H59" s="116">
        <f>ROUND(-H58*10%,2)</f>
        <v>-171.88</v>
      </c>
      <c r="I59" s="110"/>
      <c r="J59" s="114"/>
      <c r="K59" s="214">
        <v>0</v>
      </c>
      <c r="L59" s="110"/>
      <c r="M59" s="117">
        <f t="shared" si="38"/>
        <v>171.88</v>
      </c>
      <c r="N59" s="89">
        <f>IF((H59)=0,"",(M59/H59))</f>
        <v>-1</v>
      </c>
      <c r="O59" s="110"/>
      <c r="P59" s="114"/>
      <c r="Q59" s="116">
        <f>ROUND(-Q58*10%,2)</f>
        <v>-173.67</v>
      </c>
      <c r="R59" s="110"/>
      <c r="S59" s="117">
        <f t="shared" si="41"/>
        <v>-173.67</v>
      </c>
      <c r="T59" s="89" t="str">
        <f>IF((K59)=0,"",(S59/K59))</f>
        <v/>
      </c>
      <c r="U59" s="110"/>
      <c r="V59" s="114"/>
      <c r="W59" s="116">
        <f>ROUND(-W58*10%,2)</f>
        <v>-173.39</v>
      </c>
      <c r="X59" s="110"/>
      <c r="Y59" s="117">
        <f t="shared" si="44"/>
        <v>0.28000000000000114</v>
      </c>
      <c r="Z59" s="89">
        <f>IF((Q59)=0,"",(Y59/Q59))</f>
        <v>-1.6122531237404338E-3</v>
      </c>
      <c r="AA59" s="110"/>
      <c r="AB59" s="114"/>
      <c r="AC59" s="116">
        <f>ROUND(-AC58*10%,2)</f>
        <v>-173.63</v>
      </c>
      <c r="AD59" s="110"/>
      <c r="AE59" s="117">
        <f t="shared" si="13"/>
        <v>-0.24000000000000909</v>
      </c>
      <c r="AF59" s="89">
        <f>IF((W59)=0,"",(AE59/W59))</f>
        <v>1.3841628698310693E-3</v>
      </c>
    </row>
    <row r="60" spans="2:36" s="61" customFormat="1" ht="13.5" customHeight="1" thickBot="1" x14ac:dyDescent="0.3">
      <c r="B60" s="223" t="s">
        <v>41</v>
      </c>
      <c r="C60" s="223"/>
      <c r="D60" s="223"/>
      <c r="E60" s="135"/>
      <c r="F60" s="119"/>
      <c r="G60" s="118"/>
      <c r="H60" s="121">
        <f>SUM(H58:H59)</f>
        <v>1546.9532868184351</v>
      </c>
      <c r="I60" s="120"/>
      <c r="J60" s="118"/>
      <c r="K60" s="121">
        <f>SUM(K58:K59)</f>
        <v>1755.8717652881794</v>
      </c>
      <c r="L60" s="120"/>
      <c r="M60" s="122">
        <f t="shared" si="38"/>
        <v>208.91847846974429</v>
      </c>
      <c r="N60" s="123">
        <f>IF((H60)=0,"",(M60/H60))</f>
        <v>0.1350515754095068</v>
      </c>
      <c r="O60" s="120"/>
      <c r="P60" s="118"/>
      <c r="Q60" s="121">
        <f>SUM(Q58:Q59)</f>
        <v>1563.0010916872563</v>
      </c>
      <c r="R60" s="120"/>
      <c r="S60" s="122">
        <f t="shared" si="41"/>
        <v>-192.87067360092306</v>
      </c>
      <c r="T60" s="123">
        <f>IF((K60)=0,"",(S60/K60))</f>
        <v>-0.10984325701556485</v>
      </c>
      <c r="U60" s="120"/>
      <c r="V60" s="118"/>
      <c r="W60" s="121">
        <f>SUM(W58:W59)</f>
        <v>1560.4899916872569</v>
      </c>
      <c r="X60" s="120"/>
      <c r="Y60" s="122">
        <f t="shared" si="44"/>
        <v>-2.5110999999994874</v>
      </c>
      <c r="Z60" s="123">
        <f>IF((Q60)=0,"",(Y60/Q60))</f>
        <v>-1.6065887691023685E-3</v>
      </c>
      <c r="AA60" s="120"/>
      <c r="AB60" s="118"/>
      <c r="AC60" s="121">
        <f>SUM(AC58:AC59)</f>
        <v>1562.6930516872562</v>
      </c>
      <c r="AD60" s="120"/>
      <c r="AE60" s="122">
        <f t="shared" si="13"/>
        <v>2.2030599999993683</v>
      </c>
      <c r="AF60" s="123">
        <f>IF((W60)=0,"",(AE60/W60))</f>
        <v>1.4117745142455814E-3</v>
      </c>
    </row>
    <row r="61" spans="2:36" s="61" customFormat="1" ht="8.25" customHeight="1" thickBot="1" x14ac:dyDescent="0.3">
      <c r="B61" s="96"/>
      <c r="C61" s="97"/>
      <c r="D61" s="98"/>
      <c r="E61" s="98"/>
      <c r="F61" s="125"/>
      <c r="G61" s="124"/>
      <c r="H61" s="127"/>
      <c r="I61" s="126"/>
      <c r="J61" s="124"/>
      <c r="K61" s="127"/>
      <c r="L61" s="126"/>
      <c r="M61" s="128"/>
      <c r="N61" s="70"/>
      <c r="O61" s="126"/>
      <c r="P61" s="124"/>
      <c r="Q61" s="127"/>
      <c r="R61" s="126"/>
      <c r="S61" s="128"/>
      <c r="T61" s="70"/>
      <c r="U61" s="126"/>
      <c r="V61" s="124"/>
      <c r="W61" s="127"/>
      <c r="X61" s="126"/>
      <c r="Y61" s="128"/>
      <c r="Z61" s="70"/>
      <c r="AA61" s="126"/>
      <c r="AB61" s="124"/>
      <c r="AC61" s="127"/>
      <c r="AD61" s="126"/>
      <c r="AE61" s="128"/>
      <c r="AF61" s="70"/>
    </row>
    <row r="62" spans="2:36" ht="10.5" customHeight="1" x14ac:dyDescent="0.25">
      <c r="H62" s="147"/>
      <c r="I62" s="144"/>
      <c r="K62" s="147"/>
      <c r="L62" s="144"/>
      <c r="M62" s="144"/>
      <c r="N62" s="144"/>
      <c r="O62" s="144"/>
      <c r="Q62" s="147"/>
      <c r="R62" s="144"/>
      <c r="S62" s="144"/>
      <c r="T62" s="144"/>
      <c r="U62" s="144"/>
      <c r="W62" s="147"/>
      <c r="X62" s="144"/>
      <c r="Y62" s="144"/>
      <c r="Z62" s="144"/>
      <c r="AA62" s="144"/>
      <c r="AC62" s="147"/>
      <c r="AD62" s="144"/>
      <c r="AE62" s="144"/>
      <c r="AF62" s="144"/>
    </row>
    <row r="63" spans="2:36" ht="13" x14ac:dyDescent="0.3">
      <c r="B63" s="7" t="s">
        <v>42</v>
      </c>
      <c r="G63" s="129">
        <v>3.7900000000000003E-2</v>
      </c>
      <c r="I63" s="144"/>
      <c r="J63" s="129">
        <v>3.7900000000000003E-2</v>
      </c>
      <c r="K63" s="144"/>
      <c r="L63" s="144"/>
      <c r="M63" s="144"/>
      <c r="N63" s="144"/>
      <c r="O63" s="144"/>
      <c r="P63" s="129">
        <v>3.7900000000000003E-2</v>
      </c>
      <c r="Q63" s="144"/>
      <c r="R63" s="144"/>
      <c r="S63" s="144"/>
      <c r="T63" s="144"/>
      <c r="U63" s="144"/>
      <c r="V63" s="129">
        <v>3.7900000000000003E-2</v>
      </c>
      <c r="W63" s="144"/>
      <c r="X63" s="144"/>
      <c r="Y63" s="144"/>
      <c r="Z63" s="144"/>
      <c r="AA63" s="144"/>
      <c r="AB63" s="129">
        <v>3.7900000000000003E-2</v>
      </c>
      <c r="AC63" s="144"/>
      <c r="AD63" s="144"/>
      <c r="AE63" s="144"/>
      <c r="AF63" s="144"/>
    </row>
    <row r="64" spans="2:36" ht="10.5" customHeight="1" x14ac:dyDescent="0.25">
      <c r="I64" s="144"/>
      <c r="K64" s="144"/>
      <c r="L64" s="144"/>
      <c r="M64" s="144"/>
      <c r="N64" s="144"/>
      <c r="O64" s="144"/>
      <c r="R64" s="144"/>
      <c r="U64" s="144"/>
      <c r="X64" s="144"/>
      <c r="AA64" s="144"/>
      <c r="AD64" s="144"/>
      <c r="AG64" s="144"/>
      <c r="AJ64" s="144"/>
    </row>
    <row r="65" spans="1:36" ht="10.5" customHeight="1" x14ac:dyDescent="0.3">
      <c r="A65" s="130" t="s">
        <v>43</v>
      </c>
      <c r="I65" s="144"/>
      <c r="K65" s="144"/>
      <c r="L65" s="144"/>
      <c r="M65" s="144"/>
      <c r="N65" s="144"/>
      <c r="O65" s="144"/>
      <c r="R65" s="144"/>
      <c r="U65" s="144"/>
      <c r="X65" s="144"/>
      <c r="AA65" s="144"/>
      <c r="AD65" s="144"/>
      <c r="AG65" s="144"/>
      <c r="AJ65" s="144"/>
    </row>
    <row r="66" spans="1:36" ht="10.5" customHeight="1" x14ac:dyDescent="0.25">
      <c r="I66" s="144"/>
      <c r="K66" s="144"/>
      <c r="L66" s="144"/>
      <c r="M66" s="144"/>
      <c r="N66" s="144"/>
      <c r="O66" s="144"/>
      <c r="R66" s="144"/>
      <c r="U66" s="144"/>
      <c r="X66" s="144"/>
      <c r="AA66" s="144"/>
      <c r="AD66" s="144"/>
      <c r="AG66" s="144"/>
      <c r="AJ66" s="144"/>
    </row>
    <row r="67" spans="1:36" x14ac:dyDescent="0.25">
      <c r="A67" s="1" t="s">
        <v>44</v>
      </c>
      <c r="I67" s="144"/>
      <c r="K67" s="144"/>
      <c r="L67" s="144"/>
      <c r="M67" s="144"/>
      <c r="N67" s="144"/>
      <c r="O67" s="144"/>
      <c r="R67" s="144"/>
      <c r="U67" s="144"/>
      <c r="X67" s="144"/>
      <c r="AA67" s="144"/>
      <c r="AD67" s="144"/>
      <c r="AG67" s="144"/>
      <c r="AJ67" s="144"/>
    </row>
    <row r="68" spans="1:36" x14ac:dyDescent="0.25">
      <c r="A68" s="1" t="s">
        <v>45</v>
      </c>
      <c r="I68" s="144"/>
      <c r="K68" s="144"/>
      <c r="L68" s="144"/>
      <c r="M68" s="144"/>
      <c r="N68" s="144"/>
      <c r="O68" s="144"/>
      <c r="R68" s="144"/>
      <c r="U68" s="144"/>
      <c r="X68" s="144"/>
      <c r="AA68" s="144"/>
      <c r="AD68" s="144"/>
      <c r="AG68" s="144"/>
      <c r="AJ68" s="144"/>
    </row>
    <row r="69" spans="1:36" x14ac:dyDescent="0.25">
      <c r="I69" s="144"/>
      <c r="K69" s="144"/>
      <c r="L69" s="144"/>
      <c r="M69" s="144"/>
      <c r="N69" s="144"/>
      <c r="O69" s="144"/>
      <c r="R69" s="144"/>
      <c r="U69" s="144"/>
      <c r="X69" s="144"/>
      <c r="AA69" s="144"/>
      <c r="AD69" s="144"/>
      <c r="AG69" s="144"/>
      <c r="AJ69" s="144"/>
    </row>
    <row r="70" spans="1:36" x14ac:dyDescent="0.25">
      <c r="A70" s="6" t="s">
        <v>46</v>
      </c>
      <c r="I70" s="144"/>
      <c r="K70" s="144"/>
      <c r="L70" s="144"/>
      <c r="M70" s="144"/>
      <c r="N70" s="144"/>
      <c r="O70" s="144"/>
      <c r="R70" s="144"/>
      <c r="U70" s="144"/>
      <c r="X70" s="144"/>
      <c r="AA70" s="144"/>
      <c r="AD70" s="144"/>
      <c r="AG70" s="144"/>
      <c r="AJ70" s="144"/>
    </row>
    <row r="71" spans="1:36" x14ac:dyDescent="0.25">
      <c r="A71" s="6" t="s">
        <v>47</v>
      </c>
      <c r="I71" s="144"/>
      <c r="K71" s="144"/>
      <c r="L71" s="144"/>
      <c r="M71" s="144"/>
      <c r="N71" s="144"/>
      <c r="O71" s="144"/>
      <c r="R71" s="144"/>
      <c r="U71" s="144"/>
      <c r="X71" s="144"/>
      <c r="AA71" s="144"/>
      <c r="AD71" s="144"/>
      <c r="AG71" s="144"/>
      <c r="AJ71" s="144"/>
    </row>
    <row r="72" spans="1:36" x14ac:dyDescent="0.25">
      <c r="I72" s="144"/>
      <c r="K72" s="144"/>
      <c r="L72" s="144"/>
      <c r="M72" s="144"/>
      <c r="N72" s="144"/>
      <c r="O72" s="144"/>
      <c r="R72" s="144"/>
      <c r="U72" s="144"/>
      <c r="X72" s="144"/>
      <c r="AA72" s="144"/>
      <c r="AD72" s="144"/>
      <c r="AG72" s="144"/>
      <c r="AJ72" s="144"/>
    </row>
    <row r="73" spans="1:36" x14ac:dyDescent="0.25">
      <c r="A73" s="1" t="s">
        <v>48</v>
      </c>
      <c r="I73" s="144"/>
      <c r="K73" s="144"/>
      <c r="L73" s="144"/>
      <c r="M73" s="144"/>
      <c r="N73" s="144"/>
      <c r="O73" s="144"/>
      <c r="R73" s="144"/>
      <c r="U73" s="144"/>
      <c r="X73" s="144"/>
      <c r="AA73" s="144"/>
      <c r="AD73" s="144"/>
      <c r="AG73" s="144"/>
      <c r="AJ73" s="144"/>
    </row>
    <row r="74" spans="1:36" x14ac:dyDescent="0.25">
      <c r="A74" s="1" t="s">
        <v>49</v>
      </c>
      <c r="I74" s="144"/>
      <c r="K74" s="144"/>
      <c r="L74" s="144"/>
      <c r="M74" s="144"/>
      <c r="N74" s="144"/>
      <c r="O74" s="144"/>
      <c r="R74" s="144"/>
      <c r="U74" s="144"/>
      <c r="X74" s="144"/>
      <c r="AA74" s="144"/>
      <c r="AD74" s="144"/>
      <c r="AG74" s="144"/>
      <c r="AJ74" s="144"/>
    </row>
    <row r="75" spans="1:36" x14ac:dyDescent="0.25">
      <c r="A75" s="1" t="s">
        <v>50</v>
      </c>
      <c r="I75" s="144"/>
      <c r="K75" s="144"/>
      <c r="L75" s="144"/>
      <c r="M75" s="144"/>
      <c r="N75" s="144"/>
      <c r="O75" s="144"/>
      <c r="R75" s="144"/>
      <c r="U75" s="144"/>
      <c r="X75" s="144"/>
      <c r="AA75" s="144"/>
      <c r="AD75" s="144"/>
      <c r="AG75" s="144"/>
      <c r="AJ75" s="144"/>
    </row>
    <row r="76" spans="1:36" x14ac:dyDescent="0.25">
      <c r="A76" s="1" t="s">
        <v>51</v>
      </c>
      <c r="I76" s="144"/>
      <c r="K76" s="144"/>
      <c r="L76" s="144"/>
      <c r="M76" s="144"/>
      <c r="N76" s="144"/>
      <c r="O76" s="144"/>
      <c r="R76" s="144"/>
      <c r="U76" s="144"/>
      <c r="X76" s="144"/>
      <c r="AA76" s="144"/>
      <c r="AD76" s="144"/>
      <c r="AG76" s="144"/>
      <c r="AJ76" s="144"/>
    </row>
    <row r="77" spans="1:36" x14ac:dyDescent="0.25">
      <c r="A77" s="1" t="s">
        <v>52</v>
      </c>
      <c r="I77" s="144"/>
      <c r="K77" s="144"/>
      <c r="L77" s="144"/>
      <c r="M77" s="144"/>
      <c r="N77" s="144"/>
      <c r="O77" s="144"/>
      <c r="R77" s="144"/>
      <c r="U77" s="144"/>
      <c r="X77" s="144"/>
      <c r="AA77" s="144"/>
      <c r="AD77" s="144"/>
      <c r="AG77" s="144"/>
      <c r="AJ77" s="144"/>
    </row>
    <row r="78" spans="1:36" x14ac:dyDescent="0.25">
      <c r="I78" s="144"/>
      <c r="K78" s="144"/>
      <c r="L78" s="144"/>
      <c r="M78" s="144"/>
      <c r="N78" s="144"/>
      <c r="O78" s="144"/>
      <c r="R78" s="144"/>
      <c r="U78" s="144"/>
      <c r="X78" s="144"/>
      <c r="AA78" s="144"/>
      <c r="AD78" s="144"/>
      <c r="AG78" s="144"/>
      <c r="AJ78" s="144"/>
    </row>
    <row r="79" spans="1:36" x14ac:dyDescent="0.25">
      <c r="A79" s="131"/>
      <c r="B79" s="1" t="s">
        <v>53</v>
      </c>
    </row>
  </sheetData>
  <sheetProtection selectLockedCells="1"/>
  <mergeCells count="11">
    <mergeCell ref="B54:D54"/>
    <mergeCell ref="B60:D60"/>
    <mergeCell ref="Y9:Z9"/>
    <mergeCell ref="AB9:AC9"/>
    <mergeCell ref="AE9:AF9"/>
    <mergeCell ref="P9:Q9"/>
    <mergeCell ref="G9:H9"/>
    <mergeCell ref="J9:K9"/>
    <mergeCell ref="M9:N9"/>
    <mergeCell ref="S9:T9"/>
    <mergeCell ref="V9:W9"/>
  </mergeCells>
  <dataValidations count="2">
    <dataValidation type="list" allowBlank="1" showInputMessage="1" showErrorMessage="1" sqref="D5:E5">
      <formula1>"TOU, non-TOU"</formula1>
    </dataValidation>
    <dataValidation type="list" allowBlank="1" showInputMessage="1" showErrorMessage="1" prompt="Select Charge Unit - monthly, per kWh, per kW" sqref="D37:E38 D40:E49 D55:E55 D61:E61 D12:E27 D29:E35">
      <formula1>"Monthly, per kWh, per kW"</formula1>
    </dataValidation>
  </dataValidations>
  <pageMargins left="0.75" right="0.75" top="1" bottom="1" header="0.5" footer="0.5"/>
  <pageSetup paperSize="3" scale="60" orientation="landscape" r:id="rId1"/>
  <headerFooter alignWithMargins="0">
    <oddFooter>&amp;C9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8369" r:id="rId4" name="Option Button 1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12</xdr:col>
                    <xdr:colOff>107950</xdr:colOff>
                    <xdr:row>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70" r:id="rId5" name="Option Button 2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12</xdr:col>
                    <xdr:colOff>107950</xdr:colOff>
                    <xdr:row>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71" r:id="rId6" name="Option Button 3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12</xdr:col>
                    <xdr:colOff>107950</xdr:colOff>
                    <xdr:row>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72" r:id="rId7" name="Option Button 4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12</xdr:col>
                    <xdr:colOff>107950</xdr:colOff>
                    <xdr:row>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73" r:id="rId8" name="Option Button 5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12</xdr:col>
                    <xdr:colOff>107950</xdr:colOff>
                    <xdr:row>7</xdr:row>
                    <xdr:rowOff>31750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>
    <tabColor rgb="FF00B0F0"/>
    <pageSetUpPr fitToPage="1"/>
  </sheetPr>
  <dimension ref="A1:AP79"/>
  <sheetViews>
    <sheetView showGridLines="0" zoomScaleNormal="100" workbookViewId="0">
      <selection activeCell="E15" sqref="E15"/>
    </sheetView>
  </sheetViews>
  <sheetFormatPr defaultColWidth="9.1796875" defaultRowHeight="12.5" x14ac:dyDescent="0.25"/>
  <cols>
    <col min="1" max="1" width="2.1796875" style="1" customWidth="1"/>
    <col min="2" max="2" width="28.54296875" style="1" customWidth="1"/>
    <col min="3" max="3" width="1.26953125" style="1" customWidth="1"/>
    <col min="4" max="5" width="11.26953125" style="1" customWidth="1"/>
    <col min="6" max="6" width="7.81640625" style="1" bestFit="1" customWidth="1"/>
    <col min="7" max="7" width="12.26953125" style="1" customWidth="1"/>
    <col min="8" max="8" width="10.26953125" style="144" bestFit="1" customWidth="1"/>
    <col min="9" max="9" width="1.7265625" style="1" customWidth="1"/>
    <col min="10" max="10" width="9.81640625" style="1" bestFit="1" customWidth="1"/>
    <col min="11" max="11" width="10.26953125" style="1" bestFit="1" customWidth="1"/>
    <col min="12" max="12" width="1.7265625" style="1" customWidth="1"/>
    <col min="13" max="13" width="9.54296875" style="1" bestFit="1" customWidth="1"/>
    <col min="14" max="14" width="12.1796875" style="1" bestFit="1" customWidth="1"/>
    <col min="15" max="15" width="1.7265625" style="1" customWidth="1"/>
    <col min="16" max="16" width="9.81640625" style="1" hidden="1" customWidth="1"/>
    <col min="17" max="17" width="10.26953125" style="1" hidden="1" customWidth="1"/>
    <col min="18" max="18" width="1.7265625" style="1" hidden="1" customWidth="1"/>
    <col min="19" max="20" width="0" style="1" hidden="1" customWidth="1"/>
    <col min="21" max="21" width="1.7265625" style="1" hidden="1" customWidth="1"/>
    <col min="22" max="22" width="9.81640625" style="1" hidden="1" customWidth="1"/>
    <col min="23" max="23" width="10.26953125" style="1" hidden="1" customWidth="1"/>
    <col min="24" max="24" width="1.7265625" style="1" hidden="1" customWidth="1"/>
    <col min="25" max="26" width="0" style="1" hidden="1" customWidth="1"/>
    <col min="27" max="27" width="1.7265625" style="1" hidden="1" customWidth="1"/>
    <col min="28" max="28" width="9.81640625" style="1" hidden="1" customWidth="1"/>
    <col min="29" max="29" width="10.26953125" style="1" hidden="1" customWidth="1"/>
    <col min="30" max="30" width="1.7265625" style="1" hidden="1" customWidth="1"/>
    <col min="31" max="32" width="0" style="1" hidden="1" customWidth="1"/>
    <col min="33" max="33" width="1.7265625" style="1" customWidth="1"/>
    <col min="34" max="34" width="9.81640625" style="1" bestFit="1" customWidth="1"/>
    <col min="35" max="35" width="10.26953125" style="1" bestFit="1" customWidth="1"/>
    <col min="36" max="36" width="1.7265625" style="1" customWidth="1"/>
    <col min="37" max="16384" width="9.1796875" style="1"/>
  </cols>
  <sheetData>
    <row r="1" spans="2:42" ht="7.5" customHeight="1" x14ac:dyDescent="0.25">
      <c r="M1"/>
      <c r="N1"/>
    </row>
    <row r="2" spans="2:42" ht="7.5" customHeight="1" x14ac:dyDescent="0.25">
      <c r="M2"/>
      <c r="N2"/>
    </row>
    <row r="3" spans="2:42" ht="15.5" x14ac:dyDescent="0.3">
      <c r="B3" s="2" t="s">
        <v>0</v>
      </c>
      <c r="D3" s="136" t="s">
        <v>68</v>
      </c>
      <c r="E3" s="136"/>
      <c r="F3" s="136"/>
      <c r="G3" s="136"/>
      <c r="H3" s="136"/>
      <c r="I3" s="136"/>
      <c r="J3" s="136"/>
      <c r="K3" s="136"/>
      <c r="L3" s="136"/>
      <c r="M3" s="136"/>
      <c r="N3" s="151">
        <v>1</v>
      </c>
      <c r="O3" s="136"/>
      <c r="Q3" s="34"/>
      <c r="R3" s="152"/>
      <c r="S3" s="34"/>
      <c r="T3" s="34"/>
      <c r="U3" s="152"/>
      <c r="V3" s="34"/>
      <c r="W3" s="34"/>
      <c r="X3" s="152"/>
      <c r="Y3" s="34"/>
      <c r="Z3" s="34"/>
      <c r="AA3" s="152"/>
      <c r="AB3" s="34"/>
      <c r="AC3" s="34"/>
      <c r="AD3" s="152"/>
      <c r="AE3" s="34"/>
      <c r="AF3" s="34"/>
      <c r="AG3" s="152"/>
      <c r="AH3" s="34"/>
      <c r="AI3" s="34"/>
      <c r="AJ3" s="152"/>
      <c r="AK3" s="34"/>
      <c r="AL3" s="34"/>
      <c r="AM3" s="34"/>
      <c r="AN3" s="34"/>
      <c r="AO3" s="34"/>
      <c r="AP3" s="34"/>
    </row>
    <row r="4" spans="2:42" ht="7.5" customHeight="1" x14ac:dyDescent="0.35">
      <c r="B4" s="3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R4" s="4"/>
      <c r="U4" s="4"/>
      <c r="X4" s="4"/>
      <c r="AA4" s="4"/>
      <c r="AD4" s="4"/>
      <c r="AG4" s="4"/>
      <c r="AJ4" s="4"/>
    </row>
    <row r="5" spans="2:42" ht="15.5" x14ac:dyDescent="0.35">
      <c r="B5" s="2" t="s">
        <v>1</v>
      </c>
      <c r="D5" s="5" t="s">
        <v>2</v>
      </c>
      <c r="E5" s="5"/>
      <c r="F5" s="4"/>
      <c r="G5" s="4"/>
      <c r="H5" s="4"/>
    </row>
    <row r="6" spans="2:42" ht="15.5" x14ac:dyDescent="0.35">
      <c r="B6" s="3"/>
      <c r="D6" s="4"/>
      <c r="E6" s="4"/>
      <c r="F6" s="4"/>
      <c r="G6" s="4"/>
      <c r="H6" s="4"/>
      <c r="J6" s="153"/>
      <c r="K6" s="153"/>
    </row>
    <row r="7" spans="2:42" ht="13" x14ac:dyDescent="0.3">
      <c r="B7" s="6"/>
      <c r="D7" s="7" t="s">
        <v>3</v>
      </c>
      <c r="E7" s="7"/>
      <c r="F7" s="7"/>
      <c r="G7" s="8">
        <v>15000</v>
      </c>
      <c r="H7" s="9" t="s">
        <v>4</v>
      </c>
      <c r="J7" s="153"/>
      <c r="K7" s="153"/>
    </row>
    <row r="8" spans="2:42" x14ac:dyDescent="0.25">
      <c r="B8" s="6"/>
    </row>
    <row r="9" spans="2:42" s="19" customFormat="1" ht="25.15" customHeight="1" x14ac:dyDescent="0.25">
      <c r="B9" s="148"/>
      <c r="D9" s="149"/>
      <c r="E9" s="149"/>
      <c r="F9" s="149"/>
      <c r="G9" s="220" t="s">
        <v>113</v>
      </c>
      <c r="H9" s="221"/>
      <c r="I9" s="150"/>
      <c r="J9" s="220" t="s">
        <v>59</v>
      </c>
      <c r="K9" s="221"/>
      <c r="L9" s="150"/>
      <c r="M9" s="220" t="s">
        <v>60</v>
      </c>
      <c r="N9" s="221"/>
      <c r="O9" s="150"/>
      <c r="P9" s="220" t="s">
        <v>62</v>
      </c>
      <c r="Q9" s="221"/>
      <c r="R9" s="150"/>
      <c r="S9" s="220" t="s">
        <v>63</v>
      </c>
      <c r="T9" s="221"/>
      <c r="U9" s="150"/>
      <c r="V9" s="220" t="s">
        <v>64</v>
      </c>
      <c r="W9" s="221"/>
      <c r="X9" s="150"/>
      <c r="Y9" s="220" t="s">
        <v>65</v>
      </c>
      <c r="Z9" s="221"/>
      <c r="AA9" s="150"/>
      <c r="AB9" s="220" t="s">
        <v>66</v>
      </c>
      <c r="AC9" s="221"/>
      <c r="AD9" s="150"/>
      <c r="AE9" s="220" t="s">
        <v>67</v>
      </c>
      <c r="AF9" s="221"/>
    </row>
    <row r="10" spans="2:42" ht="12.75" customHeight="1" x14ac:dyDescent="0.3">
      <c r="B10" s="6"/>
      <c r="D10" s="137" t="s">
        <v>5</v>
      </c>
      <c r="E10" s="137"/>
      <c r="F10" s="10" t="s">
        <v>7</v>
      </c>
      <c r="G10" s="10" t="s">
        <v>6</v>
      </c>
      <c r="H10" s="11" t="s">
        <v>8</v>
      </c>
      <c r="I10" s="144"/>
      <c r="J10" s="10" t="s">
        <v>6</v>
      </c>
      <c r="K10" s="11" t="s">
        <v>8</v>
      </c>
      <c r="L10" s="144"/>
      <c r="M10" s="145" t="s">
        <v>9</v>
      </c>
      <c r="N10" s="139" t="s">
        <v>10</v>
      </c>
      <c r="O10" s="144"/>
      <c r="P10" s="10" t="s">
        <v>6</v>
      </c>
      <c r="Q10" s="11" t="s">
        <v>8</v>
      </c>
      <c r="R10" s="144"/>
      <c r="S10" s="145" t="s">
        <v>9</v>
      </c>
      <c r="T10" s="139" t="s">
        <v>61</v>
      </c>
      <c r="U10" s="144"/>
      <c r="V10" s="10" t="s">
        <v>6</v>
      </c>
      <c r="W10" s="11" t="s">
        <v>8</v>
      </c>
      <c r="X10" s="144"/>
      <c r="Y10" s="145" t="s">
        <v>9</v>
      </c>
      <c r="Z10" s="139" t="s">
        <v>61</v>
      </c>
      <c r="AA10" s="144"/>
      <c r="AB10" s="10" t="s">
        <v>6</v>
      </c>
      <c r="AC10" s="11" t="s">
        <v>8</v>
      </c>
      <c r="AD10" s="144"/>
      <c r="AE10" s="145" t="s">
        <v>9</v>
      </c>
      <c r="AF10" s="139" t="s">
        <v>61</v>
      </c>
    </row>
    <row r="11" spans="2:42" ht="13" x14ac:dyDescent="0.3">
      <c r="B11" s="6"/>
      <c r="D11" s="138"/>
      <c r="E11" s="138"/>
      <c r="F11" s="12"/>
      <c r="G11" s="12" t="s">
        <v>11</v>
      </c>
      <c r="H11" s="13" t="s">
        <v>11</v>
      </c>
      <c r="I11" s="144"/>
      <c r="J11" s="12" t="s">
        <v>11</v>
      </c>
      <c r="K11" s="13" t="s">
        <v>11</v>
      </c>
      <c r="L11" s="144"/>
      <c r="M11" s="146"/>
      <c r="N11" s="140"/>
      <c r="O11" s="144"/>
      <c r="P11" s="12" t="s">
        <v>11</v>
      </c>
      <c r="Q11" s="13" t="s">
        <v>11</v>
      </c>
      <c r="R11" s="144"/>
      <c r="S11" s="146"/>
      <c r="T11" s="140"/>
      <c r="U11" s="144"/>
      <c r="V11" s="12" t="s">
        <v>11</v>
      </c>
      <c r="W11" s="13" t="s">
        <v>11</v>
      </c>
      <c r="X11" s="144"/>
      <c r="Y11" s="146"/>
      <c r="Z11" s="140"/>
      <c r="AA11" s="144"/>
      <c r="AB11" s="12" t="s">
        <v>11</v>
      </c>
      <c r="AC11" s="13" t="s">
        <v>11</v>
      </c>
      <c r="AD11" s="144"/>
      <c r="AE11" s="146"/>
      <c r="AF11" s="140"/>
    </row>
    <row r="12" spans="2:42" x14ac:dyDescent="0.25">
      <c r="B12" s="14" t="s">
        <v>12</v>
      </c>
      <c r="C12" s="14"/>
      <c r="D12" s="15" t="s">
        <v>55</v>
      </c>
      <c r="E12" s="15"/>
      <c r="F12" s="17">
        <v>1</v>
      </c>
      <c r="G12" s="16">
        <v>39.14</v>
      </c>
      <c r="H12" s="18">
        <f t="shared" ref="H12:H27" si="0">$F12*G12</f>
        <v>39.14</v>
      </c>
      <c r="I12" s="19"/>
      <c r="J12" s="16">
        <v>41.76</v>
      </c>
      <c r="K12" s="18">
        <f t="shared" ref="K12:K27" si="1">$F12*J12</f>
        <v>41.76</v>
      </c>
      <c r="L12" s="19"/>
      <c r="M12" s="21">
        <f t="shared" ref="M12:M21" si="2">K12-H12</f>
        <v>2.6199999999999974</v>
      </c>
      <c r="N12" s="22">
        <f t="shared" ref="N12:N21" si="3">IF((H12)=0,"",(M12/H12))</f>
        <v>6.6939192641798609E-2</v>
      </c>
      <c r="O12" s="19"/>
      <c r="P12" s="16">
        <v>42.12</v>
      </c>
      <c r="Q12" s="18">
        <f t="shared" ref="Q12:Q27" si="4">$F12*P12</f>
        <v>42.12</v>
      </c>
      <c r="R12" s="19"/>
      <c r="S12" s="21">
        <f>Q12-K12</f>
        <v>0.35999999999999943</v>
      </c>
      <c r="T12" s="22">
        <f t="shared" ref="T12:T34" si="5">IF((K12)=0,"",(S12/K12))</f>
        <v>8.6206896551723998E-3</v>
      </c>
      <c r="U12" s="19"/>
      <c r="V12" s="16">
        <v>42.07</v>
      </c>
      <c r="W12" s="18">
        <f t="shared" ref="W12:W27" si="6">$F12*V12</f>
        <v>42.07</v>
      </c>
      <c r="X12" s="19"/>
      <c r="Y12" s="21">
        <f>W12-Q12</f>
        <v>-4.9999999999997158E-2</v>
      </c>
      <c r="Z12" s="22">
        <f t="shared" ref="Z12:Z34" si="7">IF((Q12)=0,"",(Y12/Q12))</f>
        <v>-1.1870845204177863E-3</v>
      </c>
      <c r="AA12" s="19"/>
      <c r="AB12" s="16">
        <v>43.02</v>
      </c>
      <c r="AC12" s="18">
        <f t="shared" ref="AC12:AC27" si="8">$F12*AB12</f>
        <v>43.02</v>
      </c>
      <c r="AD12" s="19"/>
      <c r="AE12" s="21">
        <f>AC12-W12</f>
        <v>0.95000000000000284</v>
      </c>
      <c r="AF12" s="22">
        <f t="shared" ref="AF12:AF34" si="9">IF((W12)=0,"",(AE12/W12))</f>
        <v>2.2581411932493529E-2</v>
      </c>
    </row>
    <row r="13" spans="2:42" x14ac:dyDescent="0.25">
      <c r="B13" s="14" t="s">
        <v>112</v>
      </c>
      <c r="C13" s="14"/>
      <c r="D13" s="15" t="s">
        <v>55</v>
      </c>
      <c r="E13" s="15"/>
      <c r="F13" s="17">
        <v>1</v>
      </c>
      <c r="G13" s="16">
        <v>2.44</v>
      </c>
      <c r="H13" s="18">
        <f t="shared" si="0"/>
        <v>2.44</v>
      </c>
      <c r="I13" s="19"/>
      <c r="J13" s="16">
        <v>2.42</v>
      </c>
      <c r="K13" s="18">
        <f t="shared" si="1"/>
        <v>2.42</v>
      </c>
      <c r="L13" s="19"/>
      <c r="M13" s="21">
        <f t="shared" si="2"/>
        <v>-2.0000000000000018E-2</v>
      </c>
      <c r="N13" s="22">
        <f t="shared" si="3"/>
        <v>-8.1967213114754172E-3</v>
      </c>
      <c r="O13" s="19"/>
      <c r="P13" s="16">
        <v>2.42</v>
      </c>
      <c r="Q13" s="18">
        <f t="shared" si="4"/>
        <v>2.42</v>
      </c>
      <c r="R13" s="19"/>
      <c r="S13" s="21">
        <f t="shared" ref="S13:S42" si="10">Q13-K13</f>
        <v>0</v>
      </c>
      <c r="T13" s="22">
        <f t="shared" si="5"/>
        <v>0</v>
      </c>
      <c r="U13" s="19"/>
      <c r="V13" s="16"/>
      <c r="W13" s="18">
        <f t="shared" si="6"/>
        <v>0</v>
      </c>
      <c r="X13" s="19"/>
      <c r="Y13" s="21">
        <f t="shared" ref="Y13:Y42" si="11">W13-Q13</f>
        <v>-2.42</v>
      </c>
      <c r="Z13" s="22">
        <f t="shared" si="7"/>
        <v>-1</v>
      </c>
      <c r="AA13" s="19"/>
      <c r="AB13" s="16"/>
      <c r="AC13" s="18">
        <f t="shared" si="8"/>
        <v>0</v>
      </c>
      <c r="AD13" s="19"/>
      <c r="AE13" s="21">
        <f t="shared" ref="AE13" si="12">AC13-W13</f>
        <v>0</v>
      </c>
      <c r="AF13" s="22" t="str">
        <f t="shared" si="9"/>
        <v/>
      </c>
    </row>
    <row r="14" spans="2:42" x14ac:dyDescent="0.25">
      <c r="B14" s="23" t="s">
        <v>104</v>
      </c>
      <c r="C14" s="14"/>
      <c r="D14" s="15" t="s">
        <v>55</v>
      </c>
      <c r="E14" s="15"/>
      <c r="F14" s="17">
        <v>1</v>
      </c>
      <c r="G14" s="16">
        <v>0</v>
      </c>
      <c r="H14" s="18">
        <f t="shared" si="0"/>
        <v>0</v>
      </c>
      <c r="I14" s="19"/>
      <c r="J14" s="16">
        <v>0</v>
      </c>
      <c r="K14" s="18">
        <f t="shared" si="1"/>
        <v>0</v>
      </c>
      <c r="L14" s="19"/>
      <c r="M14" s="21">
        <f t="shared" si="2"/>
        <v>0</v>
      </c>
      <c r="N14" s="22" t="str">
        <f t="shared" si="3"/>
        <v/>
      </c>
      <c r="O14" s="19"/>
      <c r="P14" s="16">
        <v>0</v>
      </c>
      <c r="Q14" s="18">
        <f t="shared" si="4"/>
        <v>0</v>
      </c>
      <c r="R14" s="19"/>
      <c r="S14" s="21">
        <f t="shared" si="10"/>
        <v>0</v>
      </c>
      <c r="T14" s="22" t="str">
        <f t="shared" si="5"/>
        <v/>
      </c>
      <c r="U14" s="19"/>
      <c r="V14" s="16">
        <v>0</v>
      </c>
      <c r="W14" s="18">
        <f t="shared" si="6"/>
        <v>0</v>
      </c>
      <c r="X14" s="19"/>
      <c r="Y14" s="21">
        <f t="shared" si="11"/>
        <v>0</v>
      </c>
      <c r="Z14" s="22" t="str">
        <f t="shared" si="7"/>
        <v/>
      </c>
      <c r="AA14" s="19"/>
      <c r="AB14" s="16">
        <v>0</v>
      </c>
      <c r="AC14" s="18">
        <f t="shared" si="8"/>
        <v>0</v>
      </c>
      <c r="AD14" s="19"/>
      <c r="AE14" s="21">
        <f t="shared" ref="AE14:AE60" si="13">AC14-W14</f>
        <v>0</v>
      </c>
      <c r="AF14" s="22" t="str">
        <f>IF((W14)=0,"",(AE14/W14))</f>
        <v/>
      </c>
    </row>
    <row r="15" spans="2:42" x14ac:dyDescent="0.25">
      <c r="B15" s="23" t="s">
        <v>106</v>
      </c>
      <c r="C15" s="14"/>
      <c r="D15" s="15" t="s">
        <v>55</v>
      </c>
      <c r="E15" s="15"/>
      <c r="F15" s="17">
        <v>1</v>
      </c>
      <c r="G15" s="16">
        <v>0</v>
      </c>
      <c r="H15" s="18">
        <f t="shared" si="0"/>
        <v>0</v>
      </c>
      <c r="I15" s="19"/>
      <c r="J15" s="16">
        <v>0</v>
      </c>
      <c r="K15" s="18">
        <f t="shared" si="1"/>
        <v>0</v>
      </c>
      <c r="L15" s="19"/>
      <c r="M15" s="21">
        <f t="shared" si="2"/>
        <v>0</v>
      </c>
      <c r="N15" s="22" t="str">
        <f t="shared" si="3"/>
        <v/>
      </c>
      <c r="O15" s="19"/>
      <c r="P15" s="16">
        <v>0</v>
      </c>
      <c r="Q15" s="18">
        <f t="shared" si="4"/>
        <v>0</v>
      </c>
      <c r="R15" s="19"/>
      <c r="S15" s="21">
        <f t="shared" si="10"/>
        <v>0</v>
      </c>
      <c r="T15" s="22" t="str">
        <f t="shared" si="5"/>
        <v/>
      </c>
      <c r="U15" s="19"/>
      <c r="V15" s="16">
        <v>0</v>
      </c>
      <c r="W15" s="18">
        <f t="shared" si="6"/>
        <v>0</v>
      </c>
      <c r="X15" s="19"/>
      <c r="Y15" s="21">
        <f t="shared" si="11"/>
        <v>0</v>
      </c>
      <c r="Z15" s="22" t="str">
        <f t="shared" si="7"/>
        <v/>
      </c>
      <c r="AA15" s="19"/>
      <c r="AB15" s="16">
        <v>0</v>
      </c>
      <c r="AC15" s="18">
        <f t="shared" si="8"/>
        <v>0</v>
      </c>
      <c r="AD15" s="19"/>
      <c r="AE15" s="21">
        <f t="shared" si="13"/>
        <v>0</v>
      </c>
      <c r="AF15" s="22" t="str">
        <f>IF((W15)=0,"",(AE15/W15))</f>
        <v/>
      </c>
    </row>
    <row r="16" spans="2:42" hidden="1" x14ac:dyDescent="0.25">
      <c r="B16" s="23"/>
      <c r="C16" s="14"/>
      <c r="D16" s="15"/>
      <c r="E16" s="15"/>
      <c r="F16" s="17">
        <v>1</v>
      </c>
      <c r="G16" s="16"/>
      <c r="H16" s="18">
        <f t="shared" si="0"/>
        <v>0</v>
      </c>
      <c r="I16" s="19"/>
      <c r="J16" s="16"/>
      <c r="K16" s="18">
        <f t="shared" si="1"/>
        <v>0</v>
      </c>
      <c r="L16" s="19"/>
      <c r="M16" s="21">
        <f t="shared" si="2"/>
        <v>0</v>
      </c>
      <c r="N16" s="22" t="str">
        <f t="shared" si="3"/>
        <v/>
      </c>
      <c r="O16" s="19"/>
      <c r="P16" s="16"/>
      <c r="Q16" s="18">
        <f t="shared" si="4"/>
        <v>0</v>
      </c>
      <c r="R16" s="19"/>
      <c r="S16" s="21">
        <f t="shared" si="10"/>
        <v>0</v>
      </c>
      <c r="T16" s="22" t="str">
        <f t="shared" si="5"/>
        <v/>
      </c>
      <c r="U16" s="19"/>
      <c r="V16" s="16"/>
      <c r="W16" s="18">
        <f t="shared" si="6"/>
        <v>0</v>
      </c>
      <c r="X16" s="19"/>
      <c r="Y16" s="21">
        <f t="shared" si="11"/>
        <v>0</v>
      </c>
      <c r="Z16" s="22" t="str">
        <f t="shared" si="7"/>
        <v/>
      </c>
      <c r="AA16" s="19"/>
      <c r="AB16" s="16"/>
      <c r="AC16" s="18">
        <f t="shared" si="8"/>
        <v>0</v>
      </c>
      <c r="AD16" s="19"/>
      <c r="AE16" s="21">
        <f t="shared" si="13"/>
        <v>0</v>
      </c>
      <c r="AF16" s="22" t="str">
        <f t="shared" si="9"/>
        <v/>
      </c>
    </row>
    <row r="17" spans="2:32" hidden="1" x14ac:dyDescent="0.25">
      <c r="B17" s="23"/>
      <c r="C17" s="14"/>
      <c r="D17" s="15"/>
      <c r="E17" s="15"/>
      <c r="F17" s="17">
        <v>1</v>
      </c>
      <c r="G17" s="16"/>
      <c r="H17" s="18">
        <f t="shared" si="0"/>
        <v>0</v>
      </c>
      <c r="I17" s="19"/>
      <c r="J17" s="16"/>
      <c r="K17" s="18">
        <f t="shared" si="1"/>
        <v>0</v>
      </c>
      <c r="L17" s="19"/>
      <c r="M17" s="21">
        <f t="shared" si="2"/>
        <v>0</v>
      </c>
      <c r="N17" s="22" t="str">
        <f t="shared" si="3"/>
        <v/>
      </c>
      <c r="O17" s="19"/>
      <c r="P17" s="16"/>
      <c r="Q17" s="18">
        <f t="shared" si="4"/>
        <v>0</v>
      </c>
      <c r="R17" s="19"/>
      <c r="S17" s="21">
        <f t="shared" si="10"/>
        <v>0</v>
      </c>
      <c r="T17" s="22" t="str">
        <f t="shared" si="5"/>
        <v/>
      </c>
      <c r="U17" s="19"/>
      <c r="V17" s="16"/>
      <c r="W17" s="18">
        <f t="shared" si="6"/>
        <v>0</v>
      </c>
      <c r="X17" s="19"/>
      <c r="Y17" s="21">
        <f t="shared" si="11"/>
        <v>0</v>
      </c>
      <c r="Z17" s="22" t="str">
        <f t="shared" si="7"/>
        <v/>
      </c>
      <c r="AA17" s="19"/>
      <c r="AB17" s="16"/>
      <c r="AC17" s="18">
        <f t="shared" si="8"/>
        <v>0</v>
      </c>
      <c r="AD17" s="19"/>
      <c r="AE17" s="21">
        <f t="shared" si="13"/>
        <v>0</v>
      </c>
      <c r="AF17" s="22" t="str">
        <f t="shared" si="9"/>
        <v/>
      </c>
    </row>
    <row r="18" spans="2:32" hidden="1" x14ac:dyDescent="0.25">
      <c r="B18" s="23"/>
      <c r="C18" s="14"/>
      <c r="D18" s="15"/>
      <c r="E18" s="15"/>
      <c r="F18" s="17">
        <v>1</v>
      </c>
      <c r="G18" s="16"/>
      <c r="H18" s="18">
        <f t="shared" si="0"/>
        <v>0</v>
      </c>
      <c r="I18" s="19"/>
      <c r="J18" s="16"/>
      <c r="K18" s="18">
        <f t="shared" si="1"/>
        <v>0</v>
      </c>
      <c r="L18" s="19"/>
      <c r="M18" s="21">
        <f t="shared" si="2"/>
        <v>0</v>
      </c>
      <c r="N18" s="22" t="str">
        <f t="shared" si="3"/>
        <v/>
      </c>
      <c r="O18" s="19"/>
      <c r="P18" s="16"/>
      <c r="Q18" s="18">
        <f t="shared" si="4"/>
        <v>0</v>
      </c>
      <c r="R18" s="19"/>
      <c r="S18" s="21">
        <f t="shared" si="10"/>
        <v>0</v>
      </c>
      <c r="T18" s="22" t="str">
        <f t="shared" si="5"/>
        <v/>
      </c>
      <c r="U18" s="19"/>
      <c r="V18" s="16"/>
      <c r="W18" s="18">
        <f t="shared" si="6"/>
        <v>0</v>
      </c>
      <c r="X18" s="19"/>
      <c r="Y18" s="21">
        <f t="shared" si="11"/>
        <v>0</v>
      </c>
      <c r="Z18" s="22" t="str">
        <f t="shared" si="7"/>
        <v/>
      </c>
      <c r="AA18" s="19"/>
      <c r="AB18" s="16"/>
      <c r="AC18" s="18">
        <f t="shared" si="8"/>
        <v>0</v>
      </c>
      <c r="AD18" s="19"/>
      <c r="AE18" s="21">
        <f t="shared" si="13"/>
        <v>0</v>
      </c>
      <c r="AF18" s="22" t="str">
        <f t="shared" si="9"/>
        <v/>
      </c>
    </row>
    <row r="19" spans="2:32" x14ac:dyDescent="0.25">
      <c r="B19" s="14" t="s">
        <v>14</v>
      </c>
      <c r="C19" s="14"/>
      <c r="D19" s="15" t="s">
        <v>58</v>
      </c>
      <c r="E19" s="15"/>
      <c r="F19" s="17">
        <f>$G$7</f>
        <v>15000</v>
      </c>
      <c r="G19" s="16">
        <v>1.01E-2</v>
      </c>
      <c r="H19" s="18">
        <f t="shared" si="0"/>
        <v>151.5</v>
      </c>
      <c r="I19" s="19"/>
      <c r="J19" s="16">
        <v>1.0800000000000001E-2</v>
      </c>
      <c r="K19" s="18">
        <f t="shared" si="1"/>
        <v>162</v>
      </c>
      <c r="L19" s="19"/>
      <c r="M19" s="21">
        <f t="shared" si="2"/>
        <v>10.5</v>
      </c>
      <c r="N19" s="22">
        <f t="shared" si="3"/>
        <v>6.9306930693069313E-2</v>
      </c>
      <c r="O19" s="19"/>
      <c r="P19" s="16">
        <v>1.09E-2</v>
      </c>
      <c r="Q19" s="18">
        <f t="shared" si="4"/>
        <v>163.5</v>
      </c>
      <c r="R19" s="19"/>
      <c r="S19" s="21">
        <f t="shared" si="10"/>
        <v>1.5</v>
      </c>
      <c r="T19" s="22">
        <f t="shared" si="5"/>
        <v>9.2592592592592587E-3</v>
      </c>
      <c r="U19" s="19"/>
      <c r="V19" s="16">
        <v>1.09E-2</v>
      </c>
      <c r="W19" s="18">
        <f t="shared" si="6"/>
        <v>163.5</v>
      </c>
      <c r="X19" s="19"/>
      <c r="Y19" s="21">
        <f t="shared" si="11"/>
        <v>0</v>
      </c>
      <c r="Z19" s="22">
        <f t="shared" si="7"/>
        <v>0</v>
      </c>
      <c r="AA19" s="19"/>
      <c r="AB19" s="16">
        <v>1.11E-2</v>
      </c>
      <c r="AC19" s="18">
        <f t="shared" si="8"/>
        <v>166.5</v>
      </c>
      <c r="AD19" s="19"/>
      <c r="AE19" s="21">
        <f t="shared" si="13"/>
        <v>3</v>
      </c>
      <c r="AF19" s="22">
        <f t="shared" si="9"/>
        <v>1.834862385321101E-2</v>
      </c>
    </row>
    <row r="20" spans="2:32" x14ac:dyDescent="0.25">
      <c r="B20" s="14" t="s">
        <v>15</v>
      </c>
      <c r="C20" s="14"/>
      <c r="D20" s="15" t="s">
        <v>55</v>
      </c>
      <c r="E20" s="15"/>
      <c r="F20" s="17">
        <v>1</v>
      </c>
      <c r="G20" s="16">
        <v>2.2999999999999998</v>
      </c>
      <c r="H20" s="18">
        <f t="shared" si="0"/>
        <v>2.2999999999999998</v>
      </c>
      <c r="I20" s="19"/>
      <c r="J20" s="16"/>
      <c r="K20" s="18">
        <f t="shared" si="1"/>
        <v>0</v>
      </c>
      <c r="L20" s="19"/>
      <c r="M20" s="21">
        <f t="shared" si="2"/>
        <v>-2.2999999999999998</v>
      </c>
      <c r="N20" s="22">
        <f t="shared" si="3"/>
        <v>-1</v>
      </c>
      <c r="O20" s="19"/>
      <c r="P20" s="16"/>
      <c r="Q20" s="18">
        <f t="shared" si="4"/>
        <v>0</v>
      </c>
      <c r="R20" s="19"/>
      <c r="S20" s="21">
        <f t="shared" si="10"/>
        <v>0</v>
      </c>
      <c r="T20" s="22" t="str">
        <f t="shared" si="5"/>
        <v/>
      </c>
      <c r="U20" s="19"/>
      <c r="V20" s="16"/>
      <c r="W20" s="18">
        <f t="shared" si="6"/>
        <v>0</v>
      </c>
      <c r="X20" s="19"/>
      <c r="Y20" s="21">
        <f t="shared" si="11"/>
        <v>0</v>
      </c>
      <c r="Z20" s="22" t="str">
        <f t="shared" si="7"/>
        <v/>
      </c>
      <c r="AA20" s="19"/>
      <c r="AB20" s="16"/>
      <c r="AC20" s="18">
        <f t="shared" si="8"/>
        <v>0</v>
      </c>
      <c r="AD20" s="19"/>
      <c r="AE20" s="21">
        <f t="shared" si="13"/>
        <v>0</v>
      </c>
      <c r="AF20" s="22" t="str">
        <f t="shared" si="9"/>
        <v/>
      </c>
    </row>
    <row r="21" spans="2:32" x14ac:dyDescent="0.25">
      <c r="B21" s="14" t="s">
        <v>16</v>
      </c>
      <c r="C21" s="14"/>
      <c r="D21" s="15" t="s">
        <v>58</v>
      </c>
      <c r="E21" s="15"/>
      <c r="F21" s="17">
        <f>$G$7</f>
        <v>15000</v>
      </c>
      <c r="G21" s="16">
        <v>-1E-4</v>
      </c>
      <c r="H21" s="18">
        <f t="shared" si="0"/>
        <v>-1.5</v>
      </c>
      <c r="I21" s="19"/>
      <c r="J21" s="16"/>
      <c r="K21" s="18">
        <f t="shared" si="1"/>
        <v>0</v>
      </c>
      <c r="L21" s="19"/>
      <c r="M21" s="21">
        <f t="shared" si="2"/>
        <v>1.5</v>
      </c>
      <c r="N21" s="22">
        <f t="shared" si="3"/>
        <v>-1</v>
      </c>
      <c r="O21" s="19"/>
      <c r="P21" s="16"/>
      <c r="Q21" s="18">
        <f t="shared" si="4"/>
        <v>0</v>
      </c>
      <c r="R21" s="19"/>
      <c r="S21" s="21">
        <f t="shared" si="10"/>
        <v>0</v>
      </c>
      <c r="T21" s="22" t="str">
        <f t="shared" si="5"/>
        <v/>
      </c>
      <c r="U21" s="19"/>
      <c r="V21" s="16"/>
      <c r="W21" s="18">
        <f t="shared" si="6"/>
        <v>0</v>
      </c>
      <c r="X21" s="19"/>
      <c r="Y21" s="21">
        <f t="shared" si="11"/>
        <v>0</v>
      </c>
      <c r="Z21" s="22" t="str">
        <f t="shared" si="7"/>
        <v/>
      </c>
      <c r="AA21" s="19"/>
      <c r="AB21" s="16"/>
      <c r="AC21" s="18">
        <f t="shared" si="8"/>
        <v>0</v>
      </c>
      <c r="AD21" s="19"/>
      <c r="AE21" s="21">
        <f t="shared" si="13"/>
        <v>0</v>
      </c>
      <c r="AF21" s="22" t="str">
        <f t="shared" si="9"/>
        <v/>
      </c>
    </row>
    <row r="22" spans="2:32" hidden="1" x14ac:dyDescent="0.25">
      <c r="B22" s="24"/>
      <c r="C22" s="14"/>
      <c r="D22" s="15"/>
      <c r="E22" s="15"/>
      <c r="F22" s="17"/>
      <c r="G22" s="16"/>
      <c r="H22" s="18"/>
      <c r="I22" s="19"/>
      <c r="J22" s="16"/>
      <c r="K22" s="18"/>
      <c r="L22" s="19"/>
      <c r="M22" s="21"/>
      <c r="N22" s="22"/>
      <c r="O22" s="19"/>
      <c r="P22" s="16"/>
      <c r="Q22" s="18"/>
      <c r="R22" s="19"/>
      <c r="S22" s="21"/>
      <c r="T22" s="22"/>
      <c r="U22" s="19"/>
      <c r="V22" s="16"/>
      <c r="W22" s="18"/>
      <c r="X22" s="19"/>
      <c r="Y22" s="21"/>
      <c r="Z22" s="22"/>
      <c r="AA22" s="19"/>
      <c r="AB22" s="16"/>
      <c r="AC22" s="18"/>
      <c r="AD22" s="19"/>
      <c r="AE22" s="21"/>
      <c r="AF22" s="22"/>
    </row>
    <row r="23" spans="2:32" hidden="1" x14ac:dyDescent="0.25">
      <c r="B23" s="132"/>
      <c r="C23" s="14"/>
      <c r="D23" s="15"/>
      <c r="E23" s="15"/>
      <c r="F23" s="17"/>
      <c r="G23" s="16"/>
      <c r="H23" s="18"/>
      <c r="I23" s="19"/>
      <c r="J23" s="16"/>
      <c r="K23" s="18"/>
      <c r="L23" s="19"/>
      <c r="M23" s="21"/>
      <c r="N23" s="22"/>
      <c r="O23" s="19"/>
      <c r="P23" s="16"/>
      <c r="Q23" s="18"/>
      <c r="R23" s="19"/>
      <c r="S23" s="21"/>
      <c r="T23" s="22"/>
      <c r="U23" s="19"/>
      <c r="V23" s="16"/>
      <c r="W23" s="18"/>
      <c r="X23" s="19"/>
      <c r="Y23" s="21"/>
      <c r="Z23" s="22"/>
      <c r="AA23" s="19"/>
      <c r="AB23" s="16"/>
      <c r="AC23" s="18"/>
      <c r="AD23" s="19"/>
      <c r="AE23" s="21"/>
      <c r="AF23" s="22"/>
    </row>
    <row r="24" spans="2:32" x14ac:dyDescent="0.25">
      <c r="B24" s="24" t="s">
        <v>57</v>
      </c>
      <c r="C24" s="14"/>
      <c r="D24" s="15" t="s">
        <v>58</v>
      </c>
      <c r="E24" s="15"/>
      <c r="F24" s="17">
        <f t="shared" ref="F24:F33" si="14">$G$7</f>
        <v>15000</v>
      </c>
      <c r="G24" s="16">
        <v>0</v>
      </c>
      <c r="H24" s="18">
        <f t="shared" si="0"/>
        <v>0</v>
      </c>
      <c r="I24" s="19"/>
      <c r="J24" s="16">
        <v>0</v>
      </c>
      <c r="K24" s="18">
        <f t="shared" si="1"/>
        <v>0</v>
      </c>
      <c r="L24" s="19"/>
      <c r="M24" s="21">
        <f t="shared" ref="M24:M29" si="15">K24-H24</f>
        <v>0</v>
      </c>
      <c r="N24" s="22" t="str">
        <f t="shared" ref="N24:N29" si="16">IF((H24)=0,"",(M24/H24))</f>
        <v/>
      </c>
      <c r="O24" s="19"/>
      <c r="P24" s="16">
        <v>0</v>
      </c>
      <c r="Q24" s="18">
        <f t="shared" si="4"/>
        <v>0</v>
      </c>
      <c r="R24" s="19"/>
      <c r="S24" s="21">
        <f t="shared" si="10"/>
        <v>0</v>
      </c>
      <c r="T24" s="22" t="str">
        <f t="shared" si="5"/>
        <v/>
      </c>
      <c r="U24" s="19"/>
      <c r="V24" s="16">
        <v>0</v>
      </c>
      <c r="W24" s="18">
        <f t="shared" si="6"/>
        <v>0</v>
      </c>
      <c r="X24" s="19"/>
      <c r="Y24" s="21">
        <f t="shared" si="11"/>
        <v>0</v>
      </c>
      <c r="Z24" s="22" t="str">
        <f t="shared" si="7"/>
        <v/>
      </c>
      <c r="AA24" s="19"/>
      <c r="AB24" s="16">
        <v>0</v>
      </c>
      <c r="AC24" s="18">
        <f t="shared" si="8"/>
        <v>0</v>
      </c>
      <c r="AD24" s="19"/>
      <c r="AE24" s="21">
        <f t="shared" si="13"/>
        <v>0</v>
      </c>
      <c r="AF24" s="22" t="str">
        <f t="shared" si="9"/>
        <v/>
      </c>
    </row>
    <row r="25" spans="2:32" hidden="1" x14ac:dyDescent="0.25">
      <c r="B25" s="24"/>
      <c r="C25" s="14"/>
      <c r="D25" s="15"/>
      <c r="E25" s="15"/>
      <c r="F25" s="17">
        <f t="shared" si="14"/>
        <v>15000</v>
      </c>
      <c r="G25" s="16"/>
      <c r="H25" s="18">
        <f t="shared" si="0"/>
        <v>0</v>
      </c>
      <c r="I25" s="19"/>
      <c r="J25" s="16"/>
      <c r="K25" s="18">
        <f t="shared" si="1"/>
        <v>0</v>
      </c>
      <c r="L25" s="19"/>
      <c r="M25" s="21">
        <f t="shared" si="15"/>
        <v>0</v>
      </c>
      <c r="N25" s="22" t="str">
        <f t="shared" si="16"/>
        <v/>
      </c>
      <c r="O25" s="19"/>
      <c r="P25" s="16"/>
      <c r="Q25" s="18">
        <f t="shared" si="4"/>
        <v>0</v>
      </c>
      <c r="R25" s="19"/>
      <c r="S25" s="21">
        <f t="shared" si="10"/>
        <v>0</v>
      </c>
      <c r="T25" s="22" t="str">
        <f t="shared" si="5"/>
        <v/>
      </c>
      <c r="U25" s="19"/>
      <c r="V25" s="16"/>
      <c r="W25" s="18">
        <f t="shared" si="6"/>
        <v>0</v>
      </c>
      <c r="X25" s="19"/>
      <c r="Y25" s="21">
        <f t="shared" si="11"/>
        <v>0</v>
      </c>
      <c r="Z25" s="22" t="str">
        <f t="shared" si="7"/>
        <v/>
      </c>
      <c r="AA25" s="19"/>
      <c r="AB25" s="16"/>
      <c r="AC25" s="18">
        <f t="shared" si="8"/>
        <v>0</v>
      </c>
      <c r="AD25" s="19"/>
      <c r="AE25" s="21">
        <f t="shared" si="13"/>
        <v>0</v>
      </c>
      <c r="AF25" s="22" t="str">
        <f t="shared" si="9"/>
        <v/>
      </c>
    </row>
    <row r="26" spans="2:32" hidden="1" x14ac:dyDescent="0.25">
      <c r="B26" s="24"/>
      <c r="C26" s="14"/>
      <c r="D26" s="15"/>
      <c r="E26" s="15"/>
      <c r="F26" s="17">
        <f t="shared" si="14"/>
        <v>15000</v>
      </c>
      <c r="G26" s="16"/>
      <c r="H26" s="18">
        <f t="shared" si="0"/>
        <v>0</v>
      </c>
      <c r="I26" s="19"/>
      <c r="J26" s="16"/>
      <c r="K26" s="18">
        <f t="shared" si="1"/>
        <v>0</v>
      </c>
      <c r="L26" s="19"/>
      <c r="M26" s="21">
        <f t="shared" si="15"/>
        <v>0</v>
      </c>
      <c r="N26" s="22" t="str">
        <f t="shared" si="16"/>
        <v/>
      </c>
      <c r="O26" s="19"/>
      <c r="P26" s="16"/>
      <c r="Q26" s="18">
        <f t="shared" si="4"/>
        <v>0</v>
      </c>
      <c r="R26" s="19"/>
      <c r="S26" s="21">
        <f t="shared" si="10"/>
        <v>0</v>
      </c>
      <c r="T26" s="22" t="str">
        <f t="shared" si="5"/>
        <v/>
      </c>
      <c r="U26" s="19"/>
      <c r="V26" s="16"/>
      <c r="W26" s="18">
        <f t="shared" si="6"/>
        <v>0</v>
      </c>
      <c r="X26" s="19"/>
      <c r="Y26" s="21">
        <f t="shared" si="11"/>
        <v>0</v>
      </c>
      <c r="Z26" s="22" t="str">
        <f t="shared" si="7"/>
        <v/>
      </c>
      <c r="AA26" s="19"/>
      <c r="AB26" s="16"/>
      <c r="AC26" s="18">
        <f t="shared" si="8"/>
        <v>0</v>
      </c>
      <c r="AD26" s="19"/>
      <c r="AE26" s="21">
        <f t="shared" si="13"/>
        <v>0</v>
      </c>
      <c r="AF26" s="22" t="str">
        <f t="shared" si="9"/>
        <v/>
      </c>
    </row>
    <row r="27" spans="2:32" hidden="1" x14ac:dyDescent="0.25">
      <c r="B27" s="24"/>
      <c r="C27" s="14"/>
      <c r="D27" s="15"/>
      <c r="E27" s="15"/>
      <c r="F27" s="17">
        <f t="shared" si="14"/>
        <v>15000</v>
      </c>
      <c r="G27" s="16"/>
      <c r="H27" s="18">
        <f t="shared" si="0"/>
        <v>0</v>
      </c>
      <c r="I27" s="19"/>
      <c r="J27" s="16"/>
      <c r="K27" s="18">
        <f t="shared" si="1"/>
        <v>0</v>
      </c>
      <c r="L27" s="19"/>
      <c r="M27" s="21">
        <f t="shared" si="15"/>
        <v>0</v>
      </c>
      <c r="N27" s="22" t="str">
        <f t="shared" si="16"/>
        <v/>
      </c>
      <c r="O27" s="19"/>
      <c r="P27" s="16"/>
      <c r="Q27" s="18">
        <f t="shared" si="4"/>
        <v>0</v>
      </c>
      <c r="R27" s="19"/>
      <c r="S27" s="21">
        <f t="shared" si="10"/>
        <v>0</v>
      </c>
      <c r="T27" s="22" t="str">
        <f t="shared" si="5"/>
        <v/>
      </c>
      <c r="U27" s="19"/>
      <c r="V27" s="16"/>
      <c r="W27" s="18">
        <f t="shared" si="6"/>
        <v>0</v>
      </c>
      <c r="X27" s="19"/>
      <c r="Y27" s="21">
        <f t="shared" si="11"/>
        <v>0</v>
      </c>
      <c r="Z27" s="22" t="str">
        <f t="shared" si="7"/>
        <v/>
      </c>
      <c r="AA27" s="19"/>
      <c r="AB27" s="16"/>
      <c r="AC27" s="18">
        <f t="shared" si="8"/>
        <v>0</v>
      </c>
      <c r="AD27" s="19"/>
      <c r="AE27" s="21">
        <f t="shared" si="13"/>
        <v>0</v>
      </c>
      <c r="AF27" s="22" t="str">
        <f t="shared" si="9"/>
        <v/>
      </c>
    </row>
    <row r="28" spans="2:32" s="34" customFormat="1" ht="13" x14ac:dyDescent="0.25">
      <c r="B28" s="25" t="s">
        <v>17</v>
      </c>
      <c r="C28" s="26"/>
      <c r="D28" s="27"/>
      <c r="E28" s="27"/>
      <c r="F28" s="29"/>
      <c r="G28" s="28"/>
      <c r="H28" s="30">
        <f>SUM(H12:H27)</f>
        <v>193.88</v>
      </c>
      <c r="I28" s="31"/>
      <c r="J28" s="28"/>
      <c r="K28" s="30">
        <f>SUM(K12:K27)</f>
        <v>206.18</v>
      </c>
      <c r="L28" s="31"/>
      <c r="M28" s="32">
        <f t="shared" si="15"/>
        <v>12.300000000000011</v>
      </c>
      <c r="N28" s="33">
        <f t="shared" si="16"/>
        <v>6.3441303899319221E-2</v>
      </c>
      <c r="O28" s="31"/>
      <c r="P28" s="28"/>
      <c r="Q28" s="30">
        <f>SUM(Q12:Q27)</f>
        <v>208.04</v>
      </c>
      <c r="R28" s="31"/>
      <c r="S28" s="32">
        <f t="shared" si="10"/>
        <v>1.8599999999999852</v>
      </c>
      <c r="T28" s="33">
        <f t="shared" si="5"/>
        <v>9.0212435735764138E-3</v>
      </c>
      <c r="U28" s="31"/>
      <c r="V28" s="28"/>
      <c r="W28" s="30">
        <f>SUM(W12:W27)</f>
        <v>205.57</v>
      </c>
      <c r="X28" s="31"/>
      <c r="Y28" s="32">
        <f t="shared" si="11"/>
        <v>-2.4699999999999989</v>
      </c>
      <c r="Z28" s="33">
        <f t="shared" si="7"/>
        <v>-1.1872716785233604E-2</v>
      </c>
      <c r="AA28" s="31"/>
      <c r="AB28" s="28"/>
      <c r="AC28" s="30">
        <f>SUM(AC12:AC27)</f>
        <v>209.52</v>
      </c>
      <c r="AD28" s="31"/>
      <c r="AE28" s="32">
        <f t="shared" si="13"/>
        <v>3.9500000000000171</v>
      </c>
      <c r="AF28" s="33">
        <f t="shared" si="9"/>
        <v>1.921486598239051E-2</v>
      </c>
    </row>
    <row r="29" spans="2:32" ht="12.75" customHeight="1" x14ac:dyDescent="0.25">
      <c r="B29" s="134" t="s">
        <v>18</v>
      </c>
      <c r="C29" s="14"/>
      <c r="D29" s="15" t="s">
        <v>58</v>
      </c>
      <c r="E29" s="15"/>
      <c r="F29" s="17">
        <f>$G$7</f>
        <v>15000</v>
      </c>
      <c r="G29" s="16">
        <v>-8.9999999999999998E-4</v>
      </c>
      <c r="H29" s="18">
        <f t="shared" ref="H29:H35" si="17">$F29*G29</f>
        <v>-13.5</v>
      </c>
      <c r="I29" s="19"/>
      <c r="J29" s="16">
        <v>3.3021965494891919E-4</v>
      </c>
      <c r="K29" s="18">
        <f t="shared" ref="K29:K35" si="18">$F29*J29</f>
        <v>4.9532948242337875</v>
      </c>
      <c r="L29" s="19"/>
      <c r="M29" s="21">
        <f t="shared" si="15"/>
        <v>18.453294824233787</v>
      </c>
      <c r="N29" s="22">
        <f t="shared" si="16"/>
        <v>-1.3669107277210213</v>
      </c>
      <c r="O29" s="19"/>
      <c r="P29" s="16">
        <v>0</v>
      </c>
      <c r="Q29" s="18">
        <f t="shared" ref="Q29:Q35" si="19">$F29*P29</f>
        <v>0</v>
      </c>
      <c r="R29" s="19"/>
      <c r="S29" s="21">
        <f t="shared" si="10"/>
        <v>-4.9532948242337875</v>
      </c>
      <c r="T29" s="22">
        <f t="shared" si="5"/>
        <v>-1</v>
      </c>
      <c r="U29" s="19"/>
      <c r="V29" s="16">
        <v>0</v>
      </c>
      <c r="W29" s="18">
        <f t="shared" ref="W29:W35" si="20">$F29*V29</f>
        <v>0</v>
      </c>
      <c r="X29" s="19"/>
      <c r="Y29" s="21">
        <f t="shared" si="11"/>
        <v>0</v>
      </c>
      <c r="Z29" s="22" t="str">
        <f t="shared" si="7"/>
        <v/>
      </c>
      <c r="AA29" s="19"/>
      <c r="AB29" s="16">
        <v>0</v>
      </c>
      <c r="AC29" s="18">
        <f t="shared" ref="AC29:AC35" si="21">$F29*AB29</f>
        <v>0</v>
      </c>
      <c r="AD29" s="19"/>
      <c r="AE29" s="21">
        <f t="shared" si="13"/>
        <v>0</v>
      </c>
      <c r="AF29" s="22" t="str">
        <f t="shared" si="9"/>
        <v/>
      </c>
    </row>
    <row r="30" spans="2:32" ht="25" x14ac:dyDescent="0.25">
      <c r="B30" s="134" t="s">
        <v>18</v>
      </c>
      <c r="C30" s="14"/>
      <c r="D30" s="15" t="s">
        <v>58</v>
      </c>
      <c r="E30" s="15"/>
      <c r="F30" s="17">
        <f>$G$7</f>
        <v>15000</v>
      </c>
      <c r="G30" s="16"/>
      <c r="H30" s="18">
        <f t="shared" ref="H30" si="22">$F30*G30</f>
        <v>0</v>
      </c>
      <c r="I30" s="19"/>
      <c r="J30" s="16"/>
      <c r="K30" s="18">
        <f t="shared" ref="K30" si="23">$F30*J30</f>
        <v>0</v>
      </c>
      <c r="L30" s="19"/>
      <c r="M30" s="21">
        <f t="shared" ref="M30" si="24">K30-H30</f>
        <v>0</v>
      </c>
      <c r="N30" s="22" t="str">
        <f t="shared" ref="N30" si="25">IF((H30)=0,"",(M30/H30))</f>
        <v/>
      </c>
      <c r="O30" s="19"/>
      <c r="P30" s="16"/>
      <c r="Q30" s="18"/>
      <c r="R30" s="19"/>
      <c r="S30" s="21"/>
      <c r="T30" s="22"/>
      <c r="U30" s="19"/>
      <c r="V30" s="16"/>
      <c r="W30" s="18"/>
      <c r="X30" s="19"/>
      <c r="Y30" s="21"/>
      <c r="Z30" s="22"/>
      <c r="AA30" s="19"/>
      <c r="AB30" s="16"/>
      <c r="AC30" s="18"/>
      <c r="AD30" s="19"/>
      <c r="AE30" s="21"/>
      <c r="AF30" s="22"/>
    </row>
    <row r="31" spans="2:32" x14ac:dyDescent="0.25">
      <c r="B31" s="132">
        <v>1575</v>
      </c>
      <c r="C31" s="14"/>
      <c r="D31" s="15" t="s">
        <v>58</v>
      </c>
      <c r="E31" s="15"/>
      <c r="F31" s="17">
        <f t="shared" si="14"/>
        <v>15000</v>
      </c>
      <c r="G31" s="16">
        <v>1E-4</v>
      </c>
      <c r="H31" s="18">
        <f>$F31*G31</f>
        <v>1.5</v>
      </c>
      <c r="I31" s="19"/>
      <c r="J31" s="16">
        <v>0</v>
      </c>
      <c r="K31" s="18">
        <f>$F31*J31</f>
        <v>0</v>
      </c>
      <c r="L31" s="19"/>
      <c r="M31" s="21">
        <f t="shared" ref="M31:M42" si="26">K31-H31</f>
        <v>-1.5</v>
      </c>
      <c r="N31" s="22">
        <f>IF((H31)=0,"",(M31/H31))</f>
        <v>-1</v>
      </c>
      <c r="O31" s="19"/>
      <c r="P31" s="16">
        <v>0</v>
      </c>
      <c r="Q31" s="18">
        <f>$F31*P31</f>
        <v>0</v>
      </c>
      <c r="R31" s="19"/>
      <c r="S31" s="21">
        <f>Q31-K31</f>
        <v>0</v>
      </c>
      <c r="T31" s="22" t="str">
        <f>IF((K31)=0,"",(S31/K31))</f>
        <v/>
      </c>
      <c r="U31" s="19"/>
      <c r="V31" s="16">
        <v>0</v>
      </c>
      <c r="W31" s="18">
        <f>$F31*V31</f>
        <v>0</v>
      </c>
      <c r="X31" s="19"/>
      <c r="Y31" s="21">
        <f>W31-Q31</f>
        <v>0</v>
      </c>
      <c r="Z31" s="22" t="str">
        <f>IF((Q31)=0,"",(Y31/Q31))</f>
        <v/>
      </c>
      <c r="AA31" s="19"/>
      <c r="AB31" s="16">
        <v>0</v>
      </c>
      <c r="AC31" s="18">
        <f>$F31*AB31</f>
        <v>0</v>
      </c>
      <c r="AD31" s="19"/>
      <c r="AE31" s="21">
        <f>AC31-W31</f>
        <v>0</v>
      </c>
      <c r="AF31" s="22" t="str">
        <f>IF((W31)=0,"",(AE31/W31))</f>
        <v/>
      </c>
    </row>
    <row r="32" spans="2:32" hidden="1" x14ac:dyDescent="0.25">
      <c r="B32" s="35"/>
      <c r="C32" s="14"/>
      <c r="D32" s="15"/>
      <c r="E32" s="15"/>
      <c r="F32" s="17">
        <f t="shared" si="14"/>
        <v>15000</v>
      </c>
      <c r="G32" s="16"/>
      <c r="H32" s="18">
        <f t="shared" si="17"/>
        <v>0</v>
      </c>
      <c r="I32" s="36"/>
      <c r="J32" s="16"/>
      <c r="K32" s="18">
        <f t="shared" si="18"/>
        <v>0</v>
      </c>
      <c r="L32" s="36"/>
      <c r="M32" s="21">
        <f t="shared" si="26"/>
        <v>0</v>
      </c>
      <c r="N32" s="22" t="str">
        <f>IF((H32)=0,"",(M32/H32))</f>
        <v/>
      </c>
      <c r="O32" s="36"/>
      <c r="P32" s="16"/>
      <c r="Q32" s="18">
        <f t="shared" si="19"/>
        <v>0</v>
      </c>
      <c r="R32" s="36"/>
      <c r="S32" s="21">
        <f t="shared" si="10"/>
        <v>0</v>
      </c>
      <c r="T32" s="22" t="str">
        <f t="shared" si="5"/>
        <v/>
      </c>
      <c r="U32" s="36"/>
      <c r="V32" s="16"/>
      <c r="W32" s="18">
        <f t="shared" si="20"/>
        <v>0</v>
      </c>
      <c r="X32" s="36"/>
      <c r="Y32" s="21">
        <f t="shared" si="11"/>
        <v>0</v>
      </c>
      <c r="Z32" s="22" t="str">
        <f t="shared" si="7"/>
        <v/>
      </c>
      <c r="AA32" s="36"/>
      <c r="AB32" s="16"/>
      <c r="AC32" s="18">
        <f t="shared" si="21"/>
        <v>0</v>
      </c>
      <c r="AD32" s="36"/>
      <c r="AE32" s="21">
        <f t="shared" si="13"/>
        <v>0</v>
      </c>
      <c r="AF32" s="22" t="str">
        <f t="shared" si="9"/>
        <v/>
      </c>
    </row>
    <row r="33" spans="2:32" x14ac:dyDescent="0.25">
      <c r="B33" s="37" t="s">
        <v>19</v>
      </c>
      <c r="C33" s="14"/>
      <c r="D33" s="15" t="s">
        <v>58</v>
      </c>
      <c r="E33" s="15"/>
      <c r="F33" s="17">
        <f t="shared" si="14"/>
        <v>15000</v>
      </c>
      <c r="G33" s="133">
        <v>6.0000000000000002E-5</v>
      </c>
      <c r="H33" s="18">
        <f t="shared" si="17"/>
        <v>0.9</v>
      </c>
      <c r="I33" s="19"/>
      <c r="J33" s="133">
        <v>6.0000000000000002E-5</v>
      </c>
      <c r="K33" s="18">
        <f t="shared" si="18"/>
        <v>0.9</v>
      </c>
      <c r="L33" s="19"/>
      <c r="M33" s="21">
        <f t="shared" si="26"/>
        <v>0</v>
      </c>
      <c r="N33" s="22">
        <f>IF((H33)=0,"",(M33/H33))</f>
        <v>0</v>
      </c>
      <c r="O33" s="19"/>
      <c r="P33" s="133">
        <v>6.0000000000000002E-5</v>
      </c>
      <c r="Q33" s="18">
        <f t="shared" si="19"/>
        <v>0.9</v>
      </c>
      <c r="R33" s="19"/>
      <c r="S33" s="21">
        <f t="shared" si="10"/>
        <v>0</v>
      </c>
      <c r="T33" s="22">
        <f t="shared" si="5"/>
        <v>0</v>
      </c>
      <c r="U33" s="19"/>
      <c r="V33" s="133">
        <v>6.0000000000000002E-5</v>
      </c>
      <c r="W33" s="18">
        <f t="shared" si="20"/>
        <v>0.9</v>
      </c>
      <c r="X33" s="19"/>
      <c r="Y33" s="21">
        <f t="shared" si="11"/>
        <v>0</v>
      </c>
      <c r="Z33" s="22">
        <f t="shared" si="7"/>
        <v>0</v>
      </c>
      <c r="AA33" s="19"/>
      <c r="AB33" s="133">
        <v>6.0000000000000002E-5</v>
      </c>
      <c r="AC33" s="18">
        <f t="shared" si="21"/>
        <v>0.9</v>
      </c>
      <c r="AD33" s="19"/>
      <c r="AE33" s="21">
        <f t="shared" si="13"/>
        <v>0</v>
      </c>
      <c r="AF33" s="22">
        <f t="shared" si="9"/>
        <v>0</v>
      </c>
    </row>
    <row r="34" spans="2:32" x14ac:dyDescent="0.25">
      <c r="B34" s="37" t="s">
        <v>20</v>
      </c>
      <c r="C34" s="14"/>
      <c r="D34" s="15"/>
      <c r="E34" s="15"/>
      <c r="F34" s="179">
        <f>$G$7*(1+G63)-$G$7</f>
        <v>568.5</v>
      </c>
      <c r="G34" s="38">
        <f>IF(ISBLANK($D$5)=TRUE, 0, IF($D$5="TOU", 0.64*G44+0.18*G45+0.18*G46, IF(AND($D$5="non-TOU", $F$48&gt;0), G48,G47)))</f>
        <v>0.10214000000000001</v>
      </c>
      <c r="H34" s="18">
        <f t="shared" si="17"/>
        <v>58.066590000000005</v>
      </c>
      <c r="I34" s="19"/>
      <c r="J34" s="38">
        <f>IF(ISBLANK($D$5)=TRUE, 0, IF($D$5="TOU", 0.64*J44+0.18*J45+0.18*J46, IF(AND($D$5="non-TOU", $F$48&gt;0), J48,J47)))</f>
        <v>0.10214000000000001</v>
      </c>
      <c r="K34" s="18">
        <f t="shared" si="18"/>
        <v>58.066590000000005</v>
      </c>
      <c r="L34" s="19"/>
      <c r="M34" s="21">
        <f t="shared" si="26"/>
        <v>0</v>
      </c>
      <c r="N34" s="22">
        <f>IF((H34)=0,"",(M34/H34))</f>
        <v>0</v>
      </c>
      <c r="O34" s="19"/>
      <c r="P34" s="38">
        <f>IF(ISBLANK($D$5)=TRUE, 0, IF($D$5="TOU", 0.64*P44+0.18*P45+0.18*P46, IF(AND($D$5="non-TOU", $F$48&gt;0), P48,P47)))</f>
        <v>0.10214000000000001</v>
      </c>
      <c r="Q34" s="18">
        <f t="shared" si="19"/>
        <v>58.066590000000005</v>
      </c>
      <c r="R34" s="19"/>
      <c r="S34" s="21">
        <f t="shared" si="10"/>
        <v>0</v>
      </c>
      <c r="T34" s="22">
        <f t="shared" si="5"/>
        <v>0</v>
      </c>
      <c r="U34" s="19"/>
      <c r="V34" s="38">
        <f>IF(ISBLANK($D$5)=TRUE, 0, IF($D$5="TOU", 0.64*V44+0.18*V45+0.18*V46, IF(AND($D$5="non-TOU", $F$48&gt;0), V48,V47)))</f>
        <v>0.10214000000000001</v>
      </c>
      <c r="W34" s="18">
        <f t="shared" si="20"/>
        <v>58.066590000000005</v>
      </c>
      <c r="X34" s="19"/>
      <c r="Y34" s="21">
        <f t="shared" si="11"/>
        <v>0</v>
      </c>
      <c r="Z34" s="22">
        <f t="shared" si="7"/>
        <v>0</v>
      </c>
      <c r="AA34" s="19"/>
      <c r="AB34" s="38">
        <f>IF(ISBLANK($D$5)=TRUE, 0, IF($D$5="TOU", 0.64*AB44+0.18*AB45+0.18*AB46, IF(AND($D$5="non-TOU", $F$48&gt;0), AB48,AB47)))</f>
        <v>0.10214000000000001</v>
      </c>
      <c r="AC34" s="18">
        <f t="shared" si="21"/>
        <v>58.066590000000005</v>
      </c>
      <c r="AD34" s="19"/>
      <c r="AE34" s="21">
        <f t="shared" si="13"/>
        <v>0</v>
      </c>
      <c r="AF34" s="22">
        <f t="shared" si="9"/>
        <v>0</v>
      </c>
    </row>
    <row r="35" spans="2:32" x14ac:dyDescent="0.25">
      <c r="B35" s="37" t="s">
        <v>21</v>
      </c>
      <c r="C35" s="14"/>
      <c r="D35" s="15" t="s">
        <v>55</v>
      </c>
      <c r="E35" s="15"/>
      <c r="F35" s="17">
        <v>1</v>
      </c>
      <c r="G35" s="38">
        <v>0.78800000000000003</v>
      </c>
      <c r="H35" s="18">
        <f t="shared" si="17"/>
        <v>0.78800000000000003</v>
      </c>
      <c r="I35" s="19"/>
      <c r="J35" s="38">
        <v>0.78800000000000003</v>
      </c>
      <c r="K35" s="18">
        <f t="shared" si="18"/>
        <v>0.78800000000000003</v>
      </c>
      <c r="L35" s="19"/>
      <c r="M35" s="21">
        <f t="shared" si="26"/>
        <v>0</v>
      </c>
      <c r="N35" s="22"/>
      <c r="O35" s="19"/>
      <c r="P35" s="38">
        <v>0.78800000000000003</v>
      </c>
      <c r="Q35" s="18">
        <f t="shared" si="19"/>
        <v>0.78800000000000003</v>
      </c>
      <c r="R35" s="19"/>
      <c r="S35" s="21">
        <f t="shared" si="10"/>
        <v>0</v>
      </c>
      <c r="T35" s="22"/>
      <c r="U35" s="19"/>
      <c r="V35" s="38">
        <v>0.78800000000000003</v>
      </c>
      <c r="W35" s="18">
        <f t="shared" si="20"/>
        <v>0.78800000000000003</v>
      </c>
      <c r="X35" s="19"/>
      <c r="Y35" s="21">
        <f t="shared" si="11"/>
        <v>0</v>
      </c>
      <c r="Z35" s="22"/>
      <c r="AA35" s="19"/>
      <c r="AB35" s="38">
        <v>0</v>
      </c>
      <c r="AC35" s="18">
        <f t="shared" si="21"/>
        <v>0</v>
      </c>
      <c r="AD35" s="19"/>
      <c r="AE35" s="21">
        <f t="shared" si="13"/>
        <v>-0.78800000000000003</v>
      </c>
      <c r="AF35" s="22"/>
    </row>
    <row r="36" spans="2:32" ht="25.5" customHeight="1" x14ac:dyDescent="0.25">
      <c r="B36" s="39" t="s">
        <v>22</v>
      </c>
      <c r="C36" s="40"/>
      <c r="D36" s="40"/>
      <c r="E36" s="40"/>
      <c r="F36" s="42"/>
      <c r="G36" s="41"/>
      <c r="H36" s="43">
        <f>SUM(H29:H35)+H28</f>
        <v>241.63459</v>
      </c>
      <c r="I36" s="31"/>
      <c r="J36" s="41"/>
      <c r="K36" s="43">
        <f>SUM(K29:K35)+K28</f>
        <v>270.88788482423377</v>
      </c>
      <c r="L36" s="31"/>
      <c r="M36" s="32">
        <f t="shared" si="26"/>
        <v>29.253294824233762</v>
      </c>
      <c r="N36" s="33">
        <f t="shared" ref="N36:N42" si="27">IF((H36)=0,"",(M36/H36))</f>
        <v>0.12106418548864946</v>
      </c>
      <c r="O36" s="31"/>
      <c r="P36" s="41"/>
      <c r="Q36" s="43">
        <f>SUM(Q29:Q35)+Q28</f>
        <v>267.79458999999997</v>
      </c>
      <c r="R36" s="31"/>
      <c r="S36" s="32">
        <f t="shared" si="10"/>
        <v>-3.0932948242337943</v>
      </c>
      <c r="T36" s="33">
        <f t="shared" ref="T36:T42" si="28">IF((K36)=0,"",(S36/K36))</f>
        <v>-1.1419096229574408E-2</v>
      </c>
      <c r="U36" s="31"/>
      <c r="V36" s="41"/>
      <c r="W36" s="43">
        <f>SUM(W29:W35)+W28</f>
        <v>265.32459</v>
      </c>
      <c r="X36" s="31"/>
      <c r="Y36" s="32">
        <f t="shared" si="11"/>
        <v>-2.4699999999999704</v>
      </c>
      <c r="Z36" s="33">
        <f t="shared" ref="Z36:Z42" si="29">IF((Q36)=0,"",(Y36/Q36))</f>
        <v>-9.2234873004714939E-3</v>
      </c>
      <c r="AA36" s="31"/>
      <c r="AB36" s="41"/>
      <c r="AC36" s="43">
        <f>SUM(AC29:AC35)+AC28</f>
        <v>268.48659000000004</v>
      </c>
      <c r="AD36" s="31"/>
      <c r="AE36" s="32">
        <f t="shared" si="13"/>
        <v>3.1620000000000346</v>
      </c>
      <c r="AF36" s="33">
        <f t="shared" ref="AF36:AF46" si="30">IF((W36)=0,"",(AE36/W36))</f>
        <v>1.1917478134989428E-2</v>
      </c>
    </row>
    <row r="37" spans="2:32" x14ac:dyDescent="0.25">
      <c r="B37" s="19" t="s">
        <v>23</v>
      </c>
      <c r="C37" s="19"/>
      <c r="D37" s="44" t="s">
        <v>58</v>
      </c>
      <c r="E37" s="44"/>
      <c r="F37" s="45">
        <f>G7*(1+G63)</f>
        <v>15568.5</v>
      </c>
      <c r="G37" s="20">
        <v>6.9922506891320563E-3</v>
      </c>
      <c r="H37" s="18">
        <f>$F37*G37</f>
        <v>108.85885485375242</v>
      </c>
      <c r="I37" s="19"/>
      <c r="J37" s="20">
        <v>6.8009505892390144E-3</v>
      </c>
      <c r="K37" s="18">
        <f>$F37*J37</f>
        <v>105.88059924856759</v>
      </c>
      <c r="L37" s="19"/>
      <c r="M37" s="21">
        <f t="shared" si="26"/>
        <v>-2.9782556051848275</v>
      </c>
      <c r="N37" s="22">
        <f t="shared" si="27"/>
        <v>-2.7358873186623143E-2</v>
      </c>
      <c r="O37" s="19"/>
      <c r="P37" s="20">
        <v>6.8009505892390144E-3</v>
      </c>
      <c r="Q37" s="18">
        <f>$F37*P37</f>
        <v>105.88059924856759</v>
      </c>
      <c r="R37" s="19"/>
      <c r="S37" s="21">
        <f t="shared" si="10"/>
        <v>0</v>
      </c>
      <c r="T37" s="22">
        <f t="shared" si="28"/>
        <v>0</v>
      </c>
      <c r="U37" s="19"/>
      <c r="V37" s="20">
        <v>6.8009505892390144E-3</v>
      </c>
      <c r="W37" s="18">
        <f>$F37*V37</f>
        <v>105.88059924856759</v>
      </c>
      <c r="X37" s="19"/>
      <c r="Y37" s="21">
        <f t="shared" si="11"/>
        <v>0</v>
      </c>
      <c r="Z37" s="22">
        <f t="shared" si="29"/>
        <v>0</v>
      </c>
      <c r="AA37" s="19"/>
      <c r="AB37" s="20">
        <v>6.8009505892390144E-3</v>
      </c>
      <c r="AC37" s="18">
        <f>$F37*AB37</f>
        <v>105.88059924856759</v>
      </c>
      <c r="AD37" s="19"/>
      <c r="AE37" s="21">
        <f t="shared" si="13"/>
        <v>0</v>
      </c>
      <c r="AF37" s="22">
        <f t="shared" si="30"/>
        <v>0</v>
      </c>
    </row>
    <row r="38" spans="2:32" ht="25.5" customHeight="1" x14ac:dyDescent="0.25">
      <c r="B38" s="46" t="s">
        <v>24</v>
      </c>
      <c r="C38" s="19"/>
      <c r="D38" s="44" t="s">
        <v>58</v>
      </c>
      <c r="E38" s="44"/>
      <c r="F38" s="45">
        <f>F37</f>
        <v>15568.5</v>
      </c>
      <c r="G38" s="20">
        <v>5.3116364159938641E-3</v>
      </c>
      <c r="H38" s="18">
        <f>$F38*G38</f>
        <v>82.694211542400467</v>
      </c>
      <c r="I38" s="19"/>
      <c r="J38" s="20">
        <v>5.3223476369492068E-3</v>
      </c>
      <c r="K38" s="18">
        <f>$F38*J38</f>
        <v>82.860969185843729</v>
      </c>
      <c r="L38" s="19"/>
      <c r="M38" s="21">
        <f t="shared" si="26"/>
        <v>0.16675764344326183</v>
      </c>
      <c r="N38" s="22">
        <f t="shared" si="27"/>
        <v>2.0165576324258057E-3</v>
      </c>
      <c r="O38" s="19"/>
      <c r="P38" s="20">
        <v>5.3223476369492068E-3</v>
      </c>
      <c r="Q38" s="18">
        <f>$F38*P38</f>
        <v>82.860969185843729</v>
      </c>
      <c r="R38" s="19"/>
      <c r="S38" s="21">
        <f t="shared" si="10"/>
        <v>0</v>
      </c>
      <c r="T38" s="22">
        <f t="shared" si="28"/>
        <v>0</v>
      </c>
      <c r="U38" s="19"/>
      <c r="V38" s="20">
        <v>5.3223476369492068E-3</v>
      </c>
      <c r="W38" s="18">
        <f>$F38*V38</f>
        <v>82.860969185843729</v>
      </c>
      <c r="X38" s="19"/>
      <c r="Y38" s="21">
        <f t="shared" si="11"/>
        <v>0</v>
      </c>
      <c r="Z38" s="22">
        <f t="shared" si="29"/>
        <v>0</v>
      </c>
      <c r="AA38" s="19"/>
      <c r="AB38" s="20">
        <v>5.3223476369492068E-3</v>
      </c>
      <c r="AC38" s="18">
        <f>$F38*AB38</f>
        <v>82.860969185843729</v>
      </c>
      <c r="AD38" s="19"/>
      <c r="AE38" s="21">
        <f t="shared" si="13"/>
        <v>0</v>
      </c>
      <c r="AF38" s="22">
        <f t="shared" si="30"/>
        <v>0</v>
      </c>
    </row>
    <row r="39" spans="2:32" ht="25.5" customHeight="1" x14ac:dyDescent="0.25">
      <c r="B39" s="39" t="s">
        <v>25</v>
      </c>
      <c r="C39" s="26"/>
      <c r="D39" s="26"/>
      <c r="E39" s="26"/>
      <c r="F39" s="42"/>
      <c r="G39" s="47"/>
      <c r="H39" s="43">
        <f>SUM(H36:H38)</f>
        <v>433.18765639615287</v>
      </c>
      <c r="I39" s="48"/>
      <c r="J39" s="47"/>
      <c r="K39" s="43">
        <f>SUM(K36:K38)</f>
        <v>459.62945325864507</v>
      </c>
      <c r="L39" s="48"/>
      <c r="M39" s="32">
        <f t="shared" si="26"/>
        <v>26.441796862492197</v>
      </c>
      <c r="N39" s="33">
        <f t="shared" si="27"/>
        <v>6.1040051515943945E-2</v>
      </c>
      <c r="O39" s="48"/>
      <c r="P39" s="47"/>
      <c r="Q39" s="43">
        <f>SUM(Q36:Q38)</f>
        <v>456.53615843441128</v>
      </c>
      <c r="R39" s="48"/>
      <c r="S39" s="32">
        <f t="shared" si="10"/>
        <v>-3.0932948242337943</v>
      </c>
      <c r="T39" s="33">
        <f t="shared" si="28"/>
        <v>-6.7299752056862189E-3</v>
      </c>
      <c r="U39" s="48"/>
      <c r="V39" s="47"/>
      <c r="W39" s="43">
        <f>SUM(W36:W38)</f>
        <v>454.06615843441131</v>
      </c>
      <c r="X39" s="48"/>
      <c r="Y39" s="32">
        <f t="shared" si="11"/>
        <v>-2.4699999999999704</v>
      </c>
      <c r="Z39" s="33">
        <f t="shared" si="29"/>
        <v>-5.4103053052145609E-3</v>
      </c>
      <c r="AA39" s="48"/>
      <c r="AB39" s="47"/>
      <c r="AC39" s="43">
        <f>SUM(AC36:AC38)</f>
        <v>457.22815843441134</v>
      </c>
      <c r="AD39" s="48"/>
      <c r="AE39" s="32">
        <f t="shared" si="13"/>
        <v>3.1620000000000346</v>
      </c>
      <c r="AF39" s="33">
        <f t="shared" si="30"/>
        <v>6.9637429287890372E-3</v>
      </c>
    </row>
    <row r="40" spans="2:32" ht="24.75" customHeight="1" x14ac:dyDescent="0.25">
      <c r="B40" s="49" t="s">
        <v>26</v>
      </c>
      <c r="C40" s="14"/>
      <c r="D40" s="15" t="s">
        <v>58</v>
      </c>
      <c r="E40" s="15"/>
      <c r="F40" s="45">
        <f>F38</f>
        <v>15568.5</v>
      </c>
      <c r="G40" s="50">
        <v>4.4000000000000003E-3</v>
      </c>
      <c r="H40" s="154">
        <f t="shared" ref="H40:H42" si="31">$F40*G40</f>
        <v>68.501400000000004</v>
      </c>
      <c r="I40" s="19"/>
      <c r="J40" s="211">
        <v>5.8500000000000002E-3</v>
      </c>
      <c r="K40" s="212">
        <f t="shared" ref="K40:K42" si="32">$F40*J40</f>
        <v>91.075725000000006</v>
      </c>
      <c r="L40" s="19"/>
      <c r="M40" s="21">
        <f t="shared" si="26"/>
        <v>22.574325000000002</v>
      </c>
      <c r="N40" s="155">
        <f t="shared" si="27"/>
        <v>0.32954545454545453</v>
      </c>
      <c r="O40" s="19"/>
      <c r="P40" s="50">
        <v>4.4000000000000003E-3</v>
      </c>
      <c r="Q40" s="154">
        <f t="shared" ref="Q40:Q42" si="33">$F40*P40</f>
        <v>68.501400000000004</v>
      </c>
      <c r="R40" s="19"/>
      <c r="S40" s="21">
        <f t="shared" si="10"/>
        <v>-22.574325000000002</v>
      </c>
      <c r="T40" s="155">
        <f t="shared" si="28"/>
        <v>-0.24786324786324787</v>
      </c>
      <c r="U40" s="19"/>
      <c r="V40" s="50">
        <v>4.4000000000000003E-3</v>
      </c>
      <c r="W40" s="154">
        <f t="shared" ref="W40:W42" si="34">$F40*V40</f>
        <v>68.501400000000004</v>
      </c>
      <c r="X40" s="19"/>
      <c r="Y40" s="21">
        <f t="shared" si="11"/>
        <v>0</v>
      </c>
      <c r="Z40" s="155">
        <f t="shared" si="29"/>
        <v>0</v>
      </c>
      <c r="AA40" s="19"/>
      <c r="AB40" s="50">
        <v>4.4000000000000003E-3</v>
      </c>
      <c r="AC40" s="154">
        <f t="shared" ref="AC40:AC48" si="35">$F40*AB40</f>
        <v>68.501400000000004</v>
      </c>
      <c r="AD40" s="19"/>
      <c r="AE40" s="21">
        <f t="shared" si="13"/>
        <v>0</v>
      </c>
      <c r="AF40" s="155">
        <f t="shared" si="30"/>
        <v>0</v>
      </c>
    </row>
    <row r="41" spans="2:32" ht="25.5" customHeight="1" x14ac:dyDescent="0.25">
      <c r="B41" s="49" t="s">
        <v>27</v>
      </c>
      <c r="C41" s="14"/>
      <c r="D41" s="15" t="s">
        <v>58</v>
      </c>
      <c r="E41" s="15"/>
      <c r="F41" s="45">
        <f>F38</f>
        <v>15568.5</v>
      </c>
      <c r="G41" s="50">
        <v>1.2999999999999999E-3</v>
      </c>
      <c r="H41" s="154">
        <f t="shared" si="31"/>
        <v>20.239049999999999</v>
      </c>
      <c r="I41" s="19"/>
      <c r="J41" s="50">
        <v>1.2999999999999999E-3</v>
      </c>
      <c r="K41" s="154">
        <f t="shared" si="32"/>
        <v>20.239049999999999</v>
      </c>
      <c r="L41" s="19"/>
      <c r="M41" s="21">
        <f t="shared" si="26"/>
        <v>0</v>
      </c>
      <c r="N41" s="155">
        <f t="shared" si="27"/>
        <v>0</v>
      </c>
      <c r="O41" s="19"/>
      <c r="P41" s="50">
        <v>1.2999999999999999E-3</v>
      </c>
      <c r="Q41" s="154">
        <f t="shared" si="33"/>
        <v>20.239049999999999</v>
      </c>
      <c r="R41" s="19"/>
      <c r="S41" s="21">
        <f t="shared" si="10"/>
        <v>0</v>
      </c>
      <c r="T41" s="155">
        <f t="shared" si="28"/>
        <v>0</v>
      </c>
      <c r="U41" s="19"/>
      <c r="V41" s="50">
        <v>1.2999999999999999E-3</v>
      </c>
      <c r="W41" s="154">
        <f t="shared" si="34"/>
        <v>20.239049999999999</v>
      </c>
      <c r="X41" s="19"/>
      <c r="Y41" s="21">
        <f t="shared" si="11"/>
        <v>0</v>
      </c>
      <c r="Z41" s="155">
        <f t="shared" si="29"/>
        <v>0</v>
      </c>
      <c r="AA41" s="19"/>
      <c r="AB41" s="50">
        <v>1.2999999999999999E-3</v>
      </c>
      <c r="AC41" s="154">
        <f t="shared" si="35"/>
        <v>20.239049999999999</v>
      </c>
      <c r="AD41" s="19"/>
      <c r="AE41" s="21">
        <f t="shared" si="13"/>
        <v>0</v>
      </c>
      <c r="AF41" s="155">
        <f t="shared" si="30"/>
        <v>0</v>
      </c>
    </row>
    <row r="42" spans="2:32" x14ac:dyDescent="0.25">
      <c r="B42" s="14" t="s">
        <v>28</v>
      </c>
      <c r="C42" s="14"/>
      <c r="D42" s="15" t="s">
        <v>55</v>
      </c>
      <c r="E42" s="15"/>
      <c r="F42" s="17">
        <v>1</v>
      </c>
      <c r="G42" s="50">
        <v>0.25</v>
      </c>
      <c r="H42" s="154">
        <f t="shared" si="31"/>
        <v>0.25</v>
      </c>
      <c r="I42" s="19"/>
      <c r="J42" s="50">
        <v>0.25</v>
      </c>
      <c r="K42" s="154">
        <f t="shared" si="32"/>
        <v>0.25</v>
      </c>
      <c r="L42" s="19"/>
      <c r="M42" s="21">
        <f t="shared" si="26"/>
        <v>0</v>
      </c>
      <c r="N42" s="155">
        <f t="shared" si="27"/>
        <v>0</v>
      </c>
      <c r="O42" s="19"/>
      <c r="P42" s="50">
        <v>0.25</v>
      </c>
      <c r="Q42" s="154">
        <f t="shared" si="33"/>
        <v>0.25</v>
      </c>
      <c r="R42" s="19"/>
      <c r="S42" s="21">
        <f t="shared" si="10"/>
        <v>0</v>
      </c>
      <c r="T42" s="155">
        <f t="shared" si="28"/>
        <v>0</v>
      </c>
      <c r="U42" s="19"/>
      <c r="V42" s="50">
        <v>0.25</v>
      </c>
      <c r="W42" s="154">
        <f t="shared" si="34"/>
        <v>0.25</v>
      </c>
      <c r="X42" s="19"/>
      <c r="Y42" s="21">
        <f t="shared" si="11"/>
        <v>0</v>
      </c>
      <c r="Z42" s="155">
        <f t="shared" si="29"/>
        <v>0</v>
      </c>
      <c r="AA42" s="19"/>
      <c r="AB42" s="50">
        <v>0.25</v>
      </c>
      <c r="AC42" s="154">
        <f t="shared" si="35"/>
        <v>0.25</v>
      </c>
      <c r="AD42" s="19"/>
      <c r="AE42" s="21">
        <f t="shared" si="13"/>
        <v>0</v>
      </c>
      <c r="AF42" s="155">
        <f t="shared" si="30"/>
        <v>0</v>
      </c>
    </row>
    <row r="43" spans="2:32" x14ac:dyDescent="0.25">
      <c r="B43" s="14" t="s">
        <v>29</v>
      </c>
      <c r="C43" s="14"/>
      <c r="D43" s="15" t="s">
        <v>58</v>
      </c>
      <c r="E43" s="15"/>
      <c r="F43" s="53">
        <f>G7</f>
        <v>15000</v>
      </c>
      <c r="G43" s="50">
        <v>7.0000000000000001E-3</v>
      </c>
      <c r="H43" s="154">
        <f t="shared" ref="H43:H48" si="36">$F43*G43</f>
        <v>105</v>
      </c>
      <c r="I43" s="19"/>
      <c r="J43" s="50">
        <v>7.0000000000000001E-3</v>
      </c>
      <c r="K43" s="154">
        <f t="shared" ref="K43:K48" si="37">$F43*J43</f>
        <v>105</v>
      </c>
      <c r="L43" s="19"/>
      <c r="M43" s="21">
        <f t="shared" ref="M43:M60" si="38">K43-H43</f>
        <v>0</v>
      </c>
      <c r="N43" s="155">
        <f t="shared" ref="N43:N46" si="39">IF((H43)=0,"",(M43/H43))</f>
        <v>0</v>
      </c>
      <c r="O43" s="19"/>
      <c r="P43" s="50">
        <v>7.0000000000000001E-3</v>
      </c>
      <c r="Q43" s="154">
        <f t="shared" ref="Q43:Q48" si="40">$F43*P43</f>
        <v>105</v>
      </c>
      <c r="R43" s="19"/>
      <c r="S43" s="21">
        <f t="shared" ref="S43:S60" si="41">Q43-K43</f>
        <v>0</v>
      </c>
      <c r="T43" s="155">
        <f t="shared" ref="T43:T46" si="42">IF((K43)=0,"",(S43/K43))</f>
        <v>0</v>
      </c>
      <c r="U43" s="19"/>
      <c r="V43" s="50">
        <v>7.0000000000000001E-3</v>
      </c>
      <c r="W43" s="154">
        <f t="shared" ref="W43:W48" si="43">$F43*V43</f>
        <v>105</v>
      </c>
      <c r="X43" s="19"/>
      <c r="Y43" s="21">
        <f t="shared" ref="Y43:Y60" si="44">W43-Q43</f>
        <v>0</v>
      </c>
      <c r="Z43" s="155">
        <f t="shared" ref="Z43:Z46" si="45">IF((Q43)=0,"",(Y43/Q43))</f>
        <v>0</v>
      </c>
      <c r="AA43" s="19"/>
      <c r="AB43" s="50">
        <v>7.0000000000000001E-3</v>
      </c>
      <c r="AC43" s="154">
        <f t="shared" si="35"/>
        <v>105</v>
      </c>
      <c r="AD43" s="19"/>
      <c r="AE43" s="21">
        <f t="shared" si="13"/>
        <v>0</v>
      </c>
      <c r="AF43" s="155">
        <f t="shared" si="30"/>
        <v>0</v>
      </c>
    </row>
    <row r="44" spans="2:32" x14ac:dyDescent="0.25">
      <c r="B44" s="37" t="s">
        <v>30</v>
      </c>
      <c r="C44" s="14"/>
      <c r="D44" s="15" t="s">
        <v>58</v>
      </c>
      <c r="E44" s="15"/>
      <c r="F44" s="55">
        <f>0.64*$G$7</f>
        <v>9600</v>
      </c>
      <c r="G44" s="54">
        <v>0.08</v>
      </c>
      <c r="H44" s="154">
        <f t="shared" si="36"/>
        <v>768</v>
      </c>
      <c r="I44" s="19"/>
      <c r="J44" s="54">
        <v>0.08</v>
      </c>
      <c r="K44" s="154">
        <f t="shared" si="37"/>
        <v>768</v>
      </c>
      <c r="L44" s="19"/>
      <c r="M44" s="21">
        <f t="shared" si="38"/>
        <v>0</v>
      </c>
      <c r="N44" s="155">
        <f t="shared" si="39"/>
        <v>0</v>
      </c>
      <c r="O44" s="19"/>
      <c r="P44" s="54">
        <v>0.08</v>
      </c>
      <c r="Q44" s="154">
        <f t="shared" si="40"/>
        <v>768</v>
      </c>
      <c r="R44" s="19"/>
      <c r="S44" s="21">
        <f t="shared" si="41"/>
        <v>0</v>
      </c>
      <c r="T44" s="155">
        <f t="shared" si="42"/>
        <v>0</v>
      </c>
      <c r="U44" s="19"/>
      <c r="V44" s="54">
        <v>0.08</v>
      </c>
      <c r="W44" s="154">
        <f t="shared" si="43"/>
        <v>768</v>
      </c>
      <c r="X44" s="19"/>
      <c r="Y44" s="21">
        <f t="shared" si="44"/>
        <v>0</v>
      </c>
      <c r="Z44" s="155">
        <f t="shared" si="45"/>
        <v>0</v>
      </c>
      <c r="AA44" s="19"/>
      <c r="AB44" s="54">
        <v>0.08</v>
      </c>
      <c r="AC44" s="154">
        <f t="shared" si="35"/>
        <v>768</v>
      </c>
      <c r="AD44" s="19"/>
      <c r="AE44" s="21">
        <f t="shared" si="13"/>
        <v>0</v>
      </c>
      <c r="AF44" s="155">
        <f t="shared" si="30"/>
        <v>0</v>
      </c>
    </row>
    <row r="45" spans="2:32" x14ac:dyDescent="0.25">
      <c r="B45" s="37" t="s">
        <v>31</v>
      </c>
      <c r="C45" s="14"/>
      <c r="D45" s="15" t="s">
        <v>58</v>
      </c>
      <c r="E45" s="15"/>
      <c r="F45" s="55">
        <f>0.18*$G$7</f>
        <v>2700</v>
      </c>
      <c r="G45" s="54">
        <v>0.122</v>
      </c>
      <c r="H45" s="154">
        <f t="shared" si="36"/>
        <v>329.4</v>
      </c>
      <c r="I45" s="19"/>
      <c r="J45" s="54">
        <v>0.122</v>
      </c>
      <c r="K45" s="154">
        <f t="shared" si="37"/>
        <v>329.4</v>
      </c>
      <c r="L45" s="19"/>
      <c r="M45" s="21">
        <f t="shared" si="38"/>
        <v>0</v>
      </c>
      <c r="N45" s="155">
        <f t="shared" si="39"/>
        <v>0</v>
      </c>
      <c r="O45" s="19"/>
      <c r="P45" s="54">
        <v>0.122</v>
      </c>
      <c r="Q45" s="154">
        <f t="shared" si="40"/>
        <v>329.4</v>
      </c>
      <c r="R45" s="19"/>
      <c r="S45" s="21">
        <f t="shared" si="41"/>
        <v>0</v>
      </c>
      <c r="T45" s="155">
        <f t="shared" si="42"/>
        <v>0</v>
      </c>
      <c r="U45" s="19"/>
      <c r="V45" s="54">
        <v>0.122</v>
      </c>
      <c r="W45" s="154">
        <f t="shared" si="43"/>
        <v>329.4</v>
      </c>
      <c r="X45" s="19"/>
      <c r="Y45" s="21">
        <f t="shared" si="44"/>
        <v>0</v>
      </c>
      <c r="Z45" s="155">
        <f t="shared" si="45"/>
        <v>0</v>
      </c>
      <c r="AA45" s="19"/>
      <c r="AB45" s="54">
        <v>0.122</v>
      </c>
      <c r="AC45" s="154">
        <f t="shared" si="35"/>
        <v>329.4</v>
      </c>
      <c r="AD45" s="19"/>
      <c r="AE45" s="21">
        <f t="shared" si="13"/>
        <v>0</v>
      </c>
      <c r="AF45" s="155">
        <f t="shared" si="30"/>
        <v>0</v>
      </c>
    </row>
    <row r="46" spans="2:32" x14ac:dyDescent="0.25">
      <c r="B46" s="6" t="s">
        <v>32</v>
      </c>
      <c r="C46" s="14"/>
      <c r="D46" s="15" t="s">
        <v>58</v>
      </c>
      <c r="E46" s="15"/>
      <c r="F46" s="55">
        <f>0.18*$G$7</f>
        <v>2700</v>
      </c>
      <c r="G46" s="54">
        <v>0.161</v>
      </c>
      <c r="H46" s="154">
        <f t="shared" si="36"/>
        <v>434.7</v>
      </c>
      <c r="I46" s="19"/>
      <c r="J46" s="54">
        <v>0.161</v>
      </c>
      <c r="K46" s="154">
        <f t="shared" si="37"/>
        <v>434.7</v>
      </c>
      <c r="L46" s="19"/>
      <c r="M46" s="21">
        <f t="shared" si="38"/>
        <v>0</v>
      </c>
      <c r="N46" s="155">
        <f t="shared" si="39"/>
        <v>0</v>
      </c>
      <c r="O46" s="19"/>
      <c r="P46" s="54">
        <v>0.161</v>
      </c>
      <c r="Q46" s="154">
        <f t="shared" si="40"/>
        <v>434.7</v>
      </c>
      <c r="R46" s="19"/>
      <c r="S46" s="21">
        <f t="shared" si="41"/>
        <v>0</v>
      </c>
      <c r="T46" s="155">
        <f t="shared" si="42"/>
        <v>0</v>
      </c>
      <c r="U46" s="19"/>
      <c r="V46" s="54">
        <v>0.161</v>
      </c>
      <c r="W46" s="154">
        <f t="shared" si="43"/>
        <v>434.7</v>
      </c>
      <c r="X46" s="19"/>
      <c r="Y46" s="21">
        <f t="shared" si="44"/>
        <v>0</v>
      </c>
      <c r="Z46" s="155">
        <f t="shared" si="45"/>
        <v>0</v>
      </c>
      <c r="AA46" s="19"/>
      <c r="AB46" s="54">
        <v>0.161</v>
      </c>
      <c r="AC46" s="154">
        <f t="shared" si="35"/>
        <v>434.7</v>
      </c>
      <c r="AD46" s="19"/>
      <c r="AE46" s="21">
        <f t="shared" si="13"/>
        <v>0</v>
      </c>
      <c r="AF46" s="155">
        <f t="shared" si="30"/>
        <v>0</v>
      </c>
    </row>
    <row r="47" spans="2:32" s="61" customFormat="1" x14ac:dyDescent="0.25">
      <c r="B47" s="158" t="s">
        <v>33</v>
      </c>
      <c r="C47" s="56"/>
      <c r="D47" s="57" t="s">
        <v>58</v>
      </c>
      <c r="E47" s="57"/>
      <c r="F47" s="58">
        <f>IF(AND(N3=1, G7&gt;=750), 750, IF(AND(N3=1, AND(G7&lt;750, G7&gt;=0)), G7, IF(AND(N3=2, G7&gt;=750), 750, IF(AND(N3=2, AND(G7&lt;750, G7&gt;=0)), G7))))</f>
        <v>750</v>
      </c>
      <c r="G47" s="54">
        <v>9.4E-2</v>
      </c>
      <c r="H47" s="154">
        <f t="shared" si="36"/>
        <v>70.5</v>
      </c>
      <c r="I47" s="59"/>
      <c r="J47" s="54">
        <v>9.4E-2</v>
      </c>
      <c r="K47" s="154">
        <f t="shared" si="37"/>
        <v>70.5</v>
      </c>
      <c r="L47" s="59"/>
      <c r="M47" s="60">
        <f t="shared" si="38"/>
        <v>0</v>
      </c>
      <c r="N47" s="155">
        <f>IF((H47)=FALSE,"",(M47/H47))</f>
        <v>0</v>
      </c>
      <c r="O47" s="59"/>
      <c r="P47" s="54">
        <v>9.4E-2</v>
      </c>
      <c r="Q47" s="154">
        <f t="shared" si="40"/>
        <v>70.5</v>
      </c>
      <c r="R47" s="59"/>
      <c r="S47" s="60">
        <f t="shared" si="41"/>
        <v>0</v>
      </c>
      <c r="T47" s="155">
        <f>IF((K47)=FALSE,"",(S47/K47))</f>
        <v>0</v>
      </c>
      <c r="U47" s="59"/>
      <c r="V47" s="54">
        <v>9.4E-2</v>
      </c>
      <c r="W47" s="154">
        <f t="shared" si="43"/>
        <v>70.5</v>
      </c>
      <c r="X47" s="59"/>
      <c r="Y47" s="60">
        <f t="shared" si="44"/>
        <v>0</v>
      </c>
      <c r="Z47" s="155">
        <f>IF((Q47)=FALSE,"",(Y47/Q47))</f>
        <v>0</v>
      </c>
      <c r="AA47" s="59"/>
      <c r="AB47" s="54">
        <v>9.4E-2</v>
      </c>
      <c r="AC47" s="154">
        <f t="shared" si="35"/>
        <v>70.5</v>
      </c>
      <c r="AD47" s="59"/>
      <c r="AE47" s="60">
        <f>AC47-W47</f>
        <v>0</v>
      </c>
      <c r="AF47" s="155">
        <f>IF((W47)=FALSE,"",(AE47/W47))</f>
        <v>0</v>
      </c>
    </row>
    <row r="48" spans="2:32" s="61" customFormat="1" ht="13" thickBot="1" x14ac:dyDescent="0.3">
      <c r="B48" s="158" t="s">
        <v>34</v>
      </c>
      <c r="C48" s="56"/>
      <c r="D48" s="57" t="s">
        <v>58</v>
      </c>
      <c r="E48" s="57"/>
      <c r="F48" s="58">
        <f>IF(AND(N3=1, G7&gt;=750), G7-750, IF(AND(N3=1, AND(G7&lt;750, G7&gt;=0)), 0, IF(AND(N3=2, G7&gt;=750), G7-750, IF(AND(N3=2, AND(G7&lt;750, G7&gt;=0)), 0))))</f>
        <v>14250</v>
      </c>
      <c r="G48" s="54">
        <v>0.11</v>
      </c>
      <c r="H48" s="154">
        <f t="shared" si="36"/>
        <v>1567.5</v>
      </c>
      <c r="I48" s="59"/>
      <c r="J48" s="54">
        <v>0.11</v>
      </c>
      <c r="K48" s="154">
        <f t="shared" si="37"/>
        <v>1567.5</v>
      </c>
      <c r="L48" s="59"/>
      <c r="M48" s="60">
        <f t="shared" si="38"/>
        <v>0</v>
      </c>
      <c r="N48" s="155">
        <f>IFERROR(IF((H48)=FALSE,"",(M48/H48)),"n/a")</f>
        <v>0</v>
      </c>
      <c r="O48" s="59"/>
      <c r="P48" s="54">
        <v>0.11</v>
      </c>
      <c r="Q48" s="154">
        <f t="shared" si="40"/>
        <v>1567.5</v>
      </c>
      <c r="R48" s="59"/>
      <c r="S48" s="60">
        <f t="shared" si="41"/>
        <v>0</v>
      </c>
      <c r="T48" s="155">
        <f>IF((K48)=FALSE,"",(S48/K48))</f>
        <v>0</v>
      </c>
      <c r="U48" s="59"/>
      <c r="V48" s="54">
        <v>0.11</v>
      </c>
      <c r="W48" s="154">
        <f t="shared" si="43"/>
        <v>1567.5</v>
      </c>
      <c r="X48" s="59"/>
      <c r="Y48" s="60">
        <f t="shared" si="44"/>
        <v>0</v>
      </c>
      <c r="Z48" s="155">
        <f>IF((Q48)=FALSE,"",(Y48/Q48))</f>
        <v>0</v>
      </c>
      <c r="AA48" s="59"/>
      <c r="AB48" s="54">
        <v>0.11</v>
      </c>
      <c r="AC48" s="154">
        <f t="shared" si="35"/>
        <v>1567.5</v>
      </c>
      <c r="AD48" s="59"/>
      <c r="AE48" s="60">
        <f t="shared" si="13"/>
        <v>0</v>
      </c>
      <c r="AF48" s="155">
        <f>IF((W48)=FALSE,"",(AE48/W48))</f>
        <v>0</v>
      </c>
    </row>
    <row r="49" spans="2:36" ht="8.25" customHeight="1" thickBot="1" x14ac:dyDescent="0.3">
      <c r="B49" s="62"/>
      <c r="C49" s="63"/>
      <c r="D49" s="64"/>
      <c r="E49" s="64"/>
      <c r="F49" s="66"/>
      <c r="G49" s="65"/>
      <c r="H49" s="67"/>
      <c r="I49" s="68"/>
      <c r="J49" s="65"/>
      <c r="K49" s="67"/>
      <c r="L49" s="68"/>
      <c r="M49" s="69">
        <f t="shared" si="38"/>
        <v>0</v>
      </c>
      <c r="N49" s="70"/>
      <c r="O49" s="68"/>
      <c r="P49" s="65"/>
      <c r="Q49" s="67"/>
      <c r="R49" s="68"/>
      <c r="S49" s="69">
        <f t="shared" si="41"/>
        <v>0</v>
      </c>
      <c r="T49" s="70"/>
      <c r="U49" s="68"/>
      <c r="V49" s="65"/>
      <c r="W49" s="67"/>
      <c r="X49" s="68"/>
      <c r="Y49" s="69">
        <f t="shared" si="44"/>
        <v>0</v>
      </c>
      <c r="Z49" s="70"/>
      <c r="AA49" s="68"/>
      <c r="AB49" s="65"/>
      <c r="AC49" s="67"/>
      <c r="AD49" s="68"/>
      <c r="AE49" s="69">
        <f t="shared" si="13"/>
        <v>0</v>
      </c>
      <c r="AF49" s="70"/>
    </row>
    <row r="50" spans="2:36" ht="13" x14ac:dyDescent="0.25">
      <c r="B50" s="71" t="s">
        <v>35</v>
      </c>
      <c r="C50" s="14"/>
      <c r="D50" s="14"/>
      <c r="E50" s="14"/>
      <c r="F50" s="73"/>
      <c r="G50" s="72"/>
      <c r="H50" s="74">
        <f>SUM(H40:H46,H39)</f>
        <v>2159.2781063961529</v>
      </c>
      <c r="I50" s="75"/>
      <c r="J50" s="72"/>
      <c r="K50" s="74">
        <f>SUM(K40:K46,K39)</f>
        <v>2208.294228258645</v>
      </c>
      <c r="L50" s="75"/>
      <c r="M50" s="76">
        <f t="shared" si="38"/>
        <v>49.016121862492128</v>
      </c>
      <c r="N50" s="77">
        <f>IF((H50)=0,"",(M50/H50))</f>
        <v>2.2700235656212115E-2</v>
      </c>
      <c r="O50" s="75"/>
      <c r="P50" s="72"/>
      <c r="Q50" s="74">
        <f>SUM(Q40:Q46,Q39)</f>
        <v>2182.6266084344111</v>
      </c>
      <c r="R50" s="75"/>
      <c r="S50" s="76">
        <f t="shared" si="41"/>
        <v>-25.667619824233952</v>
      </c>
      <c r="T50" s="77">
        <f>IF((K50)=0,"",(S50/K50))</f>
        <v>-1.1623278952494572E-2</v>
      </c>
      <c r="U50" s="75"/>
      <c r="V50" s="72"/>
      <c r="W50" s="74">
        <f>SUM(W40:W46,W39)</f>
        <v>2180.1566084344113</v>
      </c>
      <c r="X50" s="75"/>
      <c r="Y50" s="76">
        <f t="shared" si="44"/>
        <v>-2.4699999999997999</v>
      </c>
      <c r="Z50" s="77">
        <f>IF((Q50)=0,"",(Y50/Q50))</f>
        <v>-1.1316640191477922E-3</v>
      </c>
      <c r="AA50" s="75"/>
      <c r="AB50" s="72"/>
      <c r="AC50" s="74">
        <f>SUM(AC40:AC46,AC39)</f>
        <v>2183.3186084344111</v>
      </c>
      <c r="AD50" s="75"/>
      <c r="AE50" s="76">
        <f t="shared" si="13"/>
        <v>3.1619999999998072</v>
      </c>
      <c r="AF50" s="77">
        <f>IF((W50)=0,"",(AE50/W50))</f>
        <v>1.450354523967187E-3</v>
      </c>
    </row>
    <row r="51" spans="2:36" x14ac:dyDescent="0.25">
      <c r="B51" s="78" t="s">
        <v>36</v>
      </c>
      <c r="C51" s="14"/>
      <c r="D51" s="14"/>
      <c r="E51" s="14"/>
      <c r="F51" s="80"/>
      <c r="G51" s="79">
        <v>0.13</v>
      </c>
      <c r="H51" s="82">
        <f>H50*G51</f>
        <v>280.70615383149988</v>
      </c>
      <c r="I51" s="81"/>
      <c r="J51" s="79">
        <v>0.13</v>
      </c>
      <c r="K51" s="82">
        <f>K50*J51</f>
        <v>287.07824967362387</v>
      </c>
      <c r="L51" s="81"/>
      <c r="M51" s="83">
        <f t="shared" si="38"/>
        <v>6.372095842123997</v>
      </c>
      <c r="N51" s="84">
        <f>IF((H51)=0,"",(M51/H51))</f>
        <v>2.2700235656212188E-2</v>
      </c>
      <c r="O51" s="81"/>
      <c r="P51" s="79">
        <v>0.13</v>
      </c>
      <c r="Q51" s="82">
        <f>Q50*P51</f>
        <v>283.74145909647348</v>
      </c>
      <c r="R51" s="81"/>
      <c r="S51" s="83">
        <f t="shared" si="41"/>
        <v>-3.3367905771503956</v>
      </c>
      <c r="T51" s="84">
        <f>IF((K51)=0,"",(S51/K51))</f>
        <v>-1.1623278952494508E-2</v>
      </c>
      <c r="U51" s="81"/>
      <c r="V51" s="79">
        <v>0.13</v>
      </c>
      <c r="W51" s="82">
        <f>W50*V51</f>
        <v>283.42035909647348</v>
      </c>
      <c r="X51" s="81"/>
      <c r="Y51" s="83">
        <f t="shared" si="44"/>
        <v>-0.32110000000000127</v>
      </c>
      <c r="Z51" s="84">
        <f>IF((Q51)=0,"",(Y51/Q51))</f>
        <v>-1.131664019147888E-3</v>
      </c>
      <c r="AA51" s="81"/>
      <c r="AB51" s="79">
        <v>0.13</v>
      </c>
      <c r="AC51" s="82">
        <f>AC50*AB51</f>
        <v>283.83141909647344</v>
      </c>
      <c r="AD51" s="81"/>
      <c r="AE51" s="83">
        <f t="shared" si="13"/>
        <v>0.41105999999996357</v>
      </c>
      <c r="AF51" s="84">
        <f>IF((W51)=0,"",(AE51/W51))</f>
        <v>1.4503545239671466E-3</v>
      </c>
    </row>
    <row r="52" spans="2:36" ht="12.75" customHeight="1" x14ac:dyDescent="0.25">
      <c r="B52" s="85" t="s">
        <v>37</v>
      </c>
      <c r="C52" s="14"/>
      <c r="D52" s="14"/>
      <c r="E52" s="14"/>
      <c r="F52" s="80"/>
      <c r="G52" s="86"/>
      <c r="H52" s="82">
        <f>H50+H51</f>
        <v>2439.9842602276526</v>
      </c>
      <c r="I52" s="81"/>
      <c r="J52" s="86"/>
      <c r="K52" s="82">
        <f>K50+K51</f>
        <v>2495.3724779322688</v>
      </c>
      <c r="L52" s="81"/>
      <c r="M52" s="83">
        <f t="shared" si="38"/>
        <v>55.388217704616181</v>
      </c>
      <c r="N52" s="84">
        <f>IF((H52)=0,"",(M52/H52))</f>
        <v>2.270023565621215E-2</v>
      </c>
      <c r="O52" s="81"/>
      <c r="P52" s="86"/>
      <c r="Q52" s="82">
        <f>Q50+Q51</f>
        <v>2466.3680675308847</v>
      </c>
      <c r="R52" s="81"/>
      <c r="S52" s="83">
        <f t="shared" si="41"/>
        <v>-29.004410401384121</v>
      </c>
      <c r="T52" s="84">
        <f>IF((K52)=0,"",(S52/K52))</f>
        <v>-1.1623278952494473E-2</v>
      </c>
      <c r="U52" s="81"/>
      <c r="V52" s="86"/>
      <c r="W52" s="82">
        <f>W50+W51</f>
        <v>2463.5769675308848</v>
      </c>
      <c r="X52" s="81"/>
      <c r="Y52" s="83">
        <f t="shared" si="44"/>
        <v>-2.7910999999999149</v>
      </c>
      <c r="Z52" s="84">
        <f>IF((Q52)=0,"",(Y52/Q52))</f>
        <v>-1.1316640191478492E-3</v>
      </c>
      <c r="AA52" s="81"/>
      <c r="AB52" s="86"/>
      <c r="AC52" s="82">
        <f>AC50+AC51</f>
        <v>2467.1500275308845</v>
      </c>
      <c r="AD52" s="81"/>
      <c r="AE52" s="83">
        <f t="shared" si="13"/>
        <v>3.5730599999997139</v>
      </c>
      <c r="AF52" s="84">
        <f>IF((W52)=0,"",(AE52/W52))</f>
        <v>1.4503545239671592E-3</v>
      </c>
    </row>
    <row r="53" spans="2:36" ht="15.75" customHeight="1" x14ac:dyDescent="0.25">
      <c r="B53" s="141" t="s">
        <v>38</v>
      </c>
      <c r="C53" s="141"/>
      <c r="D53" s="141"/>
      <c r="E53" s="141"/>
      <c r="F53" s="80"/>
      <c r="G53" s="86"/>
      <c r="H53" s="87">
        <f>ROUND(-H52*10%,2)</f>
        <v>-244</v>
      </c>
      <c r="I53" s="81"/>
      <c r="J53" s="86"/>
      <c r="K53" s="213">
        <v>0</v>
      </c>
      <c r="L53" s="81"/>
      <c r="M53" s="88">
        <f t="shared" si="38"/>
        <v>244</v>
      </c>
      <c r="N53" s="89">
        <f>IF((H53)=0,"",(M53/H53))</f>
        <v>-1</v>
      </c>
      <c r="O53" s="81"/>
      <c r="P53" s="86"/>
      <c r="Q53" s="87">
        <f>ROUND(-Q52*10%,2)</f>
        <v>-246.64</v>
      </c>
      <c r="R53" s="81"/>
      <c r="S53" s="88">
        <f t="shared" si="41"/>
        <v>-246.64</v>
      </c>
      <c r="T53" s="89" t="str">
        <f>IF((K53)=0,"",(S53/K53))</f>
        <v/>
      </c>
      <c r="U53" s="81"/>
      <c r="V53" s="86"/>
      <c r="W53" s="87">
        <f>ROUND(-W52*10%,2)</f>
        <v>-246.36</v>
      </c>
      <c r="X53" s="81"/>
      <c r="Y53" s="88">
        <f t="shared" si="44"/>
        <v>0.27999999999997272</v>
      </c>
      <c r="Z53" s="89">
        <f>IF((Q53)=0,"",(Y53/Q53))</f>
        <v>-1.1352578657151018E-3</v>
      </c>
      <c r="AA53" s="81"/>
      <c r="AB53" s="86"/>
      <c r="AC53" s="87">
        <f>ROUND(-AC52*10%,2)</f>
        <v>-246.72</v>
      </c>
      <c r="AD53" s="81"/>
      <c r="AE53" s="88">
        <f t="shared" si="13"/>
        <v>-0.35999999999998522</v>
      </c>
      <c r="AF53" s="89">
        <f>IF((W53)=0,"",(AE53/W53))</f>
        <v>1.4612761811981863E-3</v>
      </c>
    </row>
    <row r="54" spans="2:36" ht="13.5" customHeight="1" thickBot="1" x14ac:dyDescent="0.3">
      <c r="B54" s="222" t="s">
        <v>39</v>
      </c>
      <c r="C54" s="222"/>
      <c r="D54" s="222"/>
      <c r="E54" s="142"/>
      <c r="F54" s="91"/>
      <c r="G54" s="90"/>
      <c r="H54" s="93">
        <f>H52+H53</f>
        <v>2195.9842602276526</v>
      </c>
      <c r="I54" s="92"/>
      <c r="J54" s="90"/>
      <c r="K54" s="93">
        <f>K52+K53</f>
        <v>2495.3724779322688</v>
      </c>
      <c r="L54" s="92"/>
      <c r="M54" s="94">
        <f t="shared" si="38"/>
        <v>299.38821770461618</v>
      </c>
      <c r="N54" s="95">
        <f>IF((H54)=0,"",(M54/H54))</f>
        <v>0.1363344096435278</v>
      </c>
      <c r="O54" s="92"/>
      <c r="P54" s="90"/>
      <c r="Q54" s="93">
        <f>Q52+Q53</f>
        <v>2219.7280675308848</v>
      </c>
      <c r="R54" s="92"/>
      <c r="S54" s="94">
        <f t="shared" si="41"/>
        <v>-275.64441040138399</v>
      </c>
      <c r="T54" s="95">
        <f>IF((K54)=0,"",(S54/K54))</f>
        <v>-0.11046223072468532</v>
      </c>
      <c r="U54" s="92"/>
      <c r="V54" s="90"/>
      <c r="W54" s="93">
        <f>W52+W53</f>
        <v>2217.2169675308846</v>
      </c>
      <c r="X54" s="92"/>
      <c r="Y54" s="94">
        <f t="shared" si="44"/>
        <v>-2.5111000000001695</v>
      </c>
      <c r="Z54" s="95">
        <f>IF((Q54)=0,"",(Y54/Q54))</f>
        <v>-1.1312646971182341E-3</v>
      </c>
      <c r="AA54" s="92"/>
      <c r="AB54" s="90"/>
      <c r="AC54" s="93">
        <f>AC52+AC53</f>
        <v>2220.4300275308847</v>
      </c>
      <c r="AD54" s="92"/>
      <c r="AE54" s="94">
        <f t="shared" si="13"/>
        <v>3.2130600000000413</v>
      </c>
      <c r="AF54" s="95">
        <f>IF((W54)=0,"",(AE54/W54))</f>
        <v>1.449140993891156E-3</v>
      </c>
    </row>
    <row r="55" spans="2:36" s="61" customFormat="1" ht="8.25" customHeight="1" thickBot="1" x14ac:dyDescent="0.3">
      <c r="B55" s="96"/>
      <c r="C55" s="97"/>
      <c r="D55" s="98"/>
      <c r="E55" s="98"/>
      <c r="F55" s="99"/>
      <c r="G55" s="65"/>
      <c r="H55" s="67"/>
      <c r="I55" s="100"/>
      <c r="J55" s="65"/>
      <c r="K55" s="67"/>
      <c r="L55" s="100"/>
      <c r="M55" s="101">
        <f t="shared" si="38"/>
        <v>0</v>
      </c>
      <c r="N55" s="70"/>
      <c r="O55" s="100"/>
      <c r="P55" s="65"/>
      <c r="Q55" s="67"/>
      <c r="R55" s="100"/>
      <c r="S55" s="101">
        <f t="shared" si="41"/>
        <v>0</v>
      </c>
      <c r="T55" s="70"/>
      <c r="U55" s="100"/>
      <c r="V55" s="65"/>
      <c r="W55" s="67"/>
      <c r="X55" s="100"/>
      <c r="Y55" s="101">
        <f t="shared" si="44"/>
        <v>0</v>
      </c>
      <c r="Z55" s="70"/>
      <c r="AA55" s="100"/>
      <c r="AB55" s="65"/>
      <c r="AC55" s="67"/>
      <c r="AD55" s="100"/>
      <c r="AE55" s="101">
        <f t="shared" si="13"/>
        <v>0</v>
      </c>
      <c r="AF55" s="70"/>
    </row>
    <row r="56" spans="2:36" s="61" customFormat="1" ht="13" x14ac:dyDescent="0.25">
      <c r="B56" s="102" t="s">
        <v>40</v>
      </c>
      <c r="C56" s="56"/>
      <c r="D56" s="56"/>
      <c r="E56" s="56"/>
      <c r="F56" s="104"/>
      <c r="G56" s="103"/>
      <c r="H56" s="105">
        <f>SUM(H47:H48,H39,H40:H43)</f>
        <v>2265.178106396153</v>
      </c>
      <c r="I56" s="106"/>
      <c r="J56" s="103"/>
      <c r="K56" s="105">
        <f>SUM(K47:K48,K39,K40:K43)</f>
        <v>2314.1942282586456</v>
      </c>
      <c r="L56" s="106"/>
      <c r="M56" s="107">
        <f t="shared" si="38"/>
        <v>49.016121862492582</v>
      </c>
      <c r="N56" s="77">
        <f>IF((H56)=0,"",(M56/H56))</f>
        <v>2.1638970341487238E-2</v>
      </c>
      <c r="O56" s="106"/>
      <c r="P56" s="103"/>
      <c r="Q56" s="105">
        <f>SUM(Q47:Q48,Q39,Q40:Q43)</f>
        <v>2288.5266084344116</v>
      </c>
      <c r="R56" s="106"/>
      <c r="S56" s="107">
        <f t="shared" si="41"/>
        <v>-25.667619824233952</v>
      </c>
      <c r="T56" s="77">
        <f>IF((K56)=0,"",(S56/K56))</f>
        <v>-1.1091385291176698E-2</v>
      </c>
      <c r="U56" s="106"/>
      <c r="V56" s="103"/>
      <c r="W56" s="105">
        <f>SUM(W47:W48,W39,W40:W43)</f>
        <v>2286.0566084344114</v>
      </c>
      <c r="X56" s="106"/>
      <c r="Y56" s="107">
        <f t="shared" si="44"/>
        <v>-2.4700000000002547</v>
      </c>
      <c r="Z56" s="77">
        <f>IF((Q56)=0,"",(Y56/Q56))</f>
        <v>-1.0792970424276559E-3</v>
      </c>
      <c r="AA56" s="106"/>
      <c r="AB56" s="103"/>
      <c r="AC56" s="105">
        <f>SUM(AC47:AC48,AC39,AC40:AC43)</f>
        <v>2289.2186084344116</v>
      </c>
      <c r="AD56" s="106"/>
      <c r="AE56" s="107">
        <f t="shared" si="13"/>
        <v>3.1620000000002619</v>
      </c>
      <c r="AF56" s="77">
        <f>IF((W56)=0,"",(AE56/W56))</f>
        <v>1.3831678482212799E-3</v>
      </c>
    </row>
    <row r="57" spans="2:36" s="61" customFormat="1" x14ac:dyDescent="0.25">
      <c r="B57" s="108" t="s">
        <v>36</v>
      </c>
      <c r="C57" s="56"/>
      <c r="D57" s="56"/>
      <c r="E57" s="56"/>
      <c r="F57" s="104"/>
      <c r="G57" s="109">
        <v>0.13</v>
      </c>
      <c r="H57" s="111">
        <f>H56*G57</f>
        <v>294.47315383149987</v>
      </c>
      <c r="I57" s="110"/>
      <c r="J57" s="109">
        <v>0.13</v>
      </c>
      <c r="K57" s="111">
        <f>K56*J57</f>
        <v>300.84524967362393</v>
      </c>
      <c r="L57" s="110"/>
      <c r="M57" s="112">
        <f t="shared" si="38"/>
        <v>6.3720958421240539</v>
      </c>
      <c r="N57" s="84">
        <f>IF((H57)=0,"",(M57/H57))</f>
        <v>2.1638970341487304E-2</v>
      </c>
      <c r="O57" s="110"/>
      <c r="P57" s="109">
        <v>0.13</v>
      </c>
      <c r="Q57" s="111">
        <f>Q56*P57</f>
        <v>297.50845909647353</v>
      </c>
      <c r="R57" s="110"/>
      <c r="S57" s="112">
        <f t="shared" si="41"/>
        <v>-3.3367905771503956</v>
      </c>
      <c r="T57" s="84">
        <f>IF((K57)=0,"",(S57/K57))</f>
        <v>-1.1091385291176637E-2</v>
      </c>
      <c r="U57" s="110"/>
      <c r="V57" s="109">
        <v>0.13</v>
      </c>
      <c r="W57" s="111">
        <f>W56*V57</f>
        <v>297.18735909647347</v>
      </c>
      <c r="X57" s="110"/>
      <c r="Y57" s="112">
        <f t="shared" si="44"/>
        <v>-0.32110000000005812</v>
      </c>
      <c r="Z57" s="84">
        <f>IF((Q57)=0,"",(Y57/Q57))</f>
        <v>-1.0792970424277398E-3</v>
      </c>
      <c r="AA57" s="110"/>
      <c r="AB57" s="109">
        <v>0.13</v>
      </c>
      <c r="AC57" s="111">
        <f>AC56*AB57</f>
        <v>297.59841909647355</v>
      </c>
      <c r="AD57" s="110"/>
      <c r="AE57" s="112">
        <f t="shared" si="13"/>
        <v>0.41106000000007725</v>
      </c>
      <c r="AF57" s="84">
        <f>IF((W57)=0,"",(AE57/W57))</f>
        <v>1.3831678482214254E-3</v>
      </c>
    </row>
    <row r="58" spans="2:36" s="61" customFormat="1" ht="12.75" customHeight="1" x14ac:dyDescent="0.25">
      <c r="B58" s="113" t="s">
        <v>37</v>
      </c>
      <c r="C58" s="56"/>
      <c r="D58" s="56"/>
      <c r="E58" s="56"/>
      <c r="F58" s="115"/>
      <c r="G58" s="114"/>
      <c r="H58" s="111">
        <f>H56+H57</f>
        <v>2559.651260227653</v>
      </c>
      <c r="I58" s="110"/>
      <c r="J58" s="114"/>
      <c r="K58" s="111">
        <f>K56+K57</f>
        <v>2615.0394779322696</v>
      </c>
      <c r="L58" s="110"/>
      <c r="M58" s="112">
        <f t="shared" si="38"/>
        <v>55.388217704616636</v>
      </c>
      <c r="N58" s="84">
        <f>IF((H58)=0,"",(M58/H58))</f>
        <v>2.1638970341487245E-2</v>
      </c>
      <c r="O58" s="110"/>
      <c r="P58" s="114"/>
      <c r="Q58" s="111">
        <f>Q56+Q57</f>
        <v>2586.035067530885</v>
      </c>
      <c r="R58" s="110"/>
      <c r="S58" s="112">
        <f t="shared" si="41"/>
        <v>-29.004410401384575</v>
      </c>
      <c r="T58" s="84">
        <f>IF((K58)=0,"",(S58/K58))</f>
        <v>-1.1091385291176778E-2</v>
      </c>
      <c r="U58" s="110"/>
      <c r="V58" s="114"/>
      <c r="W58" s="111">
        <f>W56+W57</f>
        <v>2583.2439675308847</v>
      </c>
      <c r="X58" s="110"/>
      <c r="Y58" s="112">
        <f t="shared" si="44"/>
        <v>-2.7911000000003696</v>
      </c>
      <c r="Z58" s="84">
        <f>IF((Q58)=0,"",(Y58/Q58))</f>
        <v>-1.0792970424276876E-3</v>
      </c>
      <c r="AA58" s="110"/>
      <c r="AB58" s="114"/>
      <c r="AC58" s="111">
        <f>AC56+AC57</f>
        <v>2586.8170275308853</v>
      </c>
      <c r="AD58" s="110"/>
      <c r="AE58" s="112">
        <f t="shared" si="13"/>
        <v>3.5730600000006234</v>
      </c>
      <c r="AF58" s="84">
        <f>IF((W58)=0,"",(AE58/W58))</f>
        <v>1.3831678482214068E-3</v>
      </c>
    </row>
    <row r="59" spans="2:36" s="61" customFormat="1" ht="15.75" customHeight="1" x14ac:dyDescent="0.25">
      <c r="B59" s="143" t="s">
        <v>38</v>
      </c>
      <c r="C59" s="143"/>
      <c r="D59" s="143"/>
      <c r="E59" s="143"/>
      <c r="F59" s="115"/>
      <c r="G59" s="114"/>
      <c r="H59" s="116">
        <f>ROUND(-H58*10%,2)</f>
        <v>-255.97</v>
      </c>
      <c r="I59" s="110"/>
      <c r="J59" s="114"/>
      <c r="K59" s="214">
        <v>0</v>
      </c>
      <c r="L59" s="110"/>
      <c r="M59" s="117">
        <f t="shared" si="38"/>
        <v>255.97</v>
      </c>
      <c r="N59" s="89">
        <f>IF((H59)=0,"",(M59/H59))</f>
        <v>-1</v>
      </c>
      <c r="O59" s="110"/>
      <c r="P59" s="114"/>
      <c r="Q59" s="116">
        <f>ROUND(-Q58*10%,2)</f>
        <v>-258.60000000000002</v>
      </c>
      <c r="R59" s="110"/>
      <c r="S59" s="117">
        <f t="shared" si="41"/>
        <v>-258.60000000000002</v>
      </c>
      <c r="T59" s="89" t="str">
        <f>IF((K59)=0,"",(S59/K59))</f>
        <v/>
      </c>
      <c r="U59" s="110"/>
      <c r="V59" s="114"/>
      <c r="W59" s="116">
        <f>ROUND(-W58*10%,2)</f>
        <v>-258.32</v>
      </c>
      <c r="X59" s="110"/>
      <c r="Y59" s="117">
        <f t="shared" si="44"/>
        <v>0.28000000000002956</v>
      </c>
      <c r="Z59" s="89">
        <f>IF((Q59)=0,"",(Y59/Q59))</f>
        <v>-1.0827532869297353E-3</v>
      </c>
      <c r="AA59" s="110"/>
      <c r="AB59" s="114"/>
      <c r="AC59" s="116">
        <f>ROUND(-AC58*10%,2)</f>
        <v>-258.68</v>
      </c>
      <c r="AD59" s="110"/>
      <c r="AE59" s="117">
        <f t="shared" si="13"/>
        <v>-0.36000000000001364</v>
      </c>
      <c r="AF59" s="89">
        <f>IF((W59)=0,"",(AE59/W59))</f>
        <v>1.3936203158873245E-3</v>
      </c>
    </row>
    <row r="60" spans="2:36" s="61" customFormat="1" ht="13.5" customHeight="1" thickBot="1" x14ac:dyDescent="0.3">
      <c r="B60" s="223" t="s">
        <v>41</v>
      </c>
      <c r="C60" s="223"/>
      <c r="D60" s="223"/>
      <c r="E60" s="135"/>
      <c r="F60" s="119"/>
      <c r="G60" s="118"/>
      <c r="H60" s="121">
        <f>SUM(H58:H59)</f>
        <v>2303.6812602276532</v>
      </c>
      <c r="I60" s="120"/>
      <c r="J60" s="118"/>
      <c r="K60" s="121">
        <f>SUM(K58:K59)</f>
        <v>2615.0394779322696</v>
      </c>
      <c r="L60" s="120"/>
      <c r="M60" s="122">
        <f t="shared" si="38"/>
        <v>311.35821770461644</v>
      </c>
      <c r="N60" s="123">
        <f>IF((H60)=0,"",(M60/H60))</f>
        <v>0.13515681317555517</v>
      </c>
      <c r="O60" s="120"/>
      <c r="P60" s="118"/>
      <c r="Q60" s="121">
        <f>SUM(Q58:Q59)</f>
        <v>2327.4350675308851</v>
      </c>
      <c r="R60" s="120"/>
      <c r="S60" s="122">
        <f t="shared" si="41"/>
        <v>-287.60441040138448</v>
      </c>
      <c r="T60" s="123">
        <f>IF((K60)=0,"",(S60/K60))</f>
        <v>-0.10998090576773829</v>
      </c>
      <c r="U60" s="120"/>
      <c r="V60" s="118"/>
      <c r="W60" s="121">
        <f>SUM(W58:W59)</f>
        <v>2324.9239675308845</v>
      </c>
      <c r="X60" s="120"/>
      <c r="Y60" s="122">
        <f t="shared" si="44"/>
        <v>-2.5111000000006243</v>
      </c>
      <c r="Z60" s="123">
        <f>IF((Q60)=0,"",(Y60/Q60))</f>
        <v>-1.0789130210470638E-3</v>
      </c>
      <c r="AA60" s="120"/>
      <c r="AB60" s="118"/>
      <c r="AC60" s="121">
        <f>SUM(AC58:AC59)</f>
        <v>2328.1370275308855</v>
      </c>
      <c r="AD60" s="120"/>
      <c r="AE60" s="122">
        <f t="shared" si="13"/>
        <v>3.2130600000009508</v>
      </c>
      <c r="AF60" s="123">
        <f>IF((W60)=0,"",(AE60/W60))</f>
        <v>1.3820064848887443E-3</v>
      </c>
    </row>
    <row r="61" spans="2:36" s="61" customFormat="1" ht="8.25" customHeight="1" thickBot="1" x14ac:dyDescent="0.3">
      <c r="B61" s="96"/>
      <c r="C61" s="97"/>
      <c r="D61" s="98"/>
      <c r="E61" s="98"/>
      <c r="F61" s="125"/>
      <c r="G61" s="124"/>
      <c r="H61" s="127"/>
      <c r="I61" s="126"/>
      <c r="J61" s="124"/>
      <c r="K61" s="127"/>
      <c r="L61" s="126"/>
      <c r="M61" s="128"/>
      <c r="N61" s="70"/>
      <c r="O61" s="126"/>
      <c r="P61" s="124"/>
      <c r="Q61" s="127"/>
      <c r="R61" s="126"/>
      <c r="S61" s="128"/>
      <c r="T61" s="70"/>
      <c r="U61" s="126"/>
      <c r="V61" s="124"/>
      <c r="W61" s="127"/>
      <c r="X61" s="126"/>
      <c r="Y61" s="128"/>
      <c r="Z61" s="70"/>
      <c r="AA61" s="126"/>
      <c r="AB61" s="124"/>
      <c r="AC61" s="127"/>
      <c r="AD61" s="126"/>
      <c r="AE61" s="128"/>
      <c r="AF61" s="70"/>
    </row>
    <row r="62" spans="2:36" ht="10.5" customHeight="1" x14ac:dyDescent="0.25">
      <c r="H62" s="147"/>
      <c r="I62" s="144"/>
      <c r="K62" s="147"/>
      <c r="L62" s="144"/>
      <c r="M62" s="144"/>
      <c r="N62" s="144"/>
      <c r="O62" s="144"/>
      <c r="Q62" s="147"/>
      <c r="R62" s="144"/>
      <c r="S62" s="144"/>
      <c r="T62" s="144"/>
      <c r="U62" s="144"/>
      <c r="W62" s="147"/>
      <c r="X62" s="144"/>
      <c r="Y62" s="144"/>
      <c r="Z62" s="144"/>
      <c r="AA62" s="144"/>
      <c r="AC62" s="147"/>
      <c r="AD62" s="144"/>
      <c r="AE62" s="144"/>
      <c r="AF62" s="144"/>
    </row>
    <row r="63" spans="2:36" ht="13" x14ac:dyDescent="0.3">
      <c r="B63" s="7" t="s">
        <v>42</v>
      </c>
      <c r="G63" s="129">
        <v>3.7900000000000003E-2</v>
      </c>
      <c r="I63" s="144"/>
      <c r="J63" s="129">
        <v>3.7900000000000003E-2</v>
      </c>
      <c r="K63" s="144"/>
      <c r="L63" s="144"/>
      <c r="M63" s="144"/>
      <c r="N63" s="144"/>
      <c r="O63" s="144"/>
      <c r="P63" s="129">
        <v>3.7900000000000003E-2</v>
      </c>
      <c r="Q63" s="144"/>
      <c r="R63" s="144"/>
      <c r="S63" s="144"/>
      <c r="T63" s="144"/>
      <c r="U63" s="144"/>
      <c r="V63" s="129">
        <v>3.7900000000000003E-2</v>
      </c>
      <c r="W63" s="144"/>
      <c r="X63" s="144"/>
      <c r="Y63" s="144"/>
      <c r="Z63" s="144"/>
      <c r="AA63" s="144"/>
      <c r="AB63" s="129">
        <v>3.7900000000000003E-2</v>
      </c>
      <c r="AC63" s="144"/>
      <c r="AD63" s="144"/>
      <c r="AE63" s="144"/>
      <c r="AF63" s="144"/>
    </row>
    <row r="64" spans="2:36" ht="10.5" customHeight="1" x14ac:dyDescent="0.25">
      <c r="I64" s="144"/>
      <c r="K64" s="144"/>
      <c r="L64" s="144"/>
      <c r="M64" s="144"/>
      <c r="N64" s="144"/>
      <c r="O64" s="144"/>
      <c r="R64" s="144"/>
      <c r="U64" s="144"/>
      <c r="X64" s="144"/>
      <c r="AA64" s="144"/>
      <c r="AD64" s="144"/>
      <c r="AG64" s="144"/>
      <c r="AJ64" s="144"/>
    </row>
    <row r="65" spans="1:36" ht="10.5" customHeight="1" x14ac:dyDescent="0.3">
      <c r="A65" s="130" t="s">
        <v>43</v>
      </c>
      <c r="I65" s="144"/>
      <c r="K65" s="144"/>
      <c r="L65" s="144"/>
      <c r="M65" s="144"/>
      <c r="N65" s="144"/>
      <c r="O65" s="144"/>
      <c r="R65" s="144"/>
      <c r="U65" s="144"/>
      <c r="X65" s="144"/>
      <c r="AA65" s="144"/>
      <c r="AD65" s="144"/>
      <c r="AG65" s="144"/>
      <c r="AJ65" s="144"/>
    </row>
    <row r="66" spans="1:36" ht="10.5" customHeight="1" x14ac:dyDescent="0.25">
      <c r="I66" s="144"/>
      <c r="K66" s="144"/>
      <c r="L66" s="144"/>
      <c r="M66" s="144"/>
      <c r="N66" s="144"/>
      <c r="O66" s="144"/>
      <c r="R66" s="144"/>
      <c r="U66" s="144"/>
      <c r="X66" s="144"/>
      <c r="AA66" s="144"/>
      <c r="AD66" s="144"/>
      <c r="AG66" s="144"/>
      <c r="AJ66" s="144"/>
    </row>
    <row r="67" spans="1:36" x14ac:dyDescent="0.25">
      <c r="A67" s="1" t="s">
        <v>44</v>
      </c>
      <c r="I67" s="144"/>
      <c r="K67" s="144"/>
      <c r="L67" s="144"/>
      <c r="M67" s="144"/>
      <c r="N67" s="144"/>
      <c r="O67" s="144"/>
      <c r="R67" s="144"/>
      <c r="U67" s="144"/>
      <c r="X67" s="144"/>
      <c r="AA67" s="144"/>
      <c r="AD67" s="144"/>
      <c r="AG67" s="144"/>
      <c r="AJ67" s="144"/>
    </row>
    <row r="68" spans="1:36" x14ac:dyDescent="0.25">
      <c r="A68" s="1" t="s">
        <v>45</v>
      </c>
      <c r="I68" s="144"/>
      <c r="K68" s="144"/>
      <c r="L68" s="144"/>
      <c r="M68" s="144"/>
      <c r="N68" s="144"/>
      <c r="O68" s="144"/>
      <c r="R68" s="144"/>
      <c r="U68" s="144"/>
      <c r="X68" s="144"/>
      <c r="AA68" s="144"/>
      <c r="AD68" s="144"/>
      <c r="AG68" s="144"/>
      <c r="AJ68" s="144"/>
    </row>
    <row r="69" spans="1:36" x14ac:dyDescent="0.25">
      <c r="I69" s="144"/>
      <c r="K69" s="144"/>
      <c r="L69" s="144"/>
      <c r="M69" s="144"/>
      <c r="N69" s="144"/>
      <c r="O69" s="144"/>
      <c r="R69" s="144"/>
      <c r="U69" s="144"/>
      <c r="X69" s="144"/>
      <c r="AA69" s="144"/>
      <c r="AD69" s="144"/>
      <c r="AG69" s="144"/>
      <c r="AJ69" s="144"/>
    </row>
    <row r="70" spans="1:36" x14ac:dyDescent="0.25">
      <c r="A70" s="6" t="s">
        <v>46</v>
      </c>
      <c r="I70" s="144"/>
      <c r="K70" s="144"/>
      <c r="L70" s="144"/>
      <c r="M70" s="144"/>
      <c r="N70" s="144"/>
      <c r="O70" s="144"/>
      <c r="R70" s="144"/>
      <c r="U70" s="144"/>
      <c r="X70" s="144"/>
      <c r="AA70" s="144"/>
      <c r="AD70" s="144"/>
      <c r="AG70" s="144"/>
      <c r="AJ70" s="144"/>
    </row>
    <row r="71" spans="1:36" x14ac:dyDescent="0.25">
      <c r="A71" s="6" t="s">
        <v>47</v>
      </c>
      <c r="I71" s="144"/>
      <c r="K71" s="144"/>
      <c r="L71" s="144"/>
      <c r="M71" s="144"/>
      <c r="N71" s="144"/>
      <c r="O71" s="144"/>
      <c r="R71" s="144"/>
      <c r="U71" s="144"/>
      <c r="X71" s="144"/>
      <c r="AA71" s="144"/>
      <c r="AD71" s="144"/>
      <c r="AG71" s="144"/>
      <c r="AJ71" s="144"/>
    </row>
    <row r="72" spans="1:36" x14ac:dyDescent="0.25">
      <c r="I72" s="144"/>
      <c r="K72" s="144"/>
      <c r="L72" s="144"/>
      <c r="M72" s="144"/>
      <c r="N72" s="144"/>
      <c r="O72" s="144"/>
      <c r="R72" s="144"/>
      <c r="U72" s="144"/>
      <c r="X72" s="144"/>
      <c r="AA72" s="144"/>
      <c r="AD72" s="144"/>
      <c r="AG72" s="144"/>
      <c r="AJ72" s="144"/>
    </row>
    <row r="73" spans="1:36" x14ac:dyDescent="0.25">
      <c r="A73" s="1" t="s">
        <v>48</v>
      </c>
      <c r="I73" s="144"/>
      <c r="K73" s="144"/>
      <c r="L73" s="144"/>
      <c r="M73" s="144"/>
      <c r="N73" s="144"/>
      <c r="O73" s="144"/>
      <c r="R73" s="144"/>
      <c r="U73" s="144"/>
      <c r="X73" s="144"/>
      <c r="AA73" s="144"/>
      <c r="AD73" s="144"/>
      <c r="AG73" s="144"/>
      <c r="AJ73" s="144"/>
    </row>
    <row r="74" spans="1:36" x14ac:dyDescent="0.25">
      <c r="A74" s="1" t="s">
        <v>49</v>
      </c>
      <c r="I74" s="144"/>
      <c r="K74" s="144"/>
      <c r="L74" s="144"/>
      <c r="M74" s="144"/>
      <c r="N74" s="144"/>
      <c r="O74" s="144"/>
      <c r="R74" s="144"/>
      <c r="U74" s="144"/>
      <c r="X74" s="144"/>
      <c r="AA74" s="144"/>
      <c r="AD74" s="144"/>
      <c r="AG74" s="144"/>
      <c r="AJ74" s="144"/>
    </row>
    <row r="75" spans="1:36" x14ac:dyDescent="0.25">
      <c r="A75" s="1" t="s">
        <v>50</v>
      </c>
      <c r="I75" s="144"/>
      <c r="K75" s="144"/>
      <c r="L75" s="144"/>
      <c r="M75" s="144"/>
      <c r="N75" s="144"/>
      <c r="O75" s="144"/>
      <c r="R75" s="144"/>
      <c r="U75" s="144"/>
      <c r="X75" s="144"/>
      <c r="AA75" s="144"/>
      <c r="AD75" s="144"/>
      <c r="AG75" s="144"/>
      <c r="AJ75" s="144"/>
    </row>
    <row r="76" spans="1:36" x14ac:dyDescent="0.25">
      <c r="A76" s="1" t="s">
        <v>51</v>
      </c>
      <c r="I76" s="144"/>
      <c r="K76" s="144"/>
      <c r="L76" s="144"/>
      <c r="M76" s="144"/>
      <c r="N76" s="144"/>
      <c r="O76" s="144"/>
      <c r="R76" s="144"/>
      <c r="U76" s="144"/>
      <c r="X76" s="144"/>
      <c r="AA76" s="144"/>
      <c r="AD76" s="144"/>
      <c r="AG76" s="144"/>
      <c r="AJ76" s="144"/>
    </row>
    <row r="77" spans="1:36" x14ac:dyDescent="0.25">
      <c r="A77" s="1" t="s">
        <v>52</v>
      </c>
      <c r="I77" s="144"/>
      <c r="K77" s="144"/>
      <c r="L77" s="144"/>
      <c r="M77" s="144"/>
      <c r="N77" s="144"/>
      <c r="O77" s="144"/>
      <c r="R77" s="144"/>
      <c r="U77" s="144"/>
      <c r="X77" s="144"/>
      <c r="AA77" s="144"/>
      <c r="AD77" s="144"/>
      <c r="AG77" s="144"/>
      <c r="AJ77" s="144"/>
    </row>
    <row r="78" spans="1:36" x14ac:dyDescent="0.25">
      <c r="I78" s="144"/>
      <c r="K78" s="144"/>
      <c r="L78" s="144"/>
      <c r="M78" s="144"/>
      <c r="N78" s="144"/>
      <c r="O78" s="144"/>
      <c r="R78" s="144"/>
      <c r="U78" s="144"/>
      <c r="X78" s="144"/>
      <c r="AA78" s="144"/>
      <c r="AD78" s="144"/>
      <c r="AG78" s="144"/>
      <c r="AJ78" s="144"/>
    </row>
    <row r="79" spans="1:36" x14ac:dyDescent="0.25">
      <c r="A79" s="131"/>
      <c r="B79" s="1" t="s">
        <v>53</v>
      </c>
    </row>
  </sheetData>
  <sheetProtection selectLockedCells="1"/>
  <mergeCells count="11">
    <mergeCell ref="B54:D54"/>
    <mergeCell ref="B60:D60"/>
    <mergeCell ref="Y9:Z9"/>
    <mergeCell ref="AB9:AC9"/>
    <mergeCell ref="AE9:AF9"/>
    <mergeCell ref="P9:Q9"/>
    <mergeCell ref="G9:H9"/>
    <mergeCell ref="J9:K9"/>
    <mergeCell ref="M9:N9"/>
    <mergeCell ref="S9:T9"/>
    <mergeCell ref="V9:W9"/>
  </mergeCells>
  <dataValidations count="2">
    <dataValidation type="list" allowBlank="1" showInputMessage="1" showErrorMessage="1" prompt="Select Charge Unit - monthly, per kWh, per kW" sqref="D37:E38 D40:E49 D55:E55 D61:E61 D12:E27 D29:E35">
      <formula1>"Monthly, per kWh, per kW"</formula1>
    </dataValidation>
    <dataValidation type="list" allowBlank="1" showInputMessage="1" showErrorMessage="1" sqref="D5:E5">
      <formula1>"TOU, non-TOU"</formula1>
    </dataValidation>
  </dataValidations>
  <pageMargins left="0.75" right="0.75" top="1" bottom="1" header="0.5" footer="0.5"/>
  <pageSetup paperSize="3" scale="60" orientation="landscape" r:id="rId1"/>
  <headerFooter alignWithMargins="0">
    <oddFooter>&amp;C9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9393" r:id="rId4" name="Option Button 1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12</xdr:col>
                    <xdr:colOff>107950</xdr:colOff>
                    <xdr:row>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394" r:id="rId5" name="Option Button 2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12</xdr:col>
                    <xdr:colOff>107950</xdr:colOff>
                    <xdr:row>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395" r:id="rId6" name="Option Button 3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12</xdr:col>
                    <xdr:colOff>107950</xdr:colOff>
                    <xdr:row>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396" r:id="rId7" name="Option Button 4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12</xdr:col>
                    <xdr:colOff>107950</xdr:colOff>
                    <xdr:row>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397" r:id="rId8" name="Option Button 5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12</xdr:col>
                    <xdr:colOff>107950</xdr:colOff>
                    <xdr:row>7</xdr:row>
                    <xdr:rowOff>31750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4">
    <tabColor rgb="FF7030A0"/>
    <pageSetUpPr fitToPage="1"/>
  </sheetPr>
  <dimension ref="A1:AP79"/>
  <sheetViews>
    <sheetView showGridLines="0" zoomScaleNormal="100" workbookViewId="0">
      <selection activeCell="E15" sqref="E15"/>
    </sheetView>
  </sheetViews>
  <sheetFormatPr defaultColWidth="9.1796875" defaultRowHeight="12.5" x14ac:dyDescent="0.25"/>
  <cols>
    <col min="1" max="1" width="2.1796875" style="1" customWidth="1"/>
    <col min="2" max="2" width="28.54296875" style="1" customWidth="1"/>
    <col min="3" max="3" width="1.26953125" style="1" customWidth="1"/>
    <col min="4" max="4" width="11.26953125" style="1" customWidth="1"/>
    <col min="5" max="5" width="11.26953125" style="1" hidden="1" customWidth="1"/>
    <col min="6" max="6" width="10.1796875" style="1" customWidth="1"/>
    <col min="7" max="7" width="12.26953125" style="1" customWidth="1"/>
    <col min="8" max="8" width="12.26953125" style="144" customWidth="1"/>
    <col min="9" max="9" width="1.7265625" style="1" customWidth="1"/>
    <col min="10" max="11" width="12.26953125" style="1" customWidth="1"/>
    <col min="12" max="12" width="1.7265625" style="1" customWidth="1"/>
    <col min="13" max="13" width="12.26953125" style="1" customWidth="1"/>
    <col min="14" max="14" width="12.1796875" style="1" bestFit="1" customWidth="1"/>
    <col min="15" max="15" width="1.7265625" style="1" customWidth="1"/>
    <col min="16" max="17" width="12.26953125" style="1" hidden="1" customWidth="1"/>
    <col min="18" max="18" width="1.7265625" style="1" hidden="1" customWidth="1"/>
    <col min="19" max="19" width="12.26953125" style="1" hidden="1" customWidth="1"/>
    <col min="20" max="20" width="0" style="1" hidden="1" customWidth="1"/>
    <col min="21" max="21" width="1.7265625" style="1" hidden="1" customWidth="1"/>
    <col min="22" max="23" width="12.26953125" style="1" hidden="1" customWidth="1"/>
    <col min="24" max="24" width="1.7265625" style="1" hidden="1" customWidth="1"/>
    <col min="25" max="26" width="0" style="1" hidden="1" customWidth="1"/>
    <col min="27" max="27" width="1.7265625" style="1" hidden="1" customWidth="1"/>
    <col min="28" max="29" width="12.26953125" style="1" hidden="1" customWidth="1"/>
    <col min="30" max="30" width="1.7265625" style="1" hidden="1" customWidth="1"/>
    <col min="31" max="32" width="0" style="1" hidden="1" customWidth="1"/>
    <col min="33" max="33" width="1.7265625" style="1" customWidth="1"/>
    <col min="34" max="35" width="12.26953125" style="1" customWidth="1"/>
    <col min="36" max="36" width="1.7265625" style="1" customWidth="1"/>
    <col min="37" max="16384" width="9.1796875" style="1"/>
  </cols>
  <sheetData>
    <row r="1" spans="2:42" ht="7.5" customHeight="1" x14ac:dyDescent="0.25">
      <c r="M1"/>
      <c r="N1"/>
    </row>
    <row r="2" spans="2:42" ht="7.5" customHeight="1" x14ac:dyDescent="0.25">
      <c r="M2"/>
      <c r="N2"/>
    </row>
    <row r="3" spans="2:42" ht="15.5" x14ac:dyDescent="0.3">
      <c r="B3" s="2" t="s">
        <v>0</v>
      </c>
      <c r="D3" s="136" t="s">
        <v>76</v>
      </c>
      <c r="E3" s="136"/>
      <c r="F3" s="136"/>
      <c r="G3" s="136"/>
      <c r="H3" s="136"/>
      <c r="I3" s="136"/>
      <c r="J3" s="136"/>
      <c r="K3" s="136"/>
      <c r="L3" s="136"/>
      <c r="M3" s="136"/>
      <c r="N3" s="151">
        <v>1</v>
      </c>
      <c r="O3" s="136"/>
      <c r="Q3" s="34"/>
      <c r="R3" s="152"/>
      <c r="S3" s="34"/>
      <c r="T3" s="34"/>
      <c r="U3" s="152"/>
      <c r="V3" s="34"/>
      <c r="W3" s="34"/>
      <c r="X3" s="152"/>
      <c r="Y3" s="34"/>
      <c r="Z3" s="34"/>
      <c r="AA3" s="152"/>
      <c r="AB3" s="34"/>
      <c r="AC3" s="34"/>
      <c r="AD3" s="152"/>
      <c r="AE3" s="34"/>
      <c r="AF3" s="34"/>
      <c r="AG3" s="152"/>
      <c r="AH3" s="34"/>
      <c r="AI3" s="34"/>
      <c r="AJ3" s="152"/>
      <c r="AK3" s="34"/>
      <c r="AL3" s="34"/>
      <c r="AM3" s="34"/>
      <c r="AN3" s="34"/>
      <c r="AO3" s="34"/>
      <c r="AP3" s="34"/>
    </row>
    <row r="4" spans="2:42" ht="7.5" customHeight="1" x14ac:dyDescent="0.35">
      <c r="B4" s="3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R4" s="4"/>
      <c r="U4" s="4"/>
      <c r="X4" s="4"/>
      <c r="AA4" s="4"/>
      <c r="AD4" s="4"/>
      <c r="AG4" s="4"/>
      <c r="AJ4" s="4"/>
    </row>
    <row r="5" spans="2:42" ht="15.5" x14ac:dyDescent="0.35">
      <c r="B5" s="2" t="s">
        <v>1</v>
      </c>
      <c r="D5" s="5" t="s">
        <v>71</v>
      </c>
      <c r="E5" s="5"/>
      <c r="F5" s="4"/>
      <c r="G5" s="4"/>
      <c r="H5" s="4"/>
    </row>
    <row r="6" spans="2:42" ht="15.5" x14ac:dyDescent="0.35">
      <c r="B6" s="3"/>
      <c r="D6" s="4"/>
      <c r="E6" s="4"/>
      <c r="F6" s="4"/>
      <c r="G6" s="4"/>
      <c r="H6" s="4"/>
      <c r="J6" s="153"/>
      <c r="K6" s="153"/>
    </row>
    <row r="7" spans="2:42" ht="13" x14ac:dyDescent="0.3">
      <c r="B7" s="6"/>
      <c r="D7" s="7" t="s">
        <v>3</v>
      </c>
      <c r="E7" s="7"/>
      <c r="F7" s="7"/>
      <c r="G7" s="8">
        <v>100</v>
      </c>
      <c r="H7" s="9" t="s">
        <v>69</v>
      </c>
      <c r="J7" s="153"/>
      <c r="K7" s="153"/>
    </row>
    <row r="8" spans="2:42" ht="13" x14ac:dyDescent="0.3">
      <c r="B8" s="6"/>
      <c r="G8" s="8">
        <f>G7*(24*30)*0.611111111111111</f>
        <v>43999.999999999993</v>
      </c>
      <c r="H8" s="9" t="s">
        <v>4</v>
      </c>
    </row>
    <row r="9" spans="2:42" s="19" customFormat="1" ht="25.15" customHeight="1" x14ac:dyDescent="0.25">
      <c r="B9" s="148"/>
      <c r="D9" s="149"/>
      <c r="E9" s="149"/>
      <c r="F9" s="149"/>
      <c r="G9" s="220" t="s">
        <v>113</v>
      </c>
      <c r="H9" s="221"/>
      <c r="I9" s="150"/>
      <c r="J9" s="220" t="s">
        <v>59</v>
      </c>
      <c r="K9" s="224"/>
      <c r="L9" s="150"/>
      <c r="M9" s="220" t="s">
        <v>60</v>
      </c>
      <c r="N9" s="224"/>
      <c r="O9" s="150"/>
      <c r="P9" s="177" t="s">
        <v>62</v>
      </c>
      <c r="Q9" s="178"/>
      <c r="R9" s="150"/>
      <c r="S9" s="177" t="s">
        <v>63</v>
      </c>
      <c r="T9" s="178"/>
      <c r="U9" s="150"/>
      <c r="V9" s="177" t="s">
        <v>64</v>
      </c>
      <c r="W9" s="178"/>
      <c r="X9" s="150"/>
      <c r="Y9" s="177" t="s">
        <v>65</v>
      </c>
      <c r="Z9" s="178"/>
      <c r="AA9" s="150"/>
      <c r="AB9" s="177" t="s">
        <v>66</v>
      </c>
      <c r="AC9" s="178"/>
      <c r="AD9" s="150"/>
      <c r="AE9" s="177" t="s">
        <v>67</v>
      </c>
      <c r="AF9" s="178"/>
    </row>
    <row r="10" spans="2:42" ht="12.75" customHeight="1" x14ac:dyDescent="0.3">
      <c r="B10" s="6"/>
      <c r="D10" s="137" t="s">
        <v>5</v>
      </c>
      <c r="E10" s="137"/>
      <c r="F10" s="10" t="s">
        <v>7</v>
      </c>
      <c r="G10" s="10" t="s">
        <v>6</v>
      </c>
      <c r="H10" s="11" t="s">
        <v>8</v>
      </c>
      <c r="I10" s="144"/>
      <c r="J10" s="10" t="s">
        <v>6</v>
      </c>
      <c r="K10" s="11" t="s">
        <v>8</v>
      </c>
      <c r="L10" s="144"/>
      <c r="M10" s="145" t="s">
        <v>9</v>
      </c>
      <c r="N10" s="139" t="s">
        <v>10</v>
      </c>
      <c r="O10" s="144"/>
      <c r="P10" s="10" t="s">
        <v>6</v>
      </c>
      <c r="Q10" s="11" t="s">
        <v>8</v>
      </c>
      <c r="R10" s="144"/>
      <c r="S10" s="145" t="s">
        <v>9</v>
      </c>
      <c r="T10" s="139" t="s">
        <v>61</v>
      </c>
      <c r="U10" s="144"/>
      <c r="V10" s="10" t="s">
        <v>6</v>
      </c>
      <c r="W10" s="11" t="s">
        <v>8</v>
      </c>
      <c r="X10" s="144"/>
      <c r="Y10" s="145" t="s">
        <v>9</v>
      </c>
      <c r="Z10" s="139" t="s">
        <v>61</v>
      </c>
      <c r="AA10" s="144"/>
      <c r="AB10" s="10" t="s">
        <v>6</v>
      </c>
      <c r="AC10" s="11" t="s">
        <v>8</v>
      </c>
      <c r="AD10" s="144"/>
      <c r="AE10" s="145" t="s">
        <v>9</v>
      </c>
      <c r="AF10" s="139" t="s">
        <v>61</v>
      </c>
    </row>
    <row r="11" spans="2:42" ht="13" x14ac:dyDescent="0.3">
      <c r="B11" s="6"/>
      <c r="D11" s="138"/>
      <c r="E11" s="138"/>
      <c r="F11" s="12"/>
      <c r="G11" s="12" t="s">
        <v>11</v>
      </c>
      <c r="H11" s="13" t="s">
        <v>11</v>
      </c>
      <c r="I11" s="144"/>
      <c r="J11" s="12" t="s">
        <v>11</v>
      </c>
      <c r="K11" s="13" t="s">
        <v>11</v>
      </c>
      <c r="L11" s="144"/>
      <c r="M11" s="146"/>
      <c r="N11" s="140"/>
      <c r="O11" s="144"/>
      <c r="P11" s="12" t="s">
        <v>11</v>
      </c>
      <c r="Q11" s="13" t="s">
        <v>11</v>
      </c>
      <c r="R11" s="144"/>
      <c r="S11" s="146"/>
      <c r="T11" s="140"/>
      <c r="U11" s="144"/>
      <c r="V11" s="12" t="s">
        <v>11</v>
      </c>
      <c r="W11" s="13" t="s">
        <v>11</v>
      </c>
      <c r="X11" s="144"/>
      <c r="Y11" s="146"/>
      <c r="Z11" s="140"/>
      <c r="AA11" s="144"/>
      <c r="AB11" s="12" t="s">
        <v>11</v>
      </c>
      <c r="AC11" s="13" t="s">
        <v>11</v>
      </c>
      <c r="AD11" s="144"/>
      <c r="AE11" s="146"/>
      <c r="AF11" s="140"/>
    </row>
    <row r="12" spans="2:42" x14ac:dyDescent="0.25">
      <c r="B12" s="14" t="s">
        <v>12</v>
      </c>
      <c r="C12" s="14"/>
      <c r="D12" s="15" t="s">
        <v>55</v>
      </c>
      <c r="E12" s="15"/>
      <c r="F12" s="17">
        <v>1</v>
      </c>
      <c r="G12" s="16">
        <v>358.02</v>
      </c>
      <c r="H12" s="18">
        <f t="shared" ref="H12:H27" si="0">$F12*G12</f>
        <v>358.02</v>
      </c>
      <c r="I12" s="19"/>
      <c r="J12" s="16">
        <v>382.34</v>
      </c>
      <c r="K12" s="18">
        <f t="shared" ref="K12:K27" si="1">$F12*J12</f>
        <v>382.34</v>
      </c>
      <c r="L12" s="19"/>
      <c r="M12" s="21">
        <f t="shared" ref="M12:M21" si="2">K12-H12</f>
        <v>24.319999999999993</v>
      </c>
      <c r="N12" s="22">
        <f t="shared" ref="N12:N21" si="3">IF((H12)=0,"",(M12/H12))</f>
        <v>6.7929165968381638E-2</v>
      </c>
      <c r="O12" s="19"/>
      <c r="P12" s="16">
        <v>386.7</v>
      </c>
      <c r="Q12" s="18">
        <f t="shared" ref="Q12:Q27" si="4">$F12*P12</f>
        <v>386.7</v>
      </c>
      <c r="R12" s="19"/>
      <c r="S12" s="21">
        <f>Q12-K12</f>
        <v>4.3600000000000136</v>
      </c>
      <c r="T12" s="22">
        <f t="shared" ref="T12:T34" si="5">IF((K12)=0,"",(S12/K12))</f>
        <v>1.1403462886436193E-2</v>
      </c>
      <c r="U12" s="19"/>
      <c r="V12" s="16">
        <v>386.06</v>
      </c>
      <c r="W12" s="18">
        <f t="shared" ref="W12:W27" si="6">$F12*V12</f>
        <v>386.06</v>
      </c>
      <c r="X12" s="19"/>
      <c r="Y12" s="21">
        <f>W12-Q12</f>
        <v>-0.63999999999998636</v>
      </c>
      <c r="Z12" s="22">
        <f t="shared" ref="Z12:Z34" si="7">IF((Q12)=0,"",(Y12/Q12))</f>
        <v>-1.6550297388155842E-3</v>
      </c>
      <c r="AA12" s="19"/>
      <c r="AB12" s="16">
        <v>394.69</v>
      </c>
      <c r="AC12" s="18">
        <f t="shared" ref="AC12:AC27" si="8">$F12*AB12</f>
        <v>394.69</v>
      </c>
      <c r="AD12" s="19"/>
      <c r="AE12" s="21">
        <f>AC12-W12</f>
        <v>8.6299999999999955</v>
      </c>
      <c r="AF12" s="22">
        <f t="shared" ref="AF12:AF34" si="9">IF((W12)=0,"",(AE12/W12))</f>
        <v>2.2354038232399096E-2</v>
      </c>
    </row>
    <row r="13" spans="2:42" x14ac:dyDescent="0.25">
      <c r="B13" s="14" t="s">
        <v>112</v>
      </c>
      <c r="C13" s="14"/>
      <c r="D13" s="15" t="s">
        <v>55</v>
      </c>
      <c r="E13" s="15"/>
      <c r="F13" s="17">
        <v>1</v>
      </c>
      <c r="G13" s="16">
        <v>3.57</v>
      </c>
      <c r="H13" s="18">
        <f t="shared" si="0"/>
        <v>3.57</v>
      </c>
      <c r="I13" s="19"/>
      <c r="J13" s="16">
        <v>3.5</v>
      </c>
      <c r="K13" s="18">
        <f t="shared" si="1"/>
        <v>3.5</v>
      </c>
      <c r="L13" s="19"/>
      <c r="M13" s="21">
        <f t="shared" si="2"/>
        <v>-6.999999999999984E-2</v>
      </c>
      <c r="N13" s="22">
        <f t="shared" si="3"/>
        <v>-1.9607843137254857E-2</v>
      </c>
      <c r="O13" s="19"/>
      <c r="P13" s="16">
        <v>3.5</v>
      </c>
      <c r="Q13" s="18">
        <f t="shared" si="4"/>
        <v>3.5</v>
      </c>
      <c r="R13" s="19"/>
      <c r="S13" s="21">
        <f t="shared" ref="S13:S60" si="10">Q13-K13</f>
        <v>0</v>
      </c>
      <c r="T13" s="22">
        <f t="shared" si="5"/>
        <v>0</v>
      </c>
      <c r="U13" s="19"/>
      <c r="V13" s="16"/>
      <c r="W13" s="18">
        <f t="shared" si="6"/>
        <v>0</v>
      </c>
      <c r="X13" s="19"/>
      <c r="Y13" s="21">
        <f t="shared" ref="Y13:Y60" si="11">W13-Q13</f>
        <v>-3.5</v>
      </c>
      <c r="Z13" s="22">
        <f t="shared" si="7"/>
        <v>-1</v>
      </c>
      <c r="AA13" s="19"/>
      <c r="AB13" s="16"/>
      <c r="AC13" s="18">
        <f t="shared" si="8"/>
        <v>0</v>
      </c>
      <c r="AD13" s="19"/>
      <c r="AE13" s="21">
        <f t="shared" ref="AE13:AE60" si="12">AC13-W13</f>
        <v>0</v>
      </c>
      <c r="AF13" s="22" t="str">
        <f t="shared" si="9"/>
        <v/>
      </c>
    </row>
    <row r="14" spans="2:42" x14ac:dyDescent="0.25">
      <c r="B14" s="23" t="s">
        <v>104</v>
      </c>
      <c r="C14" s="14"/>
      <c r="D14" s="15" t="s">
        <v>55</v>
      </c>
      <c r="E14" s="15"/>
      <c r="F14" s="17">
        <v>1</v>
      </c>
      <c r="G14" s="16">
        <v>0</v>
      </c>
      <c r="H14" s="18">
        <f>$F14*G14</f>
        <v>0</v>
      </c>
      <c r="I14" s="19"/>
      <c r="J14" s="16">
        <v>0</v>
      </c>
      <c r="K14" s="18">
        <f t="shared" ref="K14" si="13">$F14*J14</f>
        <v>0</v>
      </c>
      <c r="L14" s="19"/>
      <c r="M14" s="21">
        <f t="shared" si="2"/>
        <v>0</v>
      </c>
      <c r="N14" s="22" t="str">
        <f t="shared" si="3"/>
        <v/>
      </c>
      <c r="O14" s="19"/>
      <c r="P14" s="16">
        <v>0</v>
      </c>
      <c r="Q14" s="18">
        <f t="shared" ref="Q14" si="14">$F14*P14</f>
        <v>0</v>
      </c>
      <c r="R14" s="19"/>
      <c r="S14" s="21">
        <f t="shared" ref="S14" si="15">Q14-K14</f>
        <v>0</v>
      </c>
      <c r="T14" s="22" t="str">
        <f t="shared" ref="T14" si="16">IF((K14)=0,"",(S14/K14))</f>
        <v/>
      </c>
      <c r="U14" s="19"/>
      <c r="V14" s="16">
        <v>0</v>
      </c>
      <c r="W14" s="18">
        <f t="shared" ref="W14" si="17">$F14*V14</f>
        <v>0</v>
      </c>
      <c r="X14" s="19"/>
      <c r="Y14" s="21">
        <f t="shared" ref="Y14" si="18">W14-Q14</f>
        <v>0</v>
      </c>
      <c r="Z14" s="22" t="str">
        <f t="shared" ref="Z14" si="19">IF((Q14)=0,"",(Y14/Q14))</f>
        <v/>
      </c>
      <c r="AA14" s="19"/>
      <c r="AB14" s="16">
        <v>0</v>
      </c>
      <c r="AC14" s="18">
        <f>$F14*AB14</f>
        <v>0</v>
      </c>
      <c r="AD14" s="19"/>
      <c r="AE14" s="21">
        <f t="shared" ref="AE14" si="20">AC14-W14</f>
        <v>0</v>
      </c>
      <c r="AF14" s="22" t="str">
        <f>IF((W14)=0,"",(AE14/W14))</f>
        <v/>
      </c>
    </row>
    <row r="15" spans="2:42" x14ac:dyDescent="0.25">
      <c r="B15" s="23" t="s">
        <v>105</v>
      </c>
      <c r="C15" s="14"/>
      <c r="D15" s="15" t="s">
        <v>55</v>
      </c>
      <c r="E15" s="15"/>
      <c r="F15" s="17">
        <v>1</v>
      </c>
      <c r="G15" s="16">
        <v>0</v>
      </c>
      <c r="H15" s="18">
        <f>$F15*G15</f>
        <v>0</v>
      </c>
      <c r="I15" s="19"/>
      <c r="J15" s="16">
        <v>0</v>
      </c>
      <c r="K15" s="18">
        <f t="shared" si="1"/>
        <v>0</v>
      </c>
      <c r="L15" s="19"/>
      <c r="M15" s="21">
        <f t="shared" si="2"/>
        <v>0</v>
      </c>
      <c r="N15" s="22" t="str">
        <f t="shared" si="3"/>
        <v/>
      </c>
      <c r="O15" s="19"/>
      <c r="P15" s="16">
        <v>0</v>
      </c>
      <c r="Q15" s="18">
        <f t="shared" si="4"/>
        <v>0</v>
      </c>
      <c r="R15" s="19"/>
      <c r="S15" s="21">
        <f t="shared" si="10"/>
        <v>0</v>
      </c>
      <c r="T15" s="22" t="str">
        <f t="shared" si="5"/>
        <v/>
      </c>
      <c r="U15" s="19"/>
      <c r="V15" s="16">
        <v>0</v>
      </c>
      <c r="W15" s="18">
        <f t="shared" si="6"/>
        <v>0</v>
      </c>
      <c r="X15" s="19"/>
      <c r="Y15" s="21">
        <f t="shared" si="11"/>
        <v>0</v>
      </c>
      <c r="Z15" s="22" t="str">
        <f t="shared" si="7"/>
        <v/>
      </c>
      <c r="AA15" s="19"/>
      <c r="AB15" s="16">
        <v>0</v>
      </c>
      <c r="AC15" s="18">
        <f>$F15*AB15</f>
        <v>0</v>
      </c>
      <c r="AD15" s="19"/>
      <c r="AE15" s="21">
        <f t="shared" si="12"/>
        <v>0</v>
      </c>
      <c r="AF15" s="22" t="str">
        <f>IF((W15)=0,"",(AE15/W15))</f>
        <v/>
      </c>
    </row>
    <row r="16" spans="2:42" ht="13.15" hidden="1" customHeight="1" x14ac:dyDescent="0.25">
      <c r="B16" s="23"/>
      <c r="C16" s="14"/>
      <c r="D16" s="15"/>
      <c r="E16" s="15"/>
      <c r="F16" s="17">
        <v>1</v>
      </c>
      <c r="G16" s="16"/>
      <c r="H16" s="18">
        <f t="shared" si="0"/>
        <v>0</v>
      </c>
      <c r="I16" s="19"/>
      <c r="J16" s="16"/>
      <c r="K16" s="18">
        <f t="shared" si="1"/>
        <v>0</v>
      </c>
      <c r="L16" s="19"/>
      <c r="M16" s="21">
        <f t="shared" si="2"/>
        <v>0</v>
      </c>
      <c r="N16" s="22" t="str">
        <f t="shared" si="3"/>
        <v/>
      </c>
      <c r="O16" s="19"/>
      <c r="P16" s="16"/>
      <c r="Q16" s="18">
        <f t="shared" si="4"/>
        <v>0</v>
      </c>
      <c r="R16" s="19"/>
      <c r="S16" s="21">
        <f t="shared" si="10"/>
        <v>0</v>
      </c>
      <c r="T16" s="22" t="str">
        <f t="shared" si="5"/>
        <v/>
      </c>
      <c r="U16" s="19"/>
      <c r="V16" s="16"/>
      <c r="W16" s="18">
        <f t="shared" si="6"/>
        <v>0</v>
      </c>
      <c r="X16" s="19"/>
      <c r="Y16" s="21">
        <f t="shared" si="11"/>
        <v>0</v>
      </c>
      <c r="Z16" s="22" t="str">
        <f t="shared" si="7"/>
        <v/>
      </c>
      <c r="AA16" s="19"/>
      <c r="AB16" s="16"/>
      <c r="AC16" s="18">
        <f t="shared" si="8"/>
        <v>0</v>
      </c>
      <c r="AD16" s="19"/>
      <c r="AE16" s="21">
        <f t="shared" si="12"/>
        <v>0</v>
      </c>
      <c r="AF16" s="22" t="str">
        <f t="shared" si="9"/>
        <v/>
      </c>
    </row>
    <row r="17" spans="2:32" ht="13.15" hidden="1" customHeight="1" x14ac:dyDescent="0.25">
      <c r="B17" s="23"/>
      <c r="C17" s="14"/>
      <c r="D17" s="15"/>
      <c r="E17" s="15"/>
      <c r="F17" s="17">
        <v>1</v>
      </c>
      <c r="G17" s="16"/>
      <c r="H17" s="18">
        <f t="shared" si="0"/>
        <v>0</v>
      </c>
      <c r="I17" s="19"/>
      <c r="J17" s="16"/>
      <c r="K17" s="18">
        <f t="shared" si="1"/>
        <v>0</v>
      </c>
      <c r="L17" s="19"/>
      <c r="M17" s="21">
        <f t="shared" si="2"/>
        <v>0</v>
      </c>
      <c r="N17" s="22" t="str">
        <f t="shared" si="3"/>
        <v/>
      </c>
      <c r="O17" s="19"/>
      <c r="P17" s="16"/>
      <c r="Q17" s="18">
        <f t="shared" si="4"/>
        <v>0</v>
      </c>
      <c r="R17" s="19"/>
      <c r="S17" s="21">
        <f t="shared" si="10"/>
        <v>0</v>
      </c>
      <c r="T17" s="22" t="str">
        <f t="shared" si="5"/>
        <v/>
      </c>
      <c r="U17" s="19"/>
      <c r="V17" s="16"/>
      <c r="W17" s="18">
        <f t="shared" si="6"/>
        <v>0</v>
      </c>
      <c r="X17" s="19"/>
      <c r="Y17" s="21">
        <f t="shared" si="11"/>
        <v>0</v>
      </c>
      <c r="Z17" s="22" t="str">
        <f t="shared" si="7"/>
        <v/>
      </c>
      <c r="AA17" s="19"/>
      <c r="AB17" s="16"/>
      <c r="AC17" s="18">
        <f t="shared" si="8"/>
        <v>0</v>
      </c>
      <c r="AD17" s="19"/>
      <c r="AE17" s="21">
        <f t="shared" si="12"/>
        <v>0</v>
      </c>
      <c r="AF17" s="22" t="str">
        <f t="shared" si="9"/>
        <v/>
      </c>
    </row>
    <row r="18" spans="2:32" ht="13.15" hidden="1" customHeight="1" x14ac:dyDescent="0.25">
      <c r="B18" s="23"/>
      <c r="C18" s="14"/>
      <c r="D18" s="15"/>
      <c r="E18" s="15"/>
      <c r="F18" s="17">
        <v>1</v>
      </c>
      <c r="G18" s="16"/>
      <c r="H18" s="18">
        <f t="shared" si="0"/>
        <v>0</v>
      </c>
      <c r="I18" s="19"/>
      <c r="J18" s="16"/>
      <c r="K18" s="18">
        <f t="shared" si="1"/>
        <v>0</v>
      </c>
      <c r="L18" s="19"/>
      <c r="M18" s="21">
        <f t="shared" si="2"/>
        <v>0</v>
      </c>
      <c r="N18" s="22" t="str">
        <f t="shared" si="3"/>
        <v/>
      </c>
      <c r="O18" s="19"/>
      <c r="P18" s="16"/>
      <c r="Q18" s="18">
        <f t="shared" si="4"/>
        <v>0</v>
      </c>
      <c r="R18" s="19"/>
      <c r="S18" s="21">
        <f t="shared" si="10"/>
        <v>0</v>
      </c>
      <c r="T18" s="22" t="str">
        <f t="shared" si="5"/>
        <v/>
      </c>
      <c r="U18" s="19"/>
      <c r="V18" s="16"/>
      <c r="W18" s="18">
        <f t="shared" si="6"/>
        <v>0</v>
      </c>
      <c r="X18" s="19"/>
      <c r="Y18" s="21">
        <f t="shared" si="11"/>
        <v>0</v>
      </c>
      <c r="Z18" s="22" t="str">
        <f t="shared" si="7"/>
        <v/>
      </c>
      <c r="AA18" s="19"/>
      <c r="AB18" s="16"/>
      <c r="AC18" s="18">
        <f t="shared" si="8"/>
        <v>0</v>
      </c>
      <c r="AD18" s="19"/>
      <c r="AE18" s="21">
        <f t="shared" si="12"/>
        <v>0</v>
      </c>
      <c r="AF18" s="22" t="str">
        <f t="shared" si="9"/>
        <v/>
      </c>
    </row>
    <row r="19" spans="2:32" x14ac:dyDescent="0.25">
      <c r="B19" s="14" t="s">
        <v>14</v>
      </c>
      <c r="C19" s="14"/>
      <c r="D19" s="15" t="s">
        <v>70</v>
      </c>
      <c r="E19" s="15"/>
      <c r="F19" s="17">
        <f>$G$7</f>
        <v>100</v>
      </c>
      <c r="G19" s="16">
        <v>2.4285999999999999</v>
      </c>
      <c r="H19" s="18">
        <f t="shared" si="0"/>
        <v>242.85999999999999</v>
      </c>
      <c r="I19" s="19"/>
      <c r="J19" s="16">
        <v>2.5731000000000002</v>
      </c>
      <c r="K19" s="18">
        <f t="shared" si="1"/>
        <v>257.31</v>
      </c>
      <c r="L19" s="19"/>
      <c r="M19" s="21">
        <f t="shared" si="2"/>
        <v>14.450000000000017</v>
      </c>
      <c r="N19" s="22">
        <f t="shared" si="3"/>
        <v>5.9499300008235272E-2</v>
      </c>
      <c r="O19" s="19"/>
      <c r="P19" s="16">
        <v>2.5990000000000002</v>
      </c>
      <c r="Q19" s="18">
        <f t="shared" si="4"/>
        <v>259.90000000000003</v>
      </c>
      <c r="R19" s="19"/>
      <c r="S19" s="21">
        <f t="shared" si="10"/>
        <v>2.5900000000000318</v>
      </c>
      <c r="T19" s="22">
        <f t="shared" si="5"/>
        <v>1.0065679530527503E-2</v>
      </c>
      <c r="U19" s="19"/>
      <c r="V19" s="16">
        <v>2.5952000000000002</v>
      </c>
      <c r="W19" s="18">
        <f t="shared" si="6"/>
        <v>259.52000000000004</v>
      </c>
      <c r="X19" s="19"/>
      <c r="Y19" s="21">
        <f t="shared" si="11"/>
        <v>-0.37999999999999545</v>
      </c>
      <c r="Z19" s="22">
        <f t="shared" si="7"/>
        <v>-1.4621008080030603E-3</v>
      </c>
      <c r="AA19" s="19"/>
      <c r="AB19" s="16">
        <v>2.6463999999999999</v>
      </c>
      <c r="AC19" s="18">
        <f t="shared" si="8"/>
        <v>264.64</v>
      </c>
      <c r="AD19" s="19"/>
      <c r="AE19" s="21">
        <f t="shared" si="12"/>
        <v>5.1199999999999477</v>
      </c>
      <c r="AF19" s="22">
        <f t="shared" si="9"/>
        <v>1.9728729963008427E-2</v>
      </c>
    </row>
    <row r="20" spans="2:32" x14ac:dyDescent="0.25">
      <c r="B20" s="14" t="s">
        <v>15</v>
      </c>
      <c r="C20" s="14"/>
      <c r="D20" s="15" t="s">
        <v>70</v>
      </c>
      <c r="E20" s="15"/>
      <c r="F20" s="17">
        <f t="shared" ref="F20" si="21">$G$7</f>
        <v>100</v>
      </c>
      <c r="G20" s="16"/>
      <c r="H20" s="18">
        <f t="shared" si="0"/>
        <v>0</v>
      </c>
      <c r="I20" s="19"/>
      <c r="J20" s="16"/>
      <c r="K20" s="18">
        <f t="shared" si="1"/>
        <v>0</v>
      </c>
      <c r="L20" s="19"/>
      <c r="M20" s="21">
        <f t="shared" si="2"/>
        <v>0</v>
      </c>
      <c r="N20" s="22" t="str">
        <f t="shared" si="3"/>
        <v/>
      </c>
      <c r="O20" s="19"/>
      <c r="P20" s="16"/>
      <c r="Q20" s="18">
        <f t="shared" si="4"/>
        <v>0</v>
      </c>
      <c r="R20" s="19"/>
      <c r="S20" s="21">
        <f t="shared" si="10"/>
        <v>0</v>
      </c>
      <c r="T20" s="22" t="str">
        <f t="shared" si="5"/>
        <v/>
      </c>
      <c r="U20" s="19"/>
      <c r="V20" s="16"/>
      <c r="W20" s="18">
        <f t="shared" si="6"/>
        <v>0</v>
      </c>
      <c r="X20" s="19"/>
      <c r="Y20" s="21">
        <f t="shared" si="11"/>
        <v>0</v>
      </c>
      <c r="Z20" s="22" t="str">
        <f t="shared" si="7"/>
        <v/>
      </c>
      <c r="AA20" s="19"/>
      <c r="AB20" s="16"/>
      <c r="AC20" s="18">
        <f t="shared" si="8"/>
        <v>0</v>
      </c>
      <c r="AD20" s="19"/>
      <c r="AE20" s="21">
        <f t="shared" si="12"/>
        <v>0</v>
      </c>
      <c r="AF20" s="22" t="str">
        <f t="shared" si="9"/>
        <v/>
      </c>
    </row>
    <row r="21" spans="2:32" x14ac:dyDescent="0.25">
      <c r="B21" s="14" t="s">
        <v>16</v>
      </c>
      <c r="C21" s="14"/>
      <c r="D21" s="15" t="s">
        <v>70</v>
      </c>
      <c r="E21" s="15"/>
      <c r="F21" s="17">
        <f>$G$7</f>
        <v>100</v>
      </c>
      <c r="G21" s="16">
        <v>-1.9E-2</v>
      </c>
      <c r="H21" s="18">
        <f t="shared" si="0"/>
        <v>-1.9</v>
      </c>
      <c r="I21" s="19"/>
      <c r="J21" s="16"/>
      <c r="K21" s="18">
        <f t="shared" si="1"/>
        <v>0</v>
      </c>
      <c r="L21" s="19"/>
      <c r="M21" s="21">
        <f t="shared" si="2"/>
        <v>1.9</v>
      </c>
      <c r="N21" s="22">
        <f t="shared" si="3"/>
        <v>-1</v>
      </c>
      <c r="O21" s="19"/>
      <c r="P21" s="16"/>
      <c r="Q21" s="18">
        <f t="shared" si="4"/>
        <v>0</v>
      </c>
      <c r="R21" s="19"/>
      <c r="S21" s="21">
        <f t="shared" si="10"/>
        <v>0</v>
      </c>
      <c r="T21" s="22" t="str">
        <f t="shared" si="5"/>
        <v/>
      </c>
      <c r="U21" s="19"/>
      <c r="V21" s="16"/>
      <c r="W21" s="18">
        <f t="shared" si="6"/>
        <v>0</v>
      </c>
      <c r="X21" s="19"/>
      <c r="Y21" s="21">
        <f t="shared" si="11"/>
        <v>0</v>
      </c>
      <c r="Z21" s="22" t="str">
        <f t="shared" si="7"/>
        <v/>
      </c>
      <c r="AA21" s="19"/>
      <c r="AB21" s="16"/>
      <c r="AC21" s="18">
        <f t="shared" si="8"/>
        <v>0</v>
      </c>
      <c r="AD21" s="19"/>
      <c r="AE21" s="21">
        <f t="shared" si="12"/>
        <v>0</v>
      </c>
      <c r="AF21" s="22" t="str">
        <f t="shared" si="9"/>
        <v/>
      </c>
    </row>
    <row r="22" spans="2:32" hidden="1" x14ac:dyDescent="0.25">
      <c r="B22" s="24"/>
      <c r="C22" s="14"/>
      <c r="D22" s="15"/>
      <c r="E22" s="15"/>
      <c r="F22" s="17"/>
      <c r="G22" s="16"/>
      <c r="H22" s="18"/>
      <c r="I22" s="19"/>
      <c r="J22" s="16"/>
      <c r="K22" s="18"/>
      <c r="L22" s="19"/>
      <c r="M22" s="21"/>
      <c r="N22" s="22"/>
      <c r="O22" s="19"/>
      <c r="P22" s="16"/>
      <c r="Q22" s="18"/>
      <c r="R22" s="19"/>
      <c r="S22" s="21"/>
      <c r="T22" s="22"/>
      <c r="U22" s="19"/>
      <c r="V22" s="16"/>
      <c r="W22" s="18"/>
      <c r="X22" s="19"/>
      <c r="Y22" s="21"/>
      <c r="Z22" s="22"/>
      <c r="AA22" s="19"/>
      <c r="AB22" s="16"/>
      <c r="AC22" s="18"/>
      <c r="AD22" s="19"/>
      <c r="AE22" s="21"/>
      <c r="AF22" s="22"/>
    </row>
    <row r="23" spans="2:32" hidden="1" x14ac:dyDescent="0.25">
      <c r="B23" s="132"/>
      <c r="C23" s="14"/>
      <c r="D23" s="15"/>
      <c r="E23" s="15"/>
      <c r="F23" s="17"/>
      <c r="G23" s="16"/>
      <c r="H23" s="18"/>
      <c r="I23" s="19"/>
      <c r="J23" s="16"/>
      <c r="K23" s="18"/>
      <c r="L23" s="19"/>
      <c r="M23" s="21"/>
      <c r="N23" s="22"/>
      <c r="O23" s="19"/>
      <c r="P23" s="16"/>
      <c r="Q23" s="18"/>
      <c r="R23" s="19"/>
      <c r="S23" s="21"/>
      <c r="T23" s="22"/>
      <c r="U23" s="19"/>
      <c r="V23" s="16"/>
      <c r="W23" s="18"/>
      <c r="X23" s="19"/>
      <c r="Y23" s="21"/>
      <c r="Z23" s="22"/>
      <c r="AA23" s="19"/>
      <c r="AB23" s="16"/>
      <c r="AC23" s="18"/>
      <c r="AD23" s="19"/>
      <c r="AE23" s="21"/>
      <c r="AF23" s="22"/>
    </row>
    <row r="24" spans="2:32" x14ac:dyDescent="0.25">
      <c r="B24" s="24" t="s">
        <v>57</v>
      </c>
      <c r="C24" s="14"/>
      <c r="D24" s="15" t="s">
        <v>70</v>
      </c>
      <c r="E24" s="15"/>
      <c r="F24" s="17">
        <f t="shared" ref="F24:F27" si="22">$G$7</f>
        <v>100</v>
      </c>
      <c r="G24" s="16">
        <v>0</v>
      </c>
      <c r="H24" s="18">
        <f t="shared" si="0"/>
        <v>0</v>
      </c>
      <c r="I24" s="19"/>
      <c r="J24" s="16">
        <v>0</v>
      </c>
      <c r="K24" s="18">
        <f t="shared" si="1"/>
        <v>0</v>
      </c>
      <c r="L24" s="19"/>
      <c r="M24" s="21">
        <f t="shared" ref="M24:M29" si="23">K24-H24</f>
        <v>0</v>
      </c>
      <c r="N24" s="22" t="str">
        <f t="shared" ref="N24:N29" si="24">IF((H24)=0,"",(M24/H24))</f>
        <v/>
      </c>
      <c r="O24" s="19"/>
      <c r="P24" s="16">
        <v>0</v>
      </c>
      <c r="Q24" s="18">
        <f t="shared" si="4"/>
        <v>0</v>
      </c>
      <c r="R24" s="19"/>
      <c r="S24" s="21">
        <f t="shared" si="10"/>
        <v>0</v>
      </c>
      <c r="T24" s="22" t="str">
        <f t="shared" si="5"/>
        <v/>
      </c>
      <c r="U24" s="19"/>
      <c r="V24" s="16">
        <v>0</v>
      </c>
      <c r="W24" s="18">
        <f t="shared" si="6"/>
        <v>0</v>
      </c>
      <c r="X24" s="19"/>
      <c r="Y24" s="21">
        <f t="shared" si="11"/>
        <v>0</v>
      </c>
      <c r="Z24" s="22" t="str">
        <f t="shared" si="7"/>
        <v/>
      </c>
      <c r="AA24" s="19"/>
      <c r="AB24" s="16">
        <v>0</v>
      </c>
      <c r="AC24" s="18">
        <f t="shared" si="8"/>
        <v>0</v>
      </c>
      <c r="AD24" s="19"/>
      <c r="AE24" s="21">
        <f t="shared" si="12"/>
        <v>0</v>
      </c>
      <c r="AF24" s="22" t="str">
        <f t="shared" si="9"/>
        <v/>
      </c>
    </row>
    <row r="25" spans="2:32" ht="13.15" hidden="1" customHeight="1" x14ac:dyDescent="0.25">
      <c r="B25" s="24"/>
      <c r="C25" s="14"/>
      <c r="D25" s="15"/>
      <c r="E25" s="15"/>
      <c r="F25" s="17">
        <f t="shared" si="22"/>
        <v>100</v>
      </c>
      <c r="G25" s="16"/>
      <c r="H25" s="18">
        <f t="shared" si="0"/>
        <v>0</v>
      </c>
      <c r="I25" s="19"/>
      <c r="J25" s="16"/>
      <c r="K25" s="18">
        <f t="shared" si="1"/>
        <v>0</v>
      </c>
      <c r="L25" s="19"/>
      <c r="M25" s="21">
        <f t="shared" si="23"/>
        <v>0</v>
      </c>
      <c r="N25" s="22" t="str">
        <f t="shared" si="24"/>
        <v/>
      </c>
      <c r="O25" s="19"/>
      <c r="P25" s="16"/>
      <c r="Q25" s="18">
        <f t="shared" si="4"/>
        <v>0</v>
      </c>
      <c r="R25" s="19"/>
      <c r="S25" s="21">
        <f t="shared" si="10"/>
        <v>0</v>
      </c>
      <c r="T25" s="22" t="str">
        <f t="shared" si="5"/>
        <v/>
      </c>
      <c r="U25" s="19"/>
      <c r="V25" s="16"/>
      <c r="W25" s="18">
        <f t="shared" si="6"/>
        <v>0</v>
      </c>
      <c r="X25" s="19"/>
      <c r="Y25" s="21">
        <f t="shared" si="11"/>
        <v>0</v>
      </c>
      <c r="Z25" s="22" t="str">
        <f t="shared" si="7"/>
        <v/>
      </c>
      <c r="AA25" s="19"/>
      <c r="AB25" s="16"/>
      <c r="AC25" s="18">
        <f t="shared" si="8"/>
        <v>0</v>
      </c>
      <c r="AD25" s="19"/>
      <c r="AE25" s="21">
        <f t="shared" si="12"/>
        <v>0</v>
      </c>
      <c r="AF25" s="22" t="str">
        <f t="shared" si="9"/>
        <v/>
      </c>
    </row>
    <row r="26" spans="2:32" ht="13.15" hidden="1" customHeight="1" x14ac:dyDescent="0.25">
      <c r="B26" s="24"/>
      <c r="C26" s="14"/>
      <c r="D26" s="15"/>
      <c r="E26" s="15"/>
      <c r="F26" s="17">
        <f t="shared" si="22"/>
        <v>100</v>
      </c>
      <c r="G26" s="16"/>
      <c r="H26" s="18">
        <f t="shared" si="0"/>
        <v>0</v>
      </c>
      <c r="I26" s="19"/>
      <c r="J26" s="16"/>
      <c r="K26" s="18">
        <f t="shared" si="1"/>
        <v>0</v>
      </c>
      <c r="L26" s="19"/>
      <c r="M26" s="21">
        <f t="shared" si="23"/>
        <v>0</v>
      </c>
      <c r="N26" s="22" t="str">
        <f t="shared" si="24"/>
        <v/>
      </c>
      <c r="O26" s="19"/>
      <c r="P26" s="16"/>
      <c r="Q26" s="18">
        <f t="shared" si="4"/>
        <v>0</v>
      </c>
      <c r="R26" s="19"/>
      <c r="S26" s="21">
        <f t="shared" si="10"/>
        <v>0</v>
      </c>
      <c r="T26" s="22" t="str">
        <f t="shared" si="5"/>
        <v/>
      </c>
      <c r="U26" s="19"/>
      <c r="V26" s="16"/>
      <c r="W26" s="18">
        <f t="shared" si="6"/>
        <v>0</v>
      </c>
      <c r="X26" s="19"/>
      <c r="Y26" s="21">
        <f t="shared" si="11"/>
        <v>0</v>
      </c>
      <c r="Z26" s="22" t="str">
        <f t="shared" si="7"/>
        <v/>
      </c>
      <c r="AA26" s="19"/>
      <c r="AB26" s="16"/>
      <c r="AC26" s="18">
        <f t="shared" si="8"/>
        <v>0</v>
      </c>
      <c r="AD26" s="19"/>
      <c r="AE26" s="21">
        <f t="shared" si="12"/>
        <v>0</v>
      </c>
      <c r="AF26" s="22" t="str">
        <f t="shared" si="9"/>
        <v/>
      </c>
    </row>
    <row r="27" spans="2:32" ht="13.15" hidden="1" customHeight="1" x14ac:dyDescent="0.25">
      <c r="B27" s="24"/>
      <c r="C27" s="14"/>
      <c r="D27" s="15"/>
      <c r="E27" s="15"/>
      <c r="F27" s="17">
        <f t="shared" si="22"/>
        <v>100</v>
      </c>
      <c r="G27" s="16"/>
      <c r="H27" s="18">
        <f t="shared" si="0"/>
        <v>0</v>
      </c>
      <c r="I27" s="19"/>
      <c r="J27" s="16"/>
      <c r="K27" s="18">
        <f t="shared" si="1"/>
        <v>0</v>
      </c>
      <c r="L27" s="19"/>
      <c r="M27" s="21">
        <f t="shared" si="23"/>
        <v>0</v>
      </c>
      <c r="N27" s="22" t="str">
        <f t="shared" si="24"/>
        <v/>
      </c>
      <c r="O27" s="19"/>
      <c r="P27" s="16"/>
      <c r="Q27" s="18">
        <f t="shared" si="4"/>
        <v>0</v>
      </c>
      <c r="R27" s="19"/>
      <c r="S27" s="21">
        <f t="shared" si="10"/>
        <v>0</v>
      </c>
      <c r="T27" s="22" t="str">
        <f t="shared" si="5"/>
        <v/>
      </c>
      <c r="U27" s="19"/>
      <c r="V27" s="16"/>
      <c r="W27" s="18">
        <f t="shared" si="6"/>
        <v>0</v>
      </c>
      <c r="X27" s="19"/>
      <c r="Y27" s="21">
        <f t="shared" si="11"/>
        <v>0</v>
      </c>
      <c r="Z27" s="22" t="str">
        <f t="shared" si="7"/>
        <v/>
      </c>
      <c r="AA27" s="19"/>
      <c r="AB27" s="16"/>
      <c r="AC27" s="18">
        <f t="shared" si="8"/>
        <v>0</v>
      </c>
      <c r="AD27" s="19"/>
      <c r="AE27" s="21">
        <f t="shared" si="12"/>
        <v>0</v>
      </c>
      <c r="AF27" s="22" t="str">
        <f t="shared" si="9"/>
        <v/>
      </c>
    </row>
    <row r="28" spans="2:32" s="34" customFormat="1" ht="13" x14ac:dyDescent="0.25">
      <c r="B28" s="25" t="s">
        <v>17</v>
      </c>
      <c r="C28" s="26"/>
      <c r="D28" s="27"/>
      <c r="E28" s="27"/>
      <c r="F28" s="29"/>
      <c r="G28" s="28"/>
      <c r="H28" s="30">
        <f>SUM(H12:H27)</f>
        <v>602.54999999999995</v>
      </c>
      <c r="I28" s="31"/>
      <c r="J28" s="28"/>
      <c r="K28" s="30">
        <f>SUM(K12:K27)</f>
        <v>643.15</v>
      </c>
      <c r="L28" s="31"/>
      <c r="M28" s="32">
        <f t="shared" si="23"/>
        <v>40.600000000000023</v>
      </c>
      <c r="N28" s="33">
        <f t="shared" si="24"/>
        <v>6.7380300390009168E-2</v>
      </c>
      <c r="O28" s="31"/>
      <c r="P28" s="28"/>
      <c r="Q28" s="30">
        <f>SUM(Q12:Q27)</f>
        <v>650.1</v>
      </c>
      <c r="R28" s="31"/>
      <c r="S28" s="32">
        <f t="shared" si="10"/>
        <v>6.9500000000000455</v>
      </c>
      <c r="T28" s="33">
        <f t="shared" si="5"/>
        <v>1.0806188292000382E-2</v>
      </c>
      <c r="U28" s="31"/>
      <c r="V28" s="28"/>
      <c r="W28" s="30">
        <f>SUM(W12:W27)</f>
        <v>645.58000000000004</v>
      </c>
      <c r="X28" s="31"/>
      <c r="Y28" s="32">
        <f t="shared" si="11"/>
        <v>-4.5199999999999818</v>
      </c>
      <c r="Z28" s="33">
        <f t="shared" si="7"/>
        <v>-6.9527764959236762E-3</v>
      </c>
      <c r="AA28" s="31"/>
      <c r="AB28" s="28"/>
      <c r="AC28" s="30">
        <f>SUM(AC12:AC27)</f>
        <v>659.32999999999993</v>
      </c>
      <c r="AD28" s="31"/>
      <c r="AE28" s="32">
        <f t="shared" si="12"/>
        <v>13.749999999999886</v>
      </c>
      <c r="AF28" s="33">
        <f t="shared" si="9"/>
        <v>2.1298677158523939E-2</v>
      </c>
    </row>
    <row r="29" spans="2:32" ht="12.75" customHeight="1" x14ac:dyDescent="0.25">
      <c r="B29" s="134" t="s">
        <v>18</v>
      </c>
      <c r="C29" s="14"/>
      <c r="D29" s="15" t="s">
        <v>70</v>
      </c>
      <c r="E29" s="15"/>
      <c r="F29" s="17">
        <f>$G$7</f>
        <v>100</v>
      </c>
      <c r="G29" s="16">
        <v>-0.33889999999999998</v>
      </c>
      <c r="H29" s="18">
        <f t="shared" ref="H29:H35" si="25">$F29*G29</f>
        <v>-33.89</v>
      </c>
      <c r="I29" s="19"/>
      <c r="J29" s="16">
        <v>0.43235768943166519</v>
      </c>
      <c r="K29" s="18">
        <f t="shared" ref="K29:K35" si="26">$F29*J29</f>
        <v>43.235768943166519</v>
      </c>
      <c r="L29" s="19"/>
      <c r="M29" s="21">
        <f t="shared" si="23"/>
        <v>77.12576894316652</v>
      </c>
      <c r="N29" s="22">
        <f t="shared" si="24"/>
        <v>-2.2757677469214079</v>
      </c>
      <c r="O29" s="19"/>
      <c r="P29" s="16">
        <v>0</v>
      </c>
      <c r="Q29" s="18">
        <f t="shared" ref="Q29:Q35" si="27">$F29*P29</f>
        <v>0</v>
      </c>
      <c r="R29" s="19"/>
      <c r="S29" s="21">
        <f t="shared" si="10"/>
        <v>-43.235768943166519</v>
      </c>
      <c r="T29" s="22">
        <f t="shared" si="5"/>
        <v>-1</v>
      </c>
      <c r="U29" s="19"/>
      <c r="V29" s="16">
        <v>0</v>
      </c>
      <c r="W29" s="18">
        <f t="shared" ref="W29:W35" si="28">$F29*V29</f>
        <v>0</v>
      </c>
      <c r="X29" s="19"/>
      <c r="Y29" s="21">
        <f t="shared" si="11"/>
        <v>0</v>
      </c>
      <c r="Z29" s="22" t="str">
        <f t="shared" si="7"/>
        <v/>
      </c>
      <c r="AA29" s="19"/>
      <c r="AB29" s="16">
        <v>0</v>
      </c>
      <c r="AC29" s="18">
        <f t="shared" ref="AC29:AC35" si="29">$F29*AB29</f>
        <v>0</v>
      </c>
      <c r="AD29" s="19"/>
      <c r="AE29" s="21">
        <f t="shared" si="12"/>
        <v>0</v>
      </c>
      <c r="AF29" s="22" t="str">
        <f t="shared" si="9"/>
        <v/>
      </c>
    </row>
    <row r="30" spans="2:32" ht="13.15" customHeight="1" x14ac:dyDescent="0.25">
      <c r="B30" s="134" t="s">
        <v>18</v>
      </c>
      <c r="C30" s="14"/>
      <c r="D30" s="15" t="s">
        <v>70</v>
      </c>
      <c r="E30" s="15"/>
      <c r="F30" s="17">
        <f>$G$7</f>
        <v>100</v>
      </c>
      <c r="G30" s="16"/>
      <c r="H30" s="18">
        <f t="shared" ref="H30" si="30">$F30*G30</f>
        <v>0</v>
      </c>
      <c r="I30" s="19"/>
      <c r="J30" s="16">
        <v>-0.30893329370118028</v>
      </c>
      <c r="K30" s="18">
        <f t="shared" ref="K30" si="31">$F30*J30</f>
        <v>-30.893329370118028</v>
      </c>
      <c r="L30" s="19"/>
      <c r="M30" s="21">
        <f t="shared" ref="M30" si="32">K30-H30</f>
        <v>-30.893329370118028</v>
      </c>
      <c r="N30" s="22" t="str">
        <f t="shared" ref="N30" si="33">IF((H30)=0,"",(M30/H30))</f>
        <v/>
      </c>
      <c r="O30" s="19"/>
      <c r="P30" s="16"/>
      <c r="Q30" s="18"/>
      <c r="R30" s="19"/>
      <c r="S30" s="21"/>
      <c r="T30" s="22"/>
      <c r="U30" s="19"/>
      <c r="V30" s="16"/>
      <c r="W30" s="18"/>
      <c r="X30" s="19"/>
      <c r="Y30" s="21"/>
      <c r="Z30" s="22"/>
      <c r="AA30" s="19"/>
      <c r="AB30" s="16"/>
      <c r="AC30" s="18"/>
      <c r="AD30" s="19"/>
      <c r="AE30" s="21"/>
      <c r="AF30" s="22"/>
    </row>
    <row r="31" spans="2:32" ht="13.15" customHeight="1" x14ac:dyDescent="0.25">
      <c r="B31" s="132">
        <v>1575</v>
      </c>
      <c r="C31" s="14"/>
      <c r="D31" s="15" t="s">
        <v>70</v>
      </c>
      <c r="E31" s="15"/>
      <c r="F31" s="17">
        <f t="shared" ref="F31" si="34">$G$7</f>
        <v>100</v>
      </c>
      <c r="G31" s="16">
        <v>4.5900000000000003E-2</v>
      </c>
      <c r="H31" s="18">
        <f t="shared" si="25"/>
        <v>4.5900000000000007</v>
      </c>
      <c r="I31" s="19"/>
      <c r="J31" s="16">
        <v>0</v>
      </c>
      <c r="K31" s="18">
        <f t="shared" si="26"/>
        <v>0</v>
      </c>
      <c r="L31" s="19"/>
      <c r="M31" s="21">
        <f t="shared" ref="M31:M60" si="35">K31-H31</f>
        <v>-4.5900000000000007</v>
      </c>
      <c r="N31" s="22">
        <f>IF((H31)=0,"",(M31/H31))</f>
        <v>-1</v>
      </c>
      <c r="O31" s="19"/>
      <c r="P31" s="16">
        <v>0</v>
      </c>
      <c r="Q31" s="18">
        <f t="shared" si="27"/>
        <v>0</v>
      </c>
      <c r="R31" s="19"/>
      <c r="S31" s="21">
        <f t="shared" ref="S31" si="36">Q31-K31</f>
        <v>0</v>
      </c>
      <c r="T31" s="22" t="str">
        <f t="shared" ref="T31" si="37">IF((K31)=0,"",(S31/K31))</f>
        <v/>
      </c>
      <c r="U31" s="19"/>
      <c r="V31" s="16">
        <v>0</v>
      </c>
      <c r="W31" s="18">
        <f t="shared" si="28"/>
        <v>0</v>
      </c>
      <c r="X31" s="19"/>
      <c r="Y31" s="21">
        <f t="shared" ref="Y31" si="38">W31-Q31</f>
        <v>0</v>
      </c>
      <c r="Z31" s="22" t="str">
        <f t="shared" ref="Z31" si="39">IF((Q31)=0,"",(Y31/Q31))</f>
        <v/>
      </c>
      <c r="AA31" s="19"/>
      <c r="AB31" s="16">
        <v>0</v>
      </c>
      <c r="AC31" s="18">
        <f t="shared" si="29"/>
        <v>0</v>
      </c>
      <c r="AD31" s="19"/>
      <c r="AE31" s="21">
        <f t="shared" ref="AE31" si="40">AC31-W31</f>
        <v>0</v>
      </c>
      <c r="AF31" s="22" t="str">
        <f t="shared" ref="AF31" si="41">IF((W31)=0,"",(AE31/W31))</f>
        <v/>
      </c>
    </row>
    <row r="32" spans="2:32" ht="13.15" hidden="1" customHeight="1" x14ac:dyDescent="0.25">
      <c r="B32" s="35"/>
      <c r="C32" s="14"/>
      <c r="D32" s="15"/>
      <c r="E32" s="15"/>
      <c r="F32" s="17">
        <f t="shared" ref="F32:F33" si="42">$G$7</f>
        <v>100</v>
      </c>
      <c r="G32" s="16"/>
      <c r="H32" s="18">
        <f t="shared" si="25"/>
        <v>0</v>
      </c>
      <c r="I32" s="36"/>
      <c r="J32" s="16"/>
      <c r="K32" s="18">
        <f t="shared" si="26"/>
        <v>0</v>
      </c>
      <c r="L32" s="36"/>
      <c r="M32" s="21">
        <f t="shared" si="35"/>
        <v>0</v>
      </c>
      <c r="N32" s="22" t="str">
        <f>IF((H32)=0,"",(M32/H32))</f>
        <v/>
      </c>
      <c r="O32" s="36"/>
      <c r="P32" s="16"/>
      <c r="Q32" s="18">
        <f t="shared" si="27"/>
        <v>0</v>
      </c>
      <c r="R32" s="36"/>
      <c r="S32" s="21">
        <f t="shared" si="10"/>
        <v>0</v>
      </c>
      <c r="T32" s="22" t="str">
        <f t="shared" si="5"/>
        <v/>
      </c>
      <c r="U32" s="36"/>
      <c r="V32" s="16"/>
      <c r="W32" s="18">
        <f t="shared" si="28"/>
        <v>0</v>
      </c>
      <c r="X32" s="36"/>
      <c r="Y32" s="21">
        <f t="shared" si="11"/>
        <v>0</v>
      </c>
      <c r="Z32" s="22" t="str">
        <f t="shared" si="7"/>
        <v/>
      </c>
      <c r="AA32" s="36"/>
      <c r="AB32" s="16"/>
      <c r="AC32" s="18">
        <f t="shared" si="29"/>
        <v>0</v>
      </c>
      <c r="AD32" s="36"/>
      <c r="AE32" s="21">
        <f t="shared" si="12"/>
        <v>0</v>
      </c>
      <c r="AF32" s="22" t="str">
        <f t="shared" si="9"/>
        <v/>
      </c>
    </row>
    <row r="33" spans="2:32" x14ac:dyDescent="0.25">
      <c r="B33" s="37" t="s">
        <v>19</v>
      </c>
      <c r="C33" s="14"/>
      <c r="D33" s="15" t="s">
        <v>70</v>
      </c>
      <c r="E33" s="15"/>
      <c r="F33" s="17">
        <f t="shared" si="42"/>
        <v>100</v>
      </c>
      <c r="G33" s="133">
        <v>2.1690000000000001E-2</v>
      </c>
      <c r="H33" s="18">
        <f t="shared" si="25"/>
        <v>2.169</v>
      </c>
      <c r="I33" s="19"/>
      <c r="J33" s="133">
        <v>2.1690000000000001E-2</v>
      </c>
      <c r="K33" s="18">
        <f t="shared" si="26"/>
        <v>2.169</v>
      </c>
      <c r="L33" s="19"/>
      <c r="M33" s="21">
        <f t="shared" si="35"/>
        <v>0</v>
      </c>
      <c r="N33" s="22">
        <f>IF((H33)=0,"",(M33/H33))</f>
        <v>0</v>
      </c>
      <c r="O33" s="19"/>
      <c r="P33" s="133">
        <v>2.1690000000000001E-2</v>
      </c>
      <c r="Q33" s="18">
        <f t="shared" si="27"/>
        <v>2.169</v>
      </c>
      <c r="R33" s="19"/>
      <c r="S33" s="21">
        <f t="shared" si="10"/>
        <v>0</v>
      </c>
      <c r="T33" s="22">
        <f t="shared" si="5"/>
        <v>0</v>
      </c>
      <c r="U33" s="19"/>
      <c r="V33" s="133">
        <v>2.1690000000000001E-2</v>
      </c>
      <c r="W33" s="18">
        <f t="shared" si="28"/>
        <v>2.169</v>
      </c>
      <c r="X33" s="19"/>
      <c r="Y33" s="21">
        <f t="shared" si="11"/>
        <v>0</v>
      </c>
      <c r="Z33" s="22">
        <f t="shared" si="7"/>
        <v>0</v>
      </c>
      <c r="AA33" s="19"/>
      <c r="AB33" s="133">
        <v>2.1690000000000001E-2</v>
      </c>
      <c r="AC33" s="18">
        <f t="shared" si="29"/>
        <v>2.169</v>
      </c>
      <c r="AD33" s="19"/>
      <c r="AE33" s="21">
        <f t="shared" si="12"/>
        <v>0</v>
      </c>
      <c r="AF33" s="22">
        <f t="shared" si="9"/>
        <v>0</v>
      </c>
    </row>
    <row r="34" spans="2:32" x14ac:dyDescent="0.25">
      <c r="B34" s="37" t="s">
        <v>20</v>
      </c>
      <c r="C34" s="14"/>
      <c r="D34" s="15"/>
      <c r="E34" s="15"/>
      <c r="F34" s="179">
        <f>$G$8*(1+G63)-$G$8</f>
        <v>1667.5999999999985</v>
      </c>
      <c r="G34" s="38">
        <f>IF(ISBLANK($D$5)=TRUE, 0, IF($D$5="TOU", 0.64*#REF!+0.18*#REF!+0.18*#REF!, IF(AND($D$5="non-TOU", $F$48&gt;0), G48,G47)))</f>
        <v>0.11</v>
      </c>
      <c r="H34" s="18">
        <f t="shared" si="25"/>
        <v>183.43599999999984</v>
      </c>
      <c r="I34" s="19"/>
      <c r="J34" s="38">
        <f>IF(ISBLANK($D$5)=TRUE, 0, IF($D$5="TOU", 0.64*#REF!+0.18*#REF!+0.18*#REF!, IF(AND($D$5="non-TOU", $F$48&gt;0), J48,J47)))</f>
        <v>0.11</v>
      </c>
      <c r="K34" s="18">
        <f t="shared" si="26"/>
        <v>183.43599999999984</v>
      </c>
      <c r="L34" s="19"/>
      <c r="M34" s="21">
        <f t="shared" si="35"/>
        <v>0</v>
      </c>
      <c r="N34" s="22">
        <f>IF((H34)=0,"",(M34/H34))</f>
        <v>0</v>
      </c>
      <c r="O34" s="19"/>
      <c r="P34" s="38">
        <f>IF(ISBLANK($D$5)=TRUE, 0, IF($D$5="TOU", 0.64*#REF!+0.18*#REF!+0.18*#REF!, IF(AND($D$5="non-TOU", $F$48&gt;0), P48,P47)))</f>
        <v>0.11</v>
      </c>
      <c r="Q34" s="18">
        <f t="shared" si="27"/>
        <v>183.43599999999984</v>
      </c>
      <c r="R34" s="19"/>
      <c r="S34" s="21">
        <f t="shared" si="10"/>
        <v>0</v>
      </c>
      <c r="T34" s="22">
        <f t="shared" si="5"/>
        <v>0</v>
      </c>
      <c r="U34" s="19"/>
      <c r="V34" s="38">
        <f>IF(ISBLANK($D$5)=TRUE, 0, IF($D$5="TOU", 0.64*#REF!+0.18*#REF!+0.18*#REF!, IF(AND($D$5="non-TOU", $F$48&gt;0), V48,V47)))</f>
        <v>0.11</v>
      </c>
      <c r="W34" s="18">
        <f t="shared" si="28"/>
        <v>183.43599999999984</v>
      </c>
      <c r="X34" s="19"/>
      <c r="Y34" s="21">
        <f t="shared" si="11"/>
        <v>0</v>
      </c>
      <c r="Z34" s="22">
        <f t="shared" si="7"/>
        <v>0</v>
      </c>
      <c r="AA34" s="19"/>
      <c r="AB34" s="38">
        <f>IF(ISBLANK($D$5)=TRUE, 0, IF($D$5="TOU", 0.64*#REF!+0.18*#REF!+0.18*#REF!, IF(AND($D$5="non-TOU", $F$48&gt;0), AB48,AB47)))</f>
        <v>0.11</v>
      </c>
      <c r="AC34" s="18">
        <f t="shared" si="29"/>
        <v>183.43599999999984</v>
      </c>
      <c r="AD34" s="19"/>
      <c r="AE34" s="21">
        <f t="shared" si="12"/>
        <v>0</v>
      </c>
      <c r="AF34" s="22">
        <f t="shared" si="9"/>
        <v>0</v>
      </c>
    </row>
    <row r="35" spans="2:32" x14ac:dyDescent="0.25">
      <c r="B35" s="37" t="s">
        <v>21</v>
      </c>
      <c r="C35" s="14"/>
      <c r="D35" s="15" t="s">
        <v>55</v>
      </c>
      <c r="E35" s="15"/>
      <c r="F35" s="17">
        <v>1</v>
      </c>
      <c r="G35" s="38"/>
      <c r="H35" s="18">
        <f t="shared" si="25"/>
        <v>0</v>
      </c>
      <c r="I35" s="19"/>
      <c r="J35" s="38"/>
      <c r="K35" s="18">
        <f t="shared" si="26"/>
        <v>0</v>
      </c>
      <c r="L35" s="19"/>
      <c r="M35" s="21">
        <f t="shared" si="35"/>
        <v>0</v>
      </c>
      <c r="N35" s="22"/>
      <c r="O35" s="19"/>
      <c r="P35" s="38"/>
      <c r="Q35" s="18">
        <f t="shared" si="27"/>
        <v>0</v>
      </c>
      <c r="R35" s="19"/>
      <c r="S35" s="21">
        <f t="shared" si="10"/>
        <v>0</v>
      </c>
      <c r="T35" s="22"/>
      <c r="U35" s="19"/>
      <c r="V35" s="38"/>
      <c r="W35" s="18">
        <f t="shared" si="28"/>
        <v>0</v>
      </c>
      <c r="X35" s="19"/>
      <c r="Y35" s="21">
        <f t="shared" si="11"/>
        <v>0</v>
      </c>
      <c r="Z35" s="22"/>
      <c r="AA35" s="19"/>
      <c r="AB35" s="38"/>
      <c r="AC35" s="18">
        <f t="shared" si="29"/>
        <v>0</v>
      </c>
      <c r="AD35" s="19"/>
      <c r="AE35" s="21">
        <f t="shared" si="12"/>
        <v>0</v>
      </c>
      <c r="AF35" s="22"/>
    </row>
    <row r="36" spans="2:32" ht="25.5" customHeight="1" x14ac:dyDescent="0.25">
      <c r="B36" s="39" t="s">
        <v>22</v>
      </c>
      <c r="C36" s="40"/>
      <c r="D36" s="40"/>
      <c r="E36" s="40"/>
      <c r="F36" s="42"/>
      <c r="G36" s="41"/>
      <c r="H36" s="43">
        <f>SUM(H29:H35)+H28</f>
        <v>758.85499999999979</v>
      </c>
      <c r="I36" s="31"/>
      <c r="J36" s="41"/>
      <c r="K36" s="43">
        <f>SUM(K29:K35)+K28</f>
        <v>841.09743957304829</v>
      </c>
      <c r="L36" s="31"/>
      <c r="M36" s="32">
        <f t="shared" si="35"/>
        <v>82.2424395730485</v>
      </c>
      <c r="N36" s="33">
        <f t="shared" ref="N36:N46" si="43">IF((H36)=0,"",(M36/H36))</f>
        <v>0.1083770148092172</v>
      </c>
      <c r="O36" s="31"/>
      <c r="P36" s="41"/>
      <c r="Q36" s="43">
        <f>SUM(Q29:Q35)+Q28</f>
        <v>835.70499999999993</v>
      </c>
      <c r="R36" s="31"/>
      <c r="S36" s="32">
        <f t="shared" si="10"/>
        <v>-5.3924395730483639</v>
      </c>
      <c r="T36" s="33">
        <f t="shared" ref="T36:T46" si="44">IF((K36)=0,"",(S36/K36))</f>
        <v>-6.411194850130128E-3</v>
      </c>
      <c r="U36" s="31"/>
      <c r="V36" s="41"/>
      <c r="W36" s="43">
        <f>SUM(W29:W35)+W28</f>
        <v>831.18499999999995</v>
      </c>
      <c r="X36" s="31"/>
      <c r="Y36" s="32">
        <f t="shared" si="11"/>
        <v>-4.5199999999999818</v>
      </c>
      <c r="Z36" s="33">
        <f t="shared" ref="Z36:Z46" si="45">IF((Q36)=0,"",(Y36/Q36))</f>
        <v>-5.4086071041814779E-3</v>
      </c>
      <c r="AA36" s="31"/>
      <c r="AB36" s="41"/>
      <c r="AC36" s="43">
        <f>SUM(AC29:AC35)+AC28</f>
        <v>844.93499999999972</v>
      </c>
      <c r="AD36" s="31"/>
      <c r="AE36" s="32">
        <f t="shared" si="12"/>
        <v>13.749999999999773</v>
      </c>
      <c r="AF36" s="33">
        <f t="shared" ref="AF36:AF46" si="46">IF((W36)=0,"",(AE36/W36))</f>
        <v>1.6542646943820898E-2</v>
      </c>
    </row>
    <row r="37" spans="2:32" x14ac:dyDescent="0.25">
      <c r="B37" s="19" t="s">
        <v>23</v>
      </c>
      <c r="C37" s="19"/>
      <c r="D37" s="44" t="s">
        <v>70</v>
      </c>
      <c r="E37" s="44"/>
      <c r="F37" s="45">
        <f>G7</f>
        <v>100</v>
      </c>
      <c r="G37" s="20">
        <v>2.7825828099560286</v>
      </c>
      <c r="H37" s="18">
        <f>$F37*G37</f>
        <v>278.25828099560283</v>
      </c>
      <c r="I37" s="19"/>
      <c r="J37" s="20">
        <v>2.7064544797271646</v>
      </c>
      <c r="K37" s="18">
        <f>$F37*J37</f>
        <v>270.64544797271645</v>
      </c>
      <c r="L37" s="19"/>
      <c r="M37" s="21">
        <f t="shared" si="35"/>
        <v>-7.6128330228863774</v>
      </c>
      <c r="N37" s="22">
        <f t="shared" si="43"/>
        <v>-2.7358873186622897E-2</v>
      </c>
      <c r="O37" s="19"/>
      <c r="P37" s="20">
        <v>2.7064544797271646</v>
      </c>
      <c r="Q37" s="18">
        <f>$F37*P37</f>
        <v>270.64544797271645</v>
      </c>
      <c r="R37" s="19"/>
      <c r="S37" s="21">
        <f t="shared" si="10"/>
        <v>0</v>
      </c>
      <c r="T37" s="22">
        <f t="shared" si="44"/>
        <v>0</v>
      </c>
      <c r="U37" s="19"/>
      <c r="V37" s="20">
        <v>2.7064544797271646</v>
      </c>
      <c r="W37" s="18">
        <f>$F37*V37</f>
        <v>270.64544797271645</v>
      </c>
      <c r="X37" s="19"/>
      <c r="Y37" s="21">
        <f t="shared" si="11"/>
        <v>0</v>
      </c>
      <c r="Z37" s="22">
        <f t="shared" si="45"/>
        <v>0</v>
      </c>
      <c r="AA37" s="19"/>
      <c r="AB37" s="20">
        <v>2.7064544797271646</v>
      </c>
      <c r="AC37" s="18">
        <f>$F37*AB37</f>
        <v>270.64544797271645</v>
      </c>
      <c r="AD37" s="19"/>
      <c r="AE37" s="21">
        <f t="shared" si="12"/>
        <v>0</v>
      </c>
      <c r="AF37" s="22">
        <f t="shared" si="46"/>
        <v>0</v>
      </c>
    </row>
    <row r="38" spans="2:32" ht="25.5" customHeight="1" x14ac:dyDescent="0.25">
      <c r="B38" s="46" t="s">
        <v>24</v>
      </c>
      <c r="C38" s="19"/>
      <c r="D38" s="44" t="s">
        <v>70</v>
      </c>
      <c r="E38" s="44"/>
      <c r="F38" s="45">
        <f>F37</f>
        <v>100</v>
      </c>
      <c r="G38" s="20">
        <v>2.1171956727070014</v>
      </c>
      <c r="H38" s="18">
        <f>$F38*G38</f>
        <v>211.71956727070014</v>
      </c>
      <c r="I38" s="19"/>
      <c r="J38" s="20">
        <v>2.121465119800138</v>
      </c>
      <c r="K38" s="18">
        <f>$F38*J38</f>
        <v>212.1465119800138</v>
      </c>
      <c r="L38" s="19"/>
      <c r="M38" s="21">
        <f t="shared" si="35"/>
        <v>0.42694470931365913</v>
      </c>
      <c r="N38" s="22">
        <f t="shared" si="43"/>
        <v>2.0165576324259944E-3</v>
      </c>
      <c r="O38" s="19"/>
      <c r="P38" s="20">
        <v>2.121465119800138</v>
      </c>
      <c r="Q38" s="18">
        <f>$F38*P38</f>
        <v>212.1465119800138</v>
      </c>
      <c r="R38" s="19"/>
      <c r="S38" s="21">
        <f t="shared" si="10"/>
        <v>0</v>
      </c>
      <c r="T38" s="22">
        <f t="shared" si="44"/>
        <v>0</v>
      </c>
      <c r="U38" s="19"/>
      <c r="V38" s="20">
        <v>2.121465119800138</v>
      </c>
      <c r="W38" s="18">
        <f>$F38*V38</f>
        <v>212.1465119800138</v>
      </c>
      <c r="X38" s="19"/>
      <c r="Y38" s="21">
        <f t="shared" si="11"/>
        <v>0</v>
      </c>
      <c r="Z38" s="22">
        <f t="shared" si="45"/>
        <v>0</v>
      </c>
      <c r="AA38" s="19"/>
      <c r="AB38" s="20">
        <v>2.121465119800138</v>
      </c>
      <c r="AC38" s="18">
        <f>$F38*AB38</f>
        <v>212.1465119800138</v>
      </c>
      <c r="AD38" s="19"/>
      <c r="AE38" s="21">
        <f t="shared" si="12"/>
        <v>0</v>
      </c>
      <c r="AF38" s="22">
        <f t="shared" si="46"/>
        <v>0</v>
      </c>
    </row>
    <row r="39" spans="2:32" ht="25.5" customHeight="1" x14ac:dyDescent="0.25">
      <c r="B39" s="39" t="s">
        <v>25</v>
      </c>
      <c r="C39" s="26"/>
      <c r="D39" s="26"/>
      <c r="E39" s="26"/>
      <c r="F39" s="42"/>
      <c r="G39" s="47"/>
      <c r="H39" s="43">
        <f>SUM(H36:H38)</f>
        <v>1248.8328482663026</v>
      </c>
      <c r="I39" s="48"/>
      <c r="J39" s="47"/>
      <c r="K39" s="43">
        <f>SUM(K36:K38)</f>
        <v>1323.8893995257786</v>
      </c>
      <c r="L39" s="48"/>
      <c r="M39" s="32">
        <f t="shared" si="35"/>
        <v>75.056551259476009</v>
      </c>
      <c r="N39" s="33">
        <f t="shared" si="43"/>
        <v>6.0101358931800665E-2</v>
      </c>
      <c r="O39" s="48"/>
      <c r="P39" s="47"/>
      <c r="Q39" s="43">
        <f>SUM(Q36:Q38)</f>
        <v>1318.4969599527303</v>
      </c>
      <c r="R39" s="48"/>
      <c r="S39" s="32">
        <f t="shared" si="10"/>
        <v>-5.3924395730482502</v>
      </c>
      <c r="T39" s="33">
        <f t="shared" si="44"/>
        <v>-4.0731798101713325E-3</v>
      </c>
      <c r="U39" s="48"/>
      <c r="V39" s="47"/>
      <c r="W39" s="43">
        <f>SUM(W36:W38)</f>
        <v>1313.9769599527303</v>
      </c>
      <c r="X39" s="48"/>
      <c r="Y39" s="32">
        <f t="shared" si="11"/>
        <v>-4.5199999999999818</v>
      </c>
      <c r="Z39" s="33">
        <f t="shared" si="45"/>
        <v>-3.4281459398753785E-3</v>
      </c>
      <c r="AA39" s="48"/>
      <c r="AB39" s="47"/>
      <c r="AC39" s="43">
        <f>SUM(AC36:AC38)</f>
        <v>1327.7269599527301</v>
      </c>
      <c r="AD39" s="48"/>
      <c r="AE39" s="32">
        <f t="shared" si="12"/>
        <v>13.749999999999773</v>
      </c>
      <c r="AF39" s="33">
        <f t="shared" si="46"/>
        <v>1.0464414840648669E-2</v>
      </c>
    </row>
    <row r="40" spans="2:32" ht="24.75" customHeight="1" x14ac:dyDescent="0.25">
      <c r="B40" s="49" t="s">
        <v>26</v>
      </c>
      <c r="C40" s="14"/>
      <c r="D40" s="15" t="s">
        <v>58</v>
      </c>
      <c r="E40" s="15"/>
      <c r="F40" s="156">
        <f>$G$8*(1+G63)</f>
        <v>45667.599999999991</v>
      </c>
      <c r="G40" s="50">
        <v>4.4000000000000003E-3</v>
      </c>
      <c r="H40" s="154">
        <f t="shared" ref="H40:H48" si="47">$F40*G40</f>
        <v>200.93743999999998</v>
      </c>
      <c r="I40" s="19"/>
      <c r="J40" s="211">
        <v>5.8500000000000002E-3</v>
      </c>
      <c r="K40" s="212">
        <f t="shared" ref="K40:K48" si="48">$F40*J40</f>
        <v>267.15545999999995</v>
      </c>
      <c r="L40" s="19"/>
      <c r="M40" s="21">
        <f t="shared" si="35"/>
        <v>66.218019999999967</v>
      </c>
      <c r="N40" s="155">
        <f t="shared" si="43"/>
        <v>0.32954545454545442</v>
      </c>
      <c r="O40" s="19"/>
      <c r="P40" s="50">
        <v>4.4000000000000003E-3</v>
      </c>
      <c r="Q40" s="154">
        <f t="shared" ref="Q40:Q48" si="49">$F40*P40</f>
        <v>200.93743999999998</v>
      </c>
      <c r="R40" s="19"/>
      <c r="S40" s="21">
        <f t="shared" si="10"/>
        <v>-66.218019999999967</v>
      </c>
      <c r="T40" s="155">
        <f t="shared" si="44"/>
        <v>-0.24786324786324779</v>
      </c>
      <c r="U40" s="19"/>
      <c r="V40" s="50">
        <v>4.4000000000000003E-3</v>
      </c>
      <c r="W40" s="154">
        <f t="shared" ref="W40:W48" si="50">$F40*V40</f>
        <v>200.93743999999998</v>
      </c>
      <c r="X40" s="19"/>
      <c r="Y40" s="21">
        <f t="shared" si="11"/>
        <v>0</v>
      </c>
      <c r="Z40" s="155">
        <f t="shared" si="45"/>
        <v>0</v>
      </c>
      <c r="AA40" s="19"/>
      <c r="AB40" s="50">
        <v>4.4000000000000003E-3</v>
      </c>
      <c r="AC40" s="154">
        <f t="shared" ref="AC40:AC48" si="51">$F40*AB40</f>
        <v>200.93743999999998</v>
      </c>
      <c r="AD40" s="19"/>
      <c r="AE40" s="21">
        <f t="shared" si="12"/>
        <v>0</v>
      </c>
      <c r="AF40" s="155">
        <f t="shared" si="46"/>
        <v>0</v>
      </c>
    </row>
    <row r="41" spans="2:32" ht="25.5" customHeight="1" x14ac:dyDescent="0.25">
      <c r="B41" s="49" t="s">
        <v>27</v>
      </c>
      <c r="C41" s="14"/>
      <c r="D41" s="15" t="s">
        <v>58</v>
      </c>
      <c r="E41" s="15"/>
      <c r="F41" s="156">
        <f>$G$8*(1+G63)</f>
        <v>45667.599999999991</v>
      </c>
      <c r="G41" s="50">
        <v>1.2999999999999999E-3</v>
      </c>
      <c r="H41" s="154">
        <f t="shared" si="47"/>
        <v>59.367879999999985</v>
      </c>
      <c r="I41" s="19"/>
      <c r="J41" s="50">
        <v>1.2999999999999999E-3</v>
      </c>
      <c r="K41" s="154">
        <f t="shared" si="48"/>
        <v>59.367879999999985</v>
      </c>
      <c r="L41" s="19"/>
      <c r="M41" s="21">
        <f t="shared" si="35"/>
        <v>0</v>
      </c>
      <c r="N41" s="155">
        <f t="shared" si="43"/>
        <v>0</v>
      </c>
      <c r="O41" s="19"/>
      <c r="P41" s="50">
        <v>1.2999999999999999E-3</v>
      </c>
      <c r="Q41" s="154">
        <f t="shared" si="49"/>
        <v>59.367879999999985</v>
      </c>
      <c r="R41" s="19"/>
      <c r="S41" s="21">
        <f t="shared" si="10"/>
        <v>0</v>
      </c>
      <c r="T41" s="155">
        <f t="shared" si="44"/>
        <v>0</v>
      </c>
      <c r="U41" s="19"/>
      <c r="V41" s="50">
        <v>1.2999999999999999E-3</v>
      </c>
      <c r="W41" s="154">
        <f t="shared" si="50"/>
        <v>59.367879999999985</v>
      </c>
      <c r="X41" s="19"/>
      <c r="Y41" s="21">
        <f t="shared" si="11"/>
        <v>0</v>
      </c>
      <c r="Z41" s="155">
        <f t="shared" si="45"/>
        <v>0</v>
      </c>
      <c r="AA41" s="19"/>
      <c r="AB41" s="50">
        <v>1.2999999999999999E-3</v>
      </c>
      <c r="AC41" s="154">
        <f t="shared" si="51"/>
        <v>59.367879999999985</v>
      </c>
      <c r="AD41" s="19"/>
      <c r="AE41" s="21">
        <f t="shared" si="12"/>
        <v>0</v>
      </c>
      <c r="AF41" s="155">
        <f t="shared" si="46"/>
        <v>0</v>
      </c>
    </row>
    <row r="42" spans="2:32" x14ac:dyDescent="0.25">
      <c r="B42" s="14" t="s">
        <v>28</v>
      </c>
      <c r="C42" s="14"/>
      <c r="D42" s="15" t="s">
        <v>55</v>
      </c>
      <c r="E42" s="15"/>
      <c r="F42" s="17">
        <v>1</v>
      </c>
      <c r="G42" s="50">
        <v>0.25</v>
      </c>
      <c r="H42" s="154">
        <f t="shared" si="47"/>
        <v>0.25</v>
      </c>
      <c r="I42" s="19"/>
      <c r="J42" s="50">
        <v>0.25</v>
      </c>
      <c r="K42" s="154">
        <f t="shared" si="48"/>
        <v>0.25</v>
      </c>
      <c r="L42" s="19"/>
      <c r="M42" s="21">
        <f t="shared" si="35"/>
        <v>0</v>
      </c>
      <c r="N42" s="155">
        <f t="shared" si="43"/>
        <v>0</v>
      </c>
      <c r="O42" s="19"/>
      <c r="P42" s="50">
        <v>0.25</v>
      </c>
      <c r="Q42" s="154">
        <f t="shared" si="49"/>
        <v>0.25</v>
      </c>
      <c r="R42" s="19"/>
      <c r="S42" s="21">
        <f t="shared" si="10"/>
        <v>0</v>
      </c>
      <c r="T42" s="155">
        <f t="shared" si="44"/>
        <v>0</v>
      </c>
      <c r="U42" s="19"/>
      <c r="V42" s="50">
        <v>0.25</v>
      </c>
      <c r="W42" s="154">
        <f t="shared" si="50"/>
        <v>0.25</v>
      </c>
      <c r="X42" s="19"/>
      <c r="Y42" s="21">
        <f t="shared" si="11"/>
        <v>0</v>
      </c>
      <c r="Z42" s="155">
        <f t="shared" si="45"/>
        <v>0</v>
      </c>
      <c r="AA42" s="19"/>
      <c r="AB42" s="50">
        <v>0.25</v>
      </c>
      <c r="AC42" s="154">
        <f t="shared" si="51"/>
        <v>0.25</v>
      </c>
      <c r="AD42" s="19"/>
      <c r="AE42" s="21">
        <f t="shared" si="12"/>
        <v>0</v>
      </c>
      <c r="AF42" s="155">
        <f t="shared" si="46"/>
        <v>0</v>
      </c>
    </row>
    <row r="43" spans="2:32" x14ac:dyDescent="0.25">
      <c r="B43" s="14" t="s">
        <v>29</v>
      </c>
      <c r="C43" s="14"/>
      <c r="D43" s="15" t="s">
        <v>58</v>
      </c>
      <c r="E43" s="15"/>
      <c r="F43" s="157">
        <f>G8</f>
        <v>43999.999999999993</v>
      </c>
      <c r="G43" s="50">
        <v>7.0000000000000001E-3</v>
      </c>
      <c r="H43" s="154">
        <f t="shared" si="47"/>
        <v>307.99999999999994</v>
      </c>
      <c r="I43" s="19"/>
      <c r="J43" s="50">
        <v>7.0000000000000001E-3</v>
      </c>
      <c r="K43" s="154">
        <f t="shared" si="48"/>
        <v>307.99999999999994</v>
      </c>
      <c r="L43" s="19"/>
      <c r="M43" s="21">
        <f t="shared" si="35"/>
        <v>0</v>
      </c>
      <c r="N43" s="155">
        <f t="shared" si="43"/>
        <v>0</v>
      </c>
      <c r="O43" s="19"/>
      <c r="P43" s="50">
        <v>7.0000000000000001E-3</v>
      </c>
      <c r="Q43" s="154">
        <f t="shared" si="49"/>
        <v>307.99999999999994</v>
      </c>
      <c r="R43" s="19"/>
      <c r="S43" s="21">
        <f t="shared" si="10"/>
        <v>0</v>
      </c>
      <c r="T43" s="155">
        <f t="shared" si="44"/>
        <v>0</v>
      </c>
      <c r="U43" s="19"/>
      <c r="V43" s="50">
        <v>7.0000000000000001E-3</v>
      </c>
      <c r="W43" s="154">
        <f t="shared" si="50"/>
        <v>307.99999999999994</v>
      </c>
      <c r="X43" s="19"/>
      <c r="Y43" s="21">
        <f t="shared" si="11"/>
        <v>0</v>
      </c>
      <c r="Z43" s="155">
        <f t="shared" si="45"/>
        <v>0</v>
      </c>
      <c r="AA43" s="19"/>
      <c r="AB43" s="50">
        <v>7.0000000000000001E-3</v>
      </c>
      <c r="AC43" s="154">
        <f t="shared" si="51"/>
        <v>307.99999999999994</v>
      </c>
      <c r="AD43" s="19"/>
      <c r="AE43" s="21">
        <f t="shared" si="12"/>
        <v>0</v>
      </c>
      <c r="AF43" s="155">
        <f t="shared" si="46"/>
        <v>0</v>
      </c>
    </row>
    <row r="44" spans="2:32" x14ac:dyDescent="0.25">
      <c r="B44" s="37" t="s">
        <v>30</v>
      </c>
      <c r="C44" s="14"/>
      <c r="D44" s="15" t="s">
        <v>58</v>
      </c>
      <c r="E44" s="15"/>
      <c r="F44" s="55">
        <f>0.64*$G$8</f>
        <v>28159.999999999996</v>
      </c>
      <c r="G44" s="54">
        <v>0.08</v>
      </c>
      <c r="H44" s="154">
        <f t="shared" si="47"/>
        <v>2252.7999999999997</v>
      </c>
      <c r="I44" s="19"/>
      <c r="J44" s="54">
        <v>0.08</v>
      </c>
      <c r="K44" s="154">
        <f t="shared" si="48"/>
        <v>2252.7999999999997</v>
      </c>
      <c r="L44" s="19"/>
      <c r="M44" s="21">
        <f t="shared" si="35"/>
        <v>0</v>
      </c>
      <c r="N44" s="155">
        <f t="shared" si="43"/>
        <v>0</v>
      </c>
      <c r="O44" s="19"/>
      <c r="P44" s="54">
        <v>0.08</v>
      </c>
      <c r="Q44" s="154">
        <f t="shared" si="49"/>
        <v>2252.7999999999997</v>
      </c>
      <c r="R44" s="19"/>
      <c r="S44" s="21">
        <f t="shared" si="10"/>
        <v>0</v>
      </c>
      <c r="T44" s="155">
        <f t="shared" si="44"/>
        <v>0</v>
      </c>
      <c r="U44" s="19"/>
      <c r="V44" s="54">
        <v>0.08</v>
      </c>
      <c r="W44" s="154">
        <f t="shared" si="50"/>
        <v>2252.7999999999997</v>
      </c>
      <c r="X44" s="19"/>
      <c r="Y44" s="21">
        <f t="shared" si="11"/>
        <v>0</v>
      </c>
      <c r="Z44" s="155">
        <f t="shared" si="45"/>
        <v>0</v>
      </c>
      <c r="AA44" s="19"/>
      <c r="AB44" s="54">
        <v>0.08</v>
      </c>
      <c r="AC44" s="154">
        <f t="shared" si="51"/>
        <v>2252.7999999999997</v>
      </c>
      <c r="AD44" s="19"/>
      <c r="AE44" s="21">
        <f t="shared" si="12"/>
        <v>0</v>
      </c>
      <c r="AF44" s="155">
        <f t="shared" si="46"/>
        <v>0</v>
      </c>
    </row>
    <row r="45" spans="2:32" x14ac:dyDescent="0.25">
      <c r="B45" s="37" t="s">
        <v>31</v>
      </c>
      <c r="C45" s="14"/>
      <c r="D45" s="15" t="s">
        <v>58</v>
      </c>
      <c r="E45" s="15"/>
      <c r="F45" s="55">
        <f>0.18*$G$8</f>
        <v>7919.9999999999982</v>
      </c>
      <c r="G45" s="54">
        <v>0.122</v>
      </c>
      <c r="H45" s="154">
        <f t="shared" si="47"/>
        <v>966.23999999999978</v>
      </c>
      <c r="I45" s="19"/>
      <c r="J45" s="54">
        <v>0.122</v>
      </c>
      <c r="K45" s="154">
        <f t="shared" si="48"/>
        <v>966.23999999999978</v>
      </c>
      <c r="L45" s="19"/>
      <c r="M45" s="21">
        <f t="shared" si="35"/>
        <v>0</v>
      </c>
      <c r="N45" s="155">
        <f t="shared" si="43"/>
        <v>0</v>
      </c>
      <c r="O45" s="19"/>
      <c r="P45" s="54">
        <v>0.122</v>
      </c>
      <c r="Q45" s="154">
        <f t="shared" si="49"/>
        <v>966.23999999999978</v>
      </c>
      <c r="R45" s="19"/>
      <c r="S45" s="21">
        <f t="shared" si="10"/>
        <v>0</v>
      </c>
      <c r="T45" s="155">
        <f t="shared" si="44"/>
        <v>0</v>
      </c>
      <c r="U45" s="19"/>
      <c r="V45" s="54">
        <v>0.122</v>
      </c>
      <c r="W45" s="154">
        <f t="shared" si="50"/>
        <v>966.23999999999978</v>
      </c>
      <c r="X45" s="19"/>
      <c r="Y45" s="21">
        <f t="shared" si="11"/>
        <v>0</v>
      </c>
      <c r="Z45" s="155">
        <f t="shared" si="45"/>
        <v>0</v>
      </c>
      <c r="AA45" s="19"/>
      <c r="AB45" s="54">
        <v>0.122</v>
      </c>
      <c r="AC45" s="154">
        <f t="shared" si="51"/>
        <v>966.23999999999978</v>
      </c>
      <c r="AD45" s="19"/>
      <c r="AE45" s="21">
        <f t="shared" si="12"/>
        <v>0</v>
      </c>
      <c r="AF45" s="155">
        <f t="shared" si="46"/>
        <v>0</v>
      </c>
    </row>
    <row r="46" spans="2:32" x14ac:dyDescent="0.25">
      <c r="B46" s="159" t="s">
        <v>32</v>
      </c>
      <c r="C46" s="14"/>
      <c r="D46" s="15" t="s">
        <v>58</v>
      </c>
      <c r="E46" s="15"/>
      <c r="F46" s="55">
        <f>0.18*$G$8</f>
        <v>7919.9999999999982</v>
      </c>
      <c r="G46" s="54">
        <v>0.161</v>
      </c>
      <c r="H46" s="154">
        <f t="shared" si="47"/>
        <v>1275.1199999999997</v>
      </c>
      <c r="I46" s="19"/>
      <c r="J46" s="54">
        <v>0.161</v>
      </c>
      <c r="K46" s="154">
        <f t="shared" si="48"/>
        <v>1275.1199999999997</v>
      </c>
      <c r="L46" s="19"/>
      <c r="M46" s="21">
        <f t="shared" si="35"/>
        <v>0</v>
      </c>
      <c r="N46" s="155">
        <f t="shared" si="43"/>
        <v>0</v>
      </c>
      <c r="O46" s="19"/>
      <c r="P46" s="54">
        <v>0.161</v>
      </c>
      <c r="Q46" s="154">
        <f t="shared" si="49"/>
        <v>1275.1199999999997</v>
      </c>
      <c r="R46" s="19"/>
      <c r="S46" s="21">
        <f t="shared" si="10"/>
        <v>0</v>
      </c>
      <c r="T46" s="155">
        <f t="shared" si="44"/>
        <v>0</v>
      </c>
      <c r="U46" s="19"/>
      <c r="V46" s="54">
        <v>0.161</v>
      </c>
      <c r="W46" s="154">
        <f t="shared" si="50"/>
        <v>1275.1199999999997</v>
      </c>
      <c r="X46" s="19"/>
      <c r="Y46" s="21">
        <f t="shared" si="11"/>
        <v>0</v>
      </c>
      <c r="Z46" s="155">
        <f t="shared" si="45"/>
        <v>0</v>
      </c>
      <c r="AA46" s="19"/>
      <c r="AB46" s="54">
        <v>0.161</v>
      </c>
      <c r="AC46" s="154">
        <f t="shared" si="51"/>
        <v>1275.1199999999997</v>
      </c>
      <c r="AD46" s="19"/>
      <c r="AE46" s="21">
        <f t="shared" si="12"/>
        <v>0</v>
      </c>
      <c r="AF46" s="155">
        <f t="shared" si="46"/>
        <v>0</v>
      </c>
    </row>
    <row r="47" spans="2:32" s="61" customFormat="1" x14ac:dyDescent="0.25">
      <c r="B47" s="158" t="s">
        <v>33</v>
      </c>
      <c r="C47" s="56"/>
      <c r="D47" s="57" t="s">
        <v>58</v>
      </c>
      <c r="E47" s="57"/>
      <c r="F47" s="58">
        <f>IF(AND(N3=1, G8&gt;=750), 750, IF(AND(N3=1, AND(G8&lt;750, G8&gt;=0)), G8, IF(AND(N3=2, G8&gt;=750), 750, IF(AND(N3=2, AND(G8&lt;750, G8&gt;=0)), G8))))</f>
        <v>750</v>
      </c>
      <c r="G47" s="54">
        <v>9.4E-2</v>
      </c>
      <c r="H47" s="154">
        <f t="shared" si="47"/>
        <v>70.5</v>
      </c>
      <c r="I47" s="59"/>
      <c r="J47" s="54">
        <v>9.4E-2</v>
      </c>
      <c r="K47" s="154">
        <f t="shared" si="48"/>
        <v>70.5</v>
      </c>
      <c r="L47" s="59"/>
      <c r="M47" s="60">
        <f t="shared" si="35"/>
        <v>0</v>
      </c>
      <c r="N47" s="155">
        <f>IF((H47)=FALSE,"",(M47/H47))</f>
        <v>0</v>
      </c>
      <c r="O47" s="59"/>
      <c r="P47" s="54">
        <v>9.4E-2</v>
      </c>
      <c r="Q47" s="154">
        <f t="shared" si="49"/>
        <v>70.5</v>
      </c>
      <c r="R47" s="59"/>
      <c r="S47" s="60">
        <f t="shared" si="10"/>
        <v>0</v>
      </c>
      <c r="T47" s="155">
        <f>IF((K47)=FALSE,"",(S47/K47))</f>
        <v>0</v>
      </c>
      <c r="U47" s="59"/>
      <c r="V47" s="54">
        <v>9.4E-2</v>
      </c>
      <c r="W47" s="154">
        <f t="shared" si="50"/>
        <v>70.5</v>
      </c>
      <c r="X47" s="59"/>
      <c r="Y47" s="60">
        <f t="shared" si="11"/>
        <v>0</v>
      </c>
      <c r="Z47" s="155">
        <f>IF((Q47)=FALSE,"",(Y47/Q47))</f>
        <v>0</v>
      </c>
      <c r="AA47" s="59"/>
      <c r="AB47" s="54">
        <v>9.4E-2</v>
      </c>
      <c r="AC47" s="154">
        <f t="shared" si="51"/>
        <v>70.5</v>
      </c>
      <c r="AD47" s="59"/>
      <c r="AE47" s="60">
        <f>AC47-W47</f>
        <v>0</v>
      </c>
      <c r="AF47" s="155">
        <f>IF((W47)=FALSE,"",(AE47/W47))</f>
        <v>0</v>
      </c>
    </row>
    <row r="48" spans="2:32" s="61" customFormat="1" ht="13" thickBot="1" x14ac:dyDescent="0.3">
      <c r="B48" s="158" t="s">
        <v>34</v>
      </c>
      <c r="C48" s="56"/>
      <c r="D48" s="57" t="s">
        <v>58</v>
      </c>
      <c r="E48" s="57"/>
      <c r="F48" s="58">
        <f>IF(AND(N3=1, G8&gt;=750), G8-750, IF(AND(N3=1, AND(G8&lt;750, G8&gt;=0)), 0, IF(AND(N3=2, G8&gt;=750), G8-750, IF(AND(N3=2, AND(G8&lt;750, G8&gt;=0)), 0))))</f>
        <v>43249.999999999993</v>
      </c>
      <c r="G48" s="54">
        <v>0.11</v>
      </c>
      <c r="H48" s="154">
        <f t="shared" si="47"/>
        <v>4757.4999999999991</v>
      </c>
      <c r="I48" s="59"/>
      <c r="J48" s="54">
        <v>0.11</v>
      </c>
      <c r="K48" s="154">
        <f t="shared" si="48"/>
        <v>4757.4999999999991</v>
      </c>
      <c r="L48" s="59"/>
      <c r="M48" s="60">
        <f t="shared" si="35"/>
        <v>0</v>
      </c>
      <c r="N48" s="155">
        <f>IFERROR(IF((H48)=FALSE,"",(M48/H48)),"n/a")</f>
        <v>0</v>
      </c>
      <c r="O48" s="59"/>
      <c r="P48" s="54">
        <v>0.11</v>
      </c>
      <c r="Q48" s="154">
        <f t="shared" si="49"/>
        <v>4757.4999999999991</v>
      </c>
      <c r="R48" s="59"/>
      <c r="S48" s="60">
        <f t="shared" si="10"/>
        <v>0</v>
      </c>
      <c r="T48" s="155">
        <f>IF((K48)=FALSE,"",(S48/K48))</f>
        <v>0</v>
      </c>
      <c r="U48" s="59"/>
      <c r="V48" s="54">
        <v>0.11</v>
      </c>
      <c r="W48" s="154">
        <f t="shared" si="50"/>
        <v>4757.4999999999991</v>
      </c>
      <c r="X48" s="59"/>
      <c r="Y48" s="60">
        <f t="shared" si="11"/>
        <v>0</v>
      </c>
      <c r="Z48" s="155">
        <f>IF((Q48)=FALSE,"",(Y48/Q48))</f>
        <v>0</v>
      </c>
      <c r="AA48" s="59"/>
      <c r="AB48" s="54">
        <v>0.11</v>
      </c>
      <c r="AC48" s="154">
        <f t="shared" si="51"/>
        <v>4757.4999999999991</v>
      </c>
      <c r="AD48" s="59"/>
      <c r="AE48" s="60">
        <f t="shared" si="12"/>
        <v>0</v>
      </c>
      <c r="AF48" s="155">
        <f>IF((W48)=FALSE,"",(AE48/W48))</f>
        <v>0</v>
      </c>
    </row>
    <row r="49" spans="2:36" ht="8.25" customHeight="1" thickBot="1" x14ac:dyDescent="0.3">
      <c r="B49" s="62"/>
      <c r="C49" s="63"/>
      <c r="D49" s="64"/>
      <c r="E49" s="64"/>
      <c r="F49" s="66"/>
      <c r="G49" s="65"/>
      <c r="H49" s="67"/>
      <c r="I49" s="68"/>
      <c r="J49" s="65"/>
      <c r="K49" s="67"/>
      <c r="L49" s="68"/>
      <c r="M49" s="69">
        <f t="shared" si="35"/>
        <v>0</v>
      </c>
      <c r="N49" s="70"/>
      <c r="O49" s="68"/>
      <c r="P49" s="65"/>
      <c r="Q49" s="67"/>
      <c r="R49" s="68"/>
      <c r="S49" s="69">
        <f t="shared" si="10"/>
        <v>0</v>
      </c>
      <c r="T49" s="70"/>
      <c r="U49" s="68"/>
      <c r="V49" s="65"/>
      <c r="W49" s="67"/>
      <c r="X49" s="68"/>
      <c r="Y49" s="69">
        <f t="shared" si="11"/>
        <v>0</v>
      </c>
      <c r="Z49" s="70"/>
      <c r="AA49" s="68"/>
      <c r="AB49" s="65"/>
      <c r="AC49" s="67"/>
      <c r="AD49" s="68"/>
      <c r="AE49" s="69">
        <f t="shared" si="12"/>
        <v>0</v>
      </c>
      <c r="AF49" s="70"/>
    </row>
    <row r="50" spans="2:36" ht="13" x14ac:dyDescent="0.25">
      <c r="B50" s="71" t="s">
        <v>35</v>
      </c>
      <c r="C50" s="14"/>
      <c r="D50" s="14"/>
      <c r="E50" s="14"/>
      <c r="F50" s="73"/>
      <c r="G50" s="72"/>
      <c r="H50" s="74">
        <f>SUM(H40:H46,H39)</f>
        <v>6311.5481682663021</v>
      </c>
      <c r="I50" s="75"/>
      <c r="J50" s="72"/>
      <c r="K50" s="74">
        <f>SUM(K40:K46,K39)</f>
        <v>6452.8227395257782</v>
      </c>
      <c r="L50" s="75"/>
      <c r="M50" s="76">
        <f t="shared" si="35"/>
        <v>141.27457125947603</v>
      </c>
      <c r="N50" s="77">
        <f>IF((H50)=0,"",(M50/H50))</f>
        <v>2.2383505202382425E-2</v>
      </c>
      <c r="O50" s="75"/>
      <c r="P50" s="72"/>
      <c r="Q50" s="74">
        <f>SUM(Q40:Q46,Q39)</f>
        <v>6381.2122799527297</v>
      </c>
      <c r="R50" s="75"/>
      <c r="S50" s="76">
        <f t="shared" si="10"/>
        <v>-71.610459573048502</v>
      </c>
      <c r="T50" s="77">
        <f>IF((K50)=0,"",(S50/K50))</f>
        <v>-1.1097540171746792E-2</v>
      </c>
      <c r="U50" s="75"/>
      <c r="V50" s="72"/>
      <c r="W50" s="74">
        <f>SUM(W40:W46,W39)</f>
        <v>6376.6922799527292</v>
      </c>
      <c r="X50" s="75"/>
      <c r="Y50" s="76">
        <f t="shared" si="11"/>
        <v>-4.5200000000004366</v>
      </c>
      <c r="Z50" s="77">
        <f>IF((Q50)=0,"",(Y50/Q50))</f>
        <v>-7.0832935838861008E-4</v>
      </c>
      <c r="AA50" s="75"/>
      <c r="AB50" s="72"/>
      <c r="AC50" s="74">
        <f>SUM(AC40:AC46,AC39)</f>
        <v>6390.4422799527292</v>
      </c>
      <c r="AD50" s="75"/>
      <c r="AE50" s="76">
        <f t="shared" si="12"/>
        <v>13.75</v>
      </c>
      <c r="AF50" s="77">
        <f>IF((W50)=0,"",(AE50/W50))</f>
        <v>2.1562903455805351E-3</v>
      </c>
    </row>
    <row r="51" spans="2:36" x14ac:dyDescent="0.25">
      <c r="B51" s="78" t="s">
        <v>36</v>
      </c>
      <c r="C51" s="14"/>
      <c r="D51" s="14"/>
      <c r="E51" s="14"/>
      <c r="F51" s="80"/>
      <c r="G51" s="79">
        <v>0.13</v>
      </c>
      <c r="H51" s="82">
        <f>H50*G51</f>
        <v>820.50126187461933</v>
      </c>
      <c r="I51" s="81"/>
      <c r="J51" s="79">
        <v>0.13</v>
      </c>
      <c r="K51" s="82">
        <f>K50*J51</f>
        <v>838.86695613835116</v>
      </c>
      <c r="L51" s="81"/>
      <c r="M51" s="83">
        <f t="shared" si="35"/>
        <v>18.365694263731825</v>
      </c>
      <c r="N51" s="84">
        <f>IF((H51)=0,"",(M51/H51))</f>
        <v>2.2383505202382352E-2</v>
      </c>
      <c r="O51" s="81"/>
      <c r="P51" s="79">
        <v>0.13</v>
      </c>
      <c r="Q51" s="82">
        <f>Q50*P51</f>
        <v>829.55759639385485</v>
      </c>
      <c r="R51" s="81"/>
      <c r="S51" s="83">
        <f t="shared" si="10"/>
        <v>-9.3093597444963052</v>
      </c>
      <c r="T51" s="84">
        <f>IF((K51)=0,"",(S51/K51))</f>
        <v>-1.1097540171746792E-2</v>
      </c>
      <c r="U51" s="81"/>
      <c r="V51" s="79">
        <v>0.13</v>
      </c>
      <c r="W51" s="82">
        <f>W50*V51</f>
        <v>828.96999639385479</v>
      </c>
      <c r="X51" s="81"/>
      <c r="Y51" s="83">
        <f t="shared" si="11"/>
        <v>-0.58760000000006585</v>
      </c>
      <c r="Z51" s="84">
        <f>IF((Q51)=0,"",(Y51/Q51))</f>
        <v>-7.0832935838862103E-4</v>
      </c>
      <c r="AA51" s="81"/>
      <c r="AB51" s="79">
        <v>0.13</v>
      </c>
      <c r="AC51" s="82">
        <f>AC50*AB51</f>
        <v>830.75749639385481</v>
      </c>
      <c r="AD51" s="81"/>
      <c r="AE51" s="83">
        <f t="shared" si="12"/>
        <v>1.7875000000000227</v>
      </c>
      <c r="AF51" s="84">
        <f>IF((W51)=0,"",(AE51/W51))</f>
        <v>2.1562903455805624E-3</v>
      </c>
    </row>
    <row r="52" spans="2:36" ht="12.75" customHeight="1" x14ac:dyDescent="0.25">
      <c r="B52" s="85" t="s">
        <v>37</v>
      </c>
      <c r="C52" s="14"/>
      <c r="D52" s="14"/>
      <c r="E52" s="14"/>
      <c r="F52" s="80"/>
      <c r="G52" s="86"/>
      <c r="H52" s="82">
        <f>H50+H51</f>
        <v>7132.0494301409217</v>
      </c>
      <c r="I52" s="81"/>
      <c r="J52" s="86"/>
      <c r="K52" s="82">
        <f>K50+K51</f>
        <v>7291.6896956641294</v>
      </c>
      <c r="L52" s="81"/>
      <c r="M52" s="83">
        <f t="shared" si="35"/>
        <v>159.64026552320774</v>
      </c>
      <c r="N52" s="84">
        <f>IF((H52)=0,"",(M52/H52))</f>
        <v>2.23835052023824E-2</v>
      </c>
      <c r="O52" s="81"/>
      <c r="P52" s="86"/>
      <c r="Q52" s="82">
        <f>Q50+Q51</f>
        <v>7210.7698763465842</v>
      </c>
      <c r="R52" s="81"/>
      <c r="S52" s="83">
        <f t="shared" si="10"/>
        <v>-80.919819317545262</v>
      </c>
      <c r="T52" s="84">
        <f>IF((K52)=0,"",(S52/K52))</f>
        <v>-1.1097540171746852E-2</v>
      </c>
      <c r="U52" s="81"/>
      <c r="V52" s="86"/>
      <c r="W52" s="82">
        <f>W50+W51</f>
        <v>7205.6622763465839</v>
      </c>
      <c r="X52" s="81"/>
      <c r="Y52" s="83">
        <f t="shared" si="11"/>
        <v>-5.107600000000275</v>
      </c>
      <c r="Z52" s="84">
        <f>IF((Q52)=0,"",(Y52/Q52))</f>
        <v>-7.0832935838857983E-4</v>
      </c>
      <c r="AA52" s="81"/>
      <c r="AB52" s="86"/>
      <c r="AC52" s="82">
        <f>AC50+AC51</f>
        <v>7221.1997763465843</v>
      </c>
      <c r="AD52" s="81"/>
      <c r="AE52" s="83">
        <f t="shared" si="12"/>
        <v>15.537500000000364</v>
      </c>
      <c r="AF52" s="84">
        <f>IF((W52)=0,"",(AE52/W52))</f>
        <v>2.1562903455805854E-3</v>
      </c>
    </row>
    <row r="53" spans="2:36" ht="15.75" customHeight="1" x14ac:dyDescent="0.25">
      <c r="B53" s="141" t="s">
        <v>38</v>
      </c>
      <c r="C53" s="141"/>
      <c r="D53" s="141"/>
      <c r="E53" s="141"/>
      <c r="F53" s="80"/>
      <c r="G53" s="86"/>
      <c r="H53" s="87">
        <f>ROUND(-H52*10%,2)</f>
        <v>-713.2</v>
      </c>
      <c r="I53" s="81"/>
      <c r="J53" s="86"/>
      <c r="K53" s="213">
        <v>0</v>
      </c>
      <c r="L53" s="81"/>
      <c r="M53" s="88">
        <f t="shared" si="35"/>
        <v>713.2</v>
      </c>
      <c r="N53" s="89">
        <f>IF((H53)=0,"",(M53/H53))</f>
        <v>-1</v>
      </c>
      <c r="O53" s="81"/>
      <c r="P53" s="86"/>
      <c r="Q53" s="87">
        <f>ROUND(-Q52*10%,2)</f>
        <v>-721.08</v>
      </c>
      <c r="R53" s="81"/>
      <c r="S53" s="88">
        <f t="shared" si="10"/>
        <v>-721.08</v>
      </c>
      <c r="T53" s="89" t="str">
        <f>IF((K53)=0,"",(S53/K53))</f>
        <v/>
      </c>
      <c r="U53" s="81"/>
      <c r="V53" s="86"/>
      <c r="W53" s="87">
        <f>ROUND(-W52*10%,2)</f>
        <v>-720.57</v>
      </c>
      <c r="X53" s="81"/>
      <c r="Y53" s="88">
        <f t="shared" si="11"/>
        <v>0.50999999999999091</v>
      </c>
      <c r="Z53" s="89">
        <f>IF((Q53)=0,"",(Y53/Q53))</f>
        <v>-7.0727242469627619E-4</v>
      </c>
      <c r="AA53" s="81"/>
      <c r="AB53" s="86"/>
      <c r="AC53" s="87">
        <f>ROUND(-AC52*10%,2)</f>
        <v>-722.12</v>
      </c>
      <c r="AD53" s="81"/>
      <c r="AE53" s="88">
        <f t="shared" si="12"/>
        <v>-1.5499999999999545</v>
      </c>
      <c r="AF53" s="89">
        <f>IF((W53)=0,"",(AE53/W53))</f>
        <v>2.1510748435265891E-3</v>
      </c>
    </row>
    <row r="54" spans="2:36" ht="13.5" customHeight="1" thickBot="1" x14ac:dyDescent="0.3">
      <c r="B54" s="222" t="s">
        <v>39</v>
      </c>
      <c r="C54" s="222"/>
      <c r="D54" s="222"/>
      <c r="E54" s="142"/>
      <c r="F54" s="91"/>
      <c r="G54" s="90"/>
      <c r="H54" s="93">
        <f>H52+H53</f>
        <v>6418.8494301409219</v>
      </c>
      <c r="I54" s="92"/>
      <c r="J54" s="90"/>
      <c r="K54" s="93">
        <f>K52+K53</f>
        <v>7291.6896956641294</v>
      </c>
      <c r="L54" s="92"/>
      <c r="M54" s="94">
        <f t="shared" si="35"/>
        <v>872.84026552320756</v>
      </c>
      <c r="N54" s="95">
        <f>IF((H54)=0,"",(M54/H54))</f>
        <v>0.13598079765271032</v>
      </c>
      <c r="O54" s="92"/>
      <c r="P54" s="90"/>
      <c r="Q54" s="93">
        <f>Q52+Q53</f>
        <v>6489.6898763465842</v>
      </c>
      <c r="R54" s="92"/>
      <c r="S54" s="94">
        <f t="shared" si="10"/>
        <v>-801.99981931754519</v>
      </c>
      <c r="T54" s="95">
        <f>IF((K54)=0,"",(S54/K54))</f>
        <v>-0.10998819927765711</v>
      </c>
      <c r="U54" s="92"/>
      <c r="V54" s="90"/>
      <c r="W54" s="93">
        <f>W52+W53</f>
        <v>6485.0922763465842</v>
      </c>
      <c r="X54" s="92"/>
      <c r="Y54" s="94">
        <f t="shared" si="11"/>
        <v>-4.5976000000000568</v>
      </c>
      <c r="Z54" s="95">
        <f>IF((Q54)=0,"",(Y54/Q54))</f>
        <v>-7.0844679601058335E-4</v>
      </c>
      <c r="AA54" s="92"/>
      <c r="AB54" s="90"/>
      <c r="AC54" s="93">
        <f>AC52+AC53</f>
        <v>6499.0797763465844</v>
      </c>
      <c r="AD54" s="92"/>
      <c r="AE54" s="94">
        <f t="shared" si="12"/>
        <v>13.987500000000182</v>
      </c>
      <c r="AF54" s="95">
        <f>IF((W54)=0,"",(AE54/W54))</f>
        <v>2.1568698491797136E-3</v>
      </c>
    </row>
    <row r="55" spans="2:36" s="61" customFormat="1" ht="8.25" customHeight="1" thickBot="1" x14ac:dyDescent="0.3">
      <c r="B55" s="96"/>
      <c r="C55" s="97"/>
      <c r="D55" s="98"/>
      <c r="E55" s="98"/>
      <c r="F55" s="99"/>
      <c r="G55" s="65"/>
      <c r="H55" s="67"/>
      <c r="I55" s="100"/>
      <c r="J55" s="65"/>
      <c r="K55" s="67"/>
      <c r="L55" s="100"/>
      <c r="M55" s="101">
        <f t="shared" si="35"/>
        <v>0</v>
      </c>
      <c r="N55" s="70"/>
      <c r="O55" s="100"/>
      <c r="P55" s="65"/>
      <c r="Q55" s="67"/>
      <c r="R55" s="100"/>
      <c r="S55" s="101">
        <f t="shared" si="10"/>
        <v>0</v>
      </c>
      <c r="T55" s="70"/>
      <c r="U55" s="100"/>
      <c r="V55" s="65"/>
      <c r="W55" s="67"/>
      <c r="X55" s="100"/>
      <c r="Y55" s="101">
        <f t="shared" si="11"/>
        <v>0</v>
      </c>
      <c r="Z55" s="70"/>
      <c r="AA55" s="100"/>
      <c r="AB55" s="65"/>
      <c r="AC55" s="67"/>
      <c r="AD55" s="100"/>
      <c r="AE55" s="101">
        <f t="shared" si="12"/>
        <v>0</v>
      </c>
      <c r="AF55" s="70"/>
    </row>
    <row r="56" spans="2:36" s="61" customFormat="1" ht="13" x14ac:dyDescent="0.25">
      <c r="B56" s="102" t="s">
        <v>40</v>
      </c>
      <c r="C56" s="56"/>
      <c r="D56" s="56"/>
      <c r="E56" s="56"/>
      <c r="F56" s="104"/>
      <c r="G56" s="103"/>
      <c r="H56" s="105">
        <f>SUM(H47:H48,H39,H40:H43)</f>
        <v>6645.3881682663014</v>
      </c>
      <c r="I56" s="106"/>
      <c r="J56" s="103"/>
      <c r="K56" s="105">
        <f>SUM(K47:K48,K39,K40:K43)</f>
        <v>6786.6627395257774</v>
      </c>
      <c r="L56" s="106"/>
      <c r="M56" s="107">
        <f t="shared" si="35"/>
        <v>141.27457125947603</v>
      </c>
      <c r="N56" s="77">
        <f>IF((H56)=0,"",(M56/H56))</f>
        <v>2.1259039755435808E-2</v>
      </c>
      <c r="O56" s="106"/>
      <c r="P56" s="103"/>
      <c r="Q56" s="105">
        <f>SUM(Q47:Q48,Q39,Q40:Q43)</f>
        <v>6715.0522799527289</v>
      </c>
      <c r="R56" s="106"/>
      <c r="S56" s="107">
        <f t="shared" si="10"/>
        <v>-71.610459573048502</v>
      </c>
      <c r="T56" s="77">
        <f>IF((K56)=0,"",(S56/K56))</f>
        <v>-1.0551645532050164E-2</v>
      </c>
      <c r="U56" s="106"/>
      <c r="V56" s="103"/>
      <c r="W56" s="105">
        <f>SUM(W47:W48,W39,W40:W43)</f>
        <v>6710.5322799527294</v>
      </c>
      <c r="X56" s="106"/>
      <c r="Y56" s="107">
        <f t="shared" si="11"/>
        <v>-4.5199999999995271</v>
      </c>
      <c r="Z56" s="77">
        <f>IF((Q56)=0,"",(Y56/Q56))</f>
        <v>-6.7311464029753553E-4</v>
      </c>
      <c r="AA56" s="106"/>
      <c r="AB56" s="103"/>
      <c r="AC56" s="105">
        <f>SUM(AC47:AC48,AC39,AC40:AC43)</f>
        <v>6724.2822799527285</v>
      </c>
      <c r="AD56" s="106"/>
      <c r="AE56" s="107">
        <f t="shared" si="12"/>
        <v>13.749999999999091</v>
      </c>
      <c r="AF56" s="77">
        <f>IF((W56)=0,"",(AE56/W56))</f>
        <v>2.0490177867225679E-3</v>
      </c>
    </row>
    <row r="57" spans="2:36" s="61" customFormat="1" x14ac:dyDescent="0.25">
      <c r="B57" s="108" t="s">
        <v>36</v>
      </c>
      <c r="C57" s="56"/>
      <c r="D57" s="56"/>
      <c r="E57" s="56"/>
      <c r="F57" s="104"/>
      <c r="G57" s="109">
        <v>0.13</v>
      </c>
      <c r="H57" s="111">
        <f>H56*G57</f>
        <v>863.90046187461917</v>
      </c>
      <c r="I57" s="110"/>
      <c r="J57" s="109">
        <v>0.13</v>
      </c>
      <c r="K57" s="111">
        <f>K56*J57</f>
        <v>882.26615613835111</v>
      </c>
      <c r="L57" s="110"/>
      <c r="M57" s="112">
        <f t="shared" si="35"/>
        <v>18.365694263731939</v>
      </c>
      <c r="N57" s="84">
        <f>IF((H57)=0,"",(M57/H57))</f>
        <v>2.1259039755435871E-2</v>
      </c>
      <c r="O57" s="110"/>
      <c r="P57" s="109">
        <v>0.13</v>
      </c>
      <c r="Q57" s="111">
        <f>Q56*P57</f>
        <v>872.9567963938548</v>
      </c>
      <c r="R57" s="110"/>
      <c r="S57" s="112">
        <f t="shared" si="10"/>
        <v>-9.3093597444963052</v>
      </c>
      <c r="T57" s="84">
        <f>IF((K57)=0,"",(S57/K57))</f>
        <v>-1.0551645532050164E-2</v>
      </c>
      <c r="U57" s="110"/>
      <c r="V57" s="109">
        <v>0.13</v>
      </c>
      <c r="W57" s="111">
        <f>W56*V57</f>
        <v>872.36919639385485</v>
      </c>
      <c r="X57" s="110"/>
      <c r="Y57" s="112">
        <f t="shared" si="11"/>
        <v>-0.58759999999995216</v>
      </c>
      <c r="Z57" s="84">
        <f>IF((Q57)=0,"",(Y57/Q57))</f>
        <v>-6.7311464029755114E-4</v>
      </c>
      <c r="AA57" s="110"/>
      <c r="AB57" s="109">
        <v>0.13</v>
      </c>
      <c r="AC57" s="111">
        <f>AC56*AB57</f>
        <v>874.15669639385476</v>
      </c>
      <c r="AD57" s="110"/>
      <c r="AE57" s="112">
        <f t="shared" si="12"/>
        <v>1.7874999999999091</v>
      </c>
      <c r="AF57" s="84">
        <f>IF((W57)=0,"",(AE57/W57))</f>
        <v>2.0490177867225992E-3</v>
      </c>
    </row>
    <row r="58" spans="2:36" s="61" customFormat="1" ht="12.75" customHeight="1" x14ac:dyDescent="0.25">
      <c r="B58" s="113" t="s">
        <v>37</v>
      </c>
      <c r="C58" s="56"/>
      <c r="D58" s="56"/>
      <c r="E58" s="56"/>
      <c r="F58" s="115"/>
      <c r="G58" s="114"/>
      <c r="H58" s="111">
        <f>H56+H57</f>
        <v>7509.2886301409208</v>
      </c>
      <c r="I58" s="110"/>
      <c r="J58" s="114"/>
      <c r="K58" s="111">
        <f>K56+K57</f>
        <v>7668.9288956641285</v>
      </c>
      <c r="L58" s="110"/>
      <c r="M58" s="112">
        <f t="shared" si="35"/>
        <v>159.64026552320774</v>
      </c>
      <c r="N58" s="84">
        <f>IF((H58)=0,"",(M58/H58))</f>
        <v>2.1259039755435784E-2</v>
      </c>
      <c r="O58" s="110"/>
      <c r="P58" s="114"/>
      <c r="Q58" s="111">
        <f>Q56+Q57</f>
        <v>7588.0090763465832</v>
      </c>
      <c r="R58" s="110"/>
      <c r="S58" s="112">
        <f t="shared" si="10"/>
        <v>-80.919819317545262</v>
      </c>
      <c r="T58" s="84">
        <f>IF((K58)=0,"",(S58/K58))</f>
        <v>-1.0551645532050223E-2</v>
      </c>
      <c r="U58" s="110"/>
      <c r="V58" s="114"/>
      <c r="W58" s="111">
        <f>W56+W57</f>
        <v>7582.9014763465839</v>
      </c>
      <c r="X58" s="110"/>
      <c r="Y58" s="112">
        <f t="shared" si="11"/>
        <v>-5.1075999999993655</v>
      </c>
      <c r="Z58" s="84">
        <f>IF((Q58)=0,"",(Y58/Q58))</f>
        <v>-6.7311464029752241E-4</v>
      </c>
      <c r="AA58" s="110"/>
      <c r="AB58" s="114"/>
      <c r="AC58" s="111">
        <f>AC56+AC57</f>
        <v>7598.4389763465833</v>
      </c>
      <c r="AD58" s="110"/>
      <c r="AE58" s="112">
        <f t="shared" si="12"/>
        <v>15.537499999999454</v>
      </c>
      <c r="AF58" s="84">
        <f>IF((W58)=0,"",(AE58/W58))</f>
        <v>2.0490177867226317E-3</v>
      </c>
    </row>
    <row r="59" spans="2:36" s="61" customFormat="1" ht="15.75" customHeight="1" x14ac:dyDescent="0.25">
      <c r="B59" s="143" t="s">
        <v>38</v>
      </c>
      <c r="C59" s="143"/>
      <c r="D59" s="143"/>
      <c r="E59" s="143"/>
      <c r="F59" s="115"/>
      <c r="G59" s="114"/>
      <c r="H59" s="116">
        <f>ROUND(-H58*10%,2)</f>
        <v>-750.93</v>
      </c>
      <c r="I59" s="110"/>
      <c r="J59" s="114"/>
      <c r="K59" s="214">
        <v>0</v>
      </c>
      <c r="L59" s="110"/>
      <c r="M59" s="117">
        <f t="shared" si="35"/>
        <v>750.93</v>
      </c>
      <c r="N59" s="89">
        <f>IF((H59)=0,"",(M59/H59))</f>
        <v>-1</v>
      </c>
      <c r="O59" s="110"/>
      <c r="P59" s="114"/>
      <c r="Q59" s="116">
        <f>ROUND(-Q58*10%,2)</f>
        <v>-758.8</v>
      </c>
      <c r="R59" s="110"/>
      <c r="S59" s="117">
        <f t="shared" si="10"/>
        <v>-758.8</v>
      </c>
      <c r="T59" s="89" t="str">
        <f>IF((K59)=0,"",(S59/K59))</f>
        <v/>
      </c>
      <c r="U59" s="110"/>
      <c r="V59" s="114"/>
      <c r="W59" s="116">
        <f>ROUND(-W58*10%,2)</f>
        <v>-758.29</v>
      </c>
      <c r="X59" s="110"/>
      <c r="Y59" s="117">
        <f t="shared" si="11"/>
        <v>0.50999999999999091</v>
      </c>
      <c r="Z59" s="89">
        <f>IF((Q59)=0,"",(Y59/Q59))</f>
        <v>-6.7211386399577088E-4</v>
      </c>
      <c r="AA59" s="110"/>
      <c r="AB59" s="114"/>
      <c r="AC59" s="116">
        <f>ROUND(-AC58*10%,2)</f>
        <v>-759.84</v>
      </c>
      <c r="AD59" s="110"/>
      <c r="AE59" s="117">
        <f t="shared" si="12"/>
        <v>-1.5500000000000682</v>
      </c>
      <c r="AF59" s="89">
        <f>IF((W59)=0,"",(AE59/W59))</f>
        <v>2.0440728481188838E-3</v>
      </c>
    </row>
    <row r="60" spans="2:36" s="61" customFormat="1" ht="13.5" customHeight="1" thickBot="1" x14ac:dyDescent="0.3">
      <c r="B60" s="223" t="s">
        <v>41</v>
      </c>
      <c r="C60" s="223"/>
      <c r="D60" s="223"/>
      <c r="E60" s="135"/>
      <c r="F60" s="119"/>
      <c r="G60" s="118"/>
      <c r="H60" s="121">
        <f>SUM(H58:H59)</f>
        <v>6758.3586301409205</v>
      </c>
      <c r="I60" s="120"/>
      <c r="J60" s="118"/>
      <c r="K60" s="121">
        <f>SUM(K58:K59)</f>
        <v>7668.9288956641285</v>
      </c>
      <c r="L60" s="120"/>
      <c r="M60" s="122">
        <f t="shared" si="35"/>
        <v>910.57026552320804</v>
      </c>
      <c r="N60" s="123">
        <f>IF((H60)=0,"",(M60/H60))</f>
        <v>0.13473245729551073</v>
      </c>
      <c r="O60" s="120"/>
      <c r="P60" s="118"/>
      <c r="Q60" s="121">
        <f>SUM(Q58:Q59)</f>
        <v>6829.2090763465831</v>
      </c>
      <c r="R60" s="120"/>
      <c r="S60" s="122">
        <f t="shared" si="10"/>
        <v>-839.71981931754544</v>
      </c>
      <c r="T60" s="123">
        <f>IF((K60)=0,"",(S60/K60))</f>
        <v>-0.10949636262663846</v>
      </c>
      <c r="U60" s="120"/>
      <c r="V60" s="118"/>
      <c r="W60" s="121">
        <f>SUM(W58:W59)</f>
        <v>6824.6114763465839</v>
      </c>
      <c r="X60" s="120"/>
      <c r="Y60" s="122">
        <f t="shared" si="11"/>
        <v>-4.5975999999991473</v>
      </c>
      <c r="Z60" s="123">
        <f>IF((Q60)=0,"",(Y60/Q60))</f>
        <v>-6.7322583751656376E-4</v>
      </c>
      <c r="AA60" s="120"/>
      <c r="AB60" s="118"/>
      <c r="AC60" s="121">
        <f>SUM(AC58:AC59)</f>
        <v>6838.5989763465832</v>
      </c>
      <c r="AD60" s="120"/>
      <c r="AE60" s="122">
        <f t="shared" si="12"/>
        <v>13.987499999999272</v>
      </c>
      <c r="AF60" s="123">
        <f>IF((W60)=0,"",(AE60/W60))</f>
        <v>2.0495672242263957E-3</v>
      </c>
    </row>
    <row r="61" spans="2:36" s="61" customFormat="1" ht="8.25" customHeight="1" thickBot="1" x14ac:dyDescent="0.3">
      <c r="B61" s="96"/>
      <c r="C61" s="97"/>
      <c r="D61" s="98"/>
      <c r="E61" s="98"/>
      <c r="F61" s="125"/>
      <c r="G61" s="124"/>
      <c r="H61" s="127"/>
      <c r="I61" s="126"/>
      <c r="J61" s="124"/>
      <c r="K61" s="127"/>
      <c r="L61" s="126"/>
      <c r="M61" s="128"/>
      <c r="N61" s="70"/>
      <c r="O61" s="126"/>
      <c r="P61" s="124"/>
      <c r="Q61" s="127"/>
      <c r="R61" s="126"/>
      <c r="S61" s="128"/>
      <c r="T61" s="70"/>
      <c r="U61" s="126"/>
      <c r="V61" s="124"/>
      <c r="W61" s="127"/>
      <c r="X61" s="126"/>
      <c r="Y61" s="128"/>
      <c r="Z61" s="70"/>
      <c r="AA61" s="126"/>
      <c r="AB61" s="124"/>
      <c r="AC61" s="127"/>
      <c r="AD61" s="126"/>
      <c r="AE61" s="128"/>
      <c r="AF61" s="70"/>
    </row>
    <row r="62" spans="2:36" ht="10.5" customHeight="1" x14ac:dyDescent="0.25">
      <c r="H62" s="147"/>
      <c r="I62" s="144"/>
      <c r="K62" s="147"/>
      <c r="L62" s="144"/>
      <c r="M62" s="144"/>
      <c r="N62" s="144"/>
      <c r="O62" s="144"/>
      <c r="Q62" s="147"/>
      <c r="R62" s="144"/>
      <c r="S62" s="144"/>
      <c r="T62" s="144"/>
      <c r="U62" s="144"/>
      <c r="W62" s="147"/>
      <c r="X62" s="144"/>
      <c r="Y62" s="144"/>
      <c r="Z62" s="144"/>
      <c r="AA62" s="144"/>
      <c r="AC62" s="147"/>
      <c r="AD62" s="144"/>
      <c r="AE62" s="144"/>
      <c r="AF62" s="144"/>
    </row>
    <row r="63" spans="2:36" ht="13" x14ac:dyDescent="0.3">
      <c r="B63" s="7" t="s">
        <v>42</v>
      </c>
      <c r="G63" s="129">
        <v>3.7900000000000003E-2</v>
      </c>
      <c r="I63" s="144"/>
      <c r="J63" s="129">
        <v>3.7900000000000003E-2</v>
      </c>
      <c r="K63" s="144"/>
      <c r="L63" s="144"/>
      <c r="M63" s="144"/>
      <c r="N63" s="144"/>
      <c r="O63" s="144"/>
      <c r="P63" s="129">
        <v>3.7900000000000003E-2</v>
      </c>
      <c r="Q63" s="144"/>
      <c r="R63" s="144"/>
      <c r="S63" s="144"/>
      <c r="T63" s="144"/>
      <c r="U63" s="144"/>
      <c r="V63" s="129">
        <v>3.7900000000000003E-2</v>
      </c>
      <c r="W63" s="144"/>
      <c r="X63" s="144"/>
      <c r="Y63" s="144"/>
      <c r="Z63" s="144"/>
      <c r="AA63" s="144"/>
      <c r="AB63" s="129">
        <v>3.7900000000000003E-2</v>
      </c>
      <c r="AC63" s="144"/>
      <c r="AD63" s="144"/>
      <c r="AE63" s="144"/>
      <c r="AF63" s="144"/>
    </row>
    <row r="64" spans="2:36" ht="10.5" customHeight="1" x14ac:dyDescent="0.25">
      <c r="I64" s="144"/>
      <c r="K64" s="144"/>
      <c r="L64" s="144"/>
      <c r="M64" s="144"/>
      <c r="N64" s="144"/>
      <c r="O64" s="144"/>
      <c r="R64" s="144"/>
      <c r="U64" s="144"/>
      <c r="X64" s="144"/>
      <c r="AA64" s="144"/>
      <c r="AD64" s="144"/>
      <c r="AG64" s="144"/>
      <c r="AJ64" s="144"/>
    </row>
    <row r="65" spans="1:36" ht="10.5" customHeight="1" x14ac:dyDescent="0.3">
      <c r="A65" s="130" t="s">
        <v>43</v>
      </c>
      <c r="I65" s="144"/>
      <c r="K65" s="144"/>
      <c r="L65" s="144"/>
      <c r="M65" s="144"/>
      <c r="N65" s="144"/>
      <c r="O65" s="144"/>
      <c r="R65" s="144"/>
      <c r="U65" s="144"/>
      <c r="X65" s="144"/>
      <c r="AA65" s="144"/>
      <c r="AD65" s="144"/>
      <c r="AG65" s="144"/>
      <c r="AJ65" s="144"/>
    </row>
    <row r="66" spans="1:36" ht="10.5" customHeight="1" x14ac:dyDescent="0.25">
      <c r="I66" s="144"/>
      <c r="K66" s="144"/>
      <c r="L66" s="144"/>
      <c r="M66" s="144"/>
      <c r="N66" s="144"/>
      <c r="O66" s="144"/>
      <c r="R66" s="144"/>
      <c r="U66" s="144"/>
      <c r="X66" s="144"/>
      <c r="AA66" s="144"/>
      <c r="AD66" s="144"/>
      <c r="AG66" s="144"/>
      <c r="AJ66" s="144"/>
    </row>
    <row r="67" spans="1:36" x14ac:dyDescent="0.25">
      <c r="A67" s="1" t="s">
        <v>44</v>
      </c>
      <c r="I67" s="144"/>
      <c r="K67" s="144"/>
      <c r="L67" s="144"/>
      <c r="M67" s="144"/>
      <c r="N67" s="144"/>
      <c r="O67" s="144"/>
      <c r="R67" s="144"/>
      <c r="U67" s="144"/>
      <c r="X67" s="144"/>
      <c r="AA67" s="144"/>
      <c r="AD67" s="144"/>
      <c r="AG67" s="144"/>
      <c r="AJ67" s="144"/>
    </row>
    <row r="68" spans="1:36" x14ac:dyDescent="0.25">
      <c r="A68" s="1" t="s">
        <v>45</v>
      </c>
      <c r="I68" s="144"/>
      <c r="K68" s="144"/>
      <c r="L68" s="144"/>
      <c r="M68" s="144"/>
      <c r="N68" s="144"/>
      <c r="O68" s="144"/>
      <c r="R68" s="144"/>
      <c r="U68" s="144"/>
      <c r="X68" s="144"/>
      <c r="AA68" s="144"/>
      <c r="AD68" s="144"/>
      <c r="AG68" s="144"/>
      <c r="AJ68" s="144"/>
    </row>
    <row r="69" spans="1:36" x14ac:dyDescent="0.25">
      <c r="I69" s="144"/>
      <c r="K69" s="144"/>
      <c r="L69" s="144"/>
      <c r="M69" s="144"/>
      <c r="N69" s="144"/>
      <c r="O69" s="144"/>
      <c r="R69" s="144"/>
      <c r="U69" s="144"/>
      <c r="X69" s="144"/>
      <c r="AA69" s="144"/>
      <c r="AD69" s="144"/>
      <c r="AG69" s="144"/>
      <c r="AJ69" s="144"/>
    </row>
    <row r="70" spans="1:36" x14ac:dyDescent="0.25">
      <c r="A70" s="6" t="s">
        <v>46</v>
      </c>
      <c r="I70" s="144"/>
      <c r="K70" s="144"/>
      <c r="L70" s="144"/>
      <c r="M70" s="144"/>
      <c r="N70" s="144"/>
      <c r="O70" s="144"/>
      <c r="R70" s="144"/>
      <c r="U70" s="144"/>
      <c r="X70" s="144"/>
      <c r="AA70" s="144"/>
      <c r="AD70" s="144"/>
      <c r="AG70" s="144"/>
      <c r="AJ70" s="144"/>
    </row>
    <row r="71" spans="1:36" x14ac:dyDescent="0.25">
      <c r="A71" s="6" t="s">
        <v>47</v>
      </c>
      <c r="I71" s="144"/>
      <c r="K71" s="144"/>
      <c r="L71" s="144"/>
      <c r="M71" s="144"/>
      <c r="N71" s="144"/>
      <c r="O71" s="144"/>
      <c r="R71" s="144"/>
      <c r="U71" s="144"/>
      <c r="X71" s="144"/>
      <c r="AA71" s="144"/>
      <c r="AD71" s="144"/>
      <c r="AG71" s="144"/>
      <c r="AJ71" s="144"/>
    </row>
    <row r="72" spans="1:36" x14ac:dyDescent="0.25">
      <c r="I72" s="144"/>
      <c r="K72" s="144"/>
      <c r="L72" s="144"/>
      <c r="M72" s="144"/>
      <c r="N72" s="144"/>
      <c r="O72" s="144"/>
      <c r="R72" s="144"/>
      <c r="U72" s="144"/>
      <c r="X72" s="144"/>
      <c r="AA72" s="144"/>
      <c r="AD72" s="144"/>
      <c r="AG72" s="144"/>
      <c r="AJ72" s="144"/>
    </row>
    <row r="73" spans="1:36" x14ac:dyDescent="0.25">
      <c r="A73" s="1" t="s">
        <v>48</v>
      </c>
      <c r="I73" s="144"/>
      <c r="K73" s="144"/>
      <c r="L73" s="144"/>
      <c r="M73" s="144"/>
      <c r="N73" s="144"/>
      <c r="O73" s="144"/>
      <c r="R73" s="144"/>
      <c r="U73" s="144"/>
      <c r="X73" s="144"/>
      <c r="AA73" s="144"/>
      <c r="AD73" s="144"/>
      <c r="AG73" s="144"/>
      <c r="AJ73" s="144"/>
    </row>
    <row r="74" spans="1:36" x14ac:dyDescent="0.25">
      <c r="A74" s="1" t="s">
        <v>49</v>
      </c>
      <c r="I74" s="144"/>
      <c r="K74" s="144"/>
      <c r="L74" s="144"/>
      <c r="M74" s="144"/>
      <c r="N74" s="144"/>
      <c r="O74" s="144"/>
      <c r="R74" s="144"/>
      <c r="U74" s="144"/>
      <c r="X74" s="144"/>
      <c r="AA74" s="144"/>
      <c r="AD74" s="144"/>
      <c r="AG74" s="144"/>
      <c r="AJ74" s="144"/>
    </row>
    <row r="75" spans="1:36" x14ac:dyDescent="0.25">
      <c r="A75" s="1" t="s">
        <v>50</v>
      </c>
      <c r="I75" s="144"/>
      <c r="K75" s="144"/>
      <c r="L75" s="144"/>
      <c r="M75" s="144"/>
      <c r="N75" s="144"/>
      <c r="O75" s="144"/>
      <c r="R75" s="144"/>
      <c r="U75" s="144"/>
      <c r="X75" s="144"/>
      <c r="AA75" s="144"/>
      <c r="AD75" s="144"/>
      <c r="AG75" s="144"/>
      <c r="AJ75" s="144"/>
    </row>
    <row r="76" spans="1:36" x14ac:dyDescent="0.25">
      <c r="A76" s="1" t="s">
        <v>51</v>
      </c>
      <c r="I76" s="144"/>
      <c r="K76" s="144"/>
      <c r="L76" s="144"/>
      <c r="M76" s="144"/>
      <c r="N76" s="144"/>
      <c r="O76" s="144"/>
      <c r="R76" s="144"/>
      <c r="U76" s="144"/>
      <c r="X76" s="144"/>
      <c r="AA76" s="144"/>
      <c r="AD76" s="144"/>
      <c r="AG76" s="144"/>
      <c r="AJ76" s="144"/>
    </row>
    <row r="77" spans="1:36" x14ac:dyDescent="0.25">
      <c r="A77" s="1" t="s">
        <v>52</v>
      </c>
      <c r="I77" s="144"/>
      <c r="K77" s="144"/>
      <c r="L77" s="144"/>
      <c r="M77" s="144"/>
      <c r="N77" s="144"/>
      <c r="O77" s="144"/>
      <c r="R77" s="144"/>
      <c r="U77" s="144"/>
      <c r="X77" s="144"/>
      <c r="AA77" s="144"/>
      <c r="AD77" s="144"/>
      <c r="AG77" s="144"/>
      <c r="AJ77" s="144"/>
    </row>
    <row r="78" spans="1:36" x14ac:dyDescent="0.25">
      <c r="I78" s="144"/>
      <c r="K78" s="144"/>
      <c r="L78" s="144"/>
      <c r="M78" s="144"/>
      <c r="N78" s="144"/>
      <c r="O78" s="144"/>
      <c r="R78" s="144"/>
      <c r="U78" s="144"/>
      <c r="X78" s="144"/>
      <c r="AA78" s="144"/>
      <c r="AD78" s="144"/>
      <c r="AG78" s="144"/>
      <c r="AJ78" s="144"/>
    </row>
    <row r="79" spans="1:36" x14ac:dyDescent="0.25">
      <c r="A79" s="131"/>
      <c r="B79" s="1" t="s">
        <v>53</v>
      </c>
    </row>
  </sheetData>
  <sheetProtection selectLockedCells="1"/>
  <mergeCells count="5">
    <mergeCell ref="G9:H9"/>
    <mergeCell ref="J9:K9"/>
    <mergeCell ref="M9:N9"/>
    <mergeCell ref="B54:D54"/>
    <mergeCell ref="B60:D60"/>
  </mergeCells>
  <dataValidations xWindow="287" yWindow="754" count="2">
    <dataValidation type="list" allowBlank="1" showInputMessage="1" showErrorMessage="1" prompt="Select Charge Unit - monthly, per kWh, per kW" sqref="D37:E38 D40:E49 D55:E55 D61:E61 D12:E27 D29:E35">
      <formula1>"Monthly, per kWh, per kW"</formula1>
    </dataValidation>
    <dataValidation type="list" allowBlank="1" showInputMessage="1" showErrorMessage="1" sqref="D5:E5">
      <formula1>"TOU, non-TOU"</formula1>
    </dataValidation>
  </dataValidations>
  <pageMargins left="0.75" right="0.75" top="1" bottom="1" header="0.5" footer="0.5"/>
  <pageSetup paperSize="3" scale="61" orientation="landscape" r:id="rId1"/>
  <headerFooter alignWithMargins="0">
    <oddFooter>&amp;C9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4337" r:id="rId4" name="Option Button 1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10</xdr:col>
                    <xdr:colOff>742950</xdr:colOff>
                    <xdr:row>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8" r:id="rId5" name="Option Button 2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10</xdr:col>
                    <xdr:colOff>742950</xdr:colOff>
                    <xdr:row>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9" r:id="rId6" name="Option Button 3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10</xdr:col>
                    <xdr:colOff>742950</xdr:colOff>
                    <xdr:row>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0" r:id="rId7" name="Option Button 4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10</xdr:col>
                    <xdr:colOff>742950</xdr:colOff>
                    <xdr:row>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1" r:id="rId8" name="Option Button 5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10</xdr:col>
                    <xdr:colOff>742950</xdr:colOff>
                    <xdr:row>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7" r:id="rId9" name="Option Button 21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10</xdr:col>
                    <xdr:colOff>742950</xdr:colOff>
                    <xdr:row>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8" r:id="rId10" name="Option Button 22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10</xdr:col>
                    <xdr:colOff>742950</xdr:colOff>
                    <xdr:row>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9" r:id="rId11" name="Option Button 23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10</xdr:col>
                    <xdr:colOff>742950</xdr:colOff>
                    <xdr:row>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0" r:id="rId12" name="Option Button 24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10</xdr:col>
                    <xdr:colOff>742950</xdr:colOff>
                    <xdr:row>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1" r:id="rId13" name="Option Button 25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10</xdr:col>
                    <xdr:colOff>742950</xdr:colOff>
                    <xdr:row>7</xdr:row>
                    <xdr:rowOff>31750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5">
    <tabColor rgb="FF7030A0"/>
    <pageSetUpPr fitToPage="1"/>
  </sheetPr>
  <dimension ref="A1:AP79"/>
  <sheetViews>
    <sheetView showGridLines="0" zoomScaleNormal="100" workbookViewId="0">
      <selection activeCell="E15" sqref="E15"/>
    </sheetView>
  </sheetViews>
  <sheetFormatPr defaultColWidth="9.1796875" defaultRowHeight="12.5" x14ac:dyDescent="0.25"/>
  <cols>
    <col min="1" max="1" width="2.1796875" style="1" customWidth="1"/>
    <col min="2" max="2" width="28.54296875" style="1" customWidth="1"/>
    <col min="3" max="3" width="1.26953125" style="1" customWidth="1"/>
    <col min="4" max="4" width="11.26953125" style="1" customWidth="1"/>
    <col min="5" max="5" width="11.26953125" style="1" hidden="1" customWidth="1"/>
    <col min="6" max="6" width="10.1796875" style="1" customWidth="1"/>
    <col min="7" max="7" width="12.26953125" style="1" customWidth="1"/>
    <col min="8" max="8" width="12.26953125" style="144" customWidth="1"/>
    <col min="9" max="9" width="1.7265625" style="1" customWidth="1"/>
    <col min="10" max="11" width="12.26953125" style="1" customWidth="1"/>
    <col min="12" max="12" width="1.7265625" style="1" customWidth="1"/>
    <col min="13" max="13" width="12.26953125" style="1" customWidth="1"/>
    <col min="14" max="14" width="12.1796875" style="1" bestFit="1" customWidth="1"/>
    <col min="15" max="15" width="1.7265625" style="1" customWidth="1"/>
    <col min="16" max="17" width="12.26953125" style="1" hidden="1" customWidth="1"/>
    <col min="18" max="18" width="1.7265625" style="1" hidden="1" customWidth="1"/>
    <col min="19" max="19" width="12.26953125" style="1" hidden="1" customWidth="1"/>
    <col min="20" max="20" width="0" style="1" hidden="1" customWidth="1"/>
    <col min="21" max="21" width="1.7265625" style="1" hidden="1" customWidth="1"/>
    <col min="22" max="23" width="12.26953125" style="1" hidden="1" customWidth="1"/>
    <col min="24" max="24" width="1.7265625" style="1" hidden="1" customWidth="1"/>
    <col min="25" max="26" width="0" style="1" hidden="1" customWidth="1"/>
    <col min="27" max="27" width="1.7265625" style="1" hidden="1" customWidth="1"/>
    <col min="28" max="29" width="12.26953125" style="1" hidden="1" customWidth="1"/>
    <col min="30" max="30" width="1.7265625" style="1" hidden="1" customWidth="1"/>
    <col min="31" max="32" width="0" style="1" hidden="1" customWidth="1"/>
    <col min="33" max="33" width="1.7265625" style="1" hidden="1" customWidth="1"/>
    <col min="34" max="35" width="12.26953125" style="1" customWidth="1"/>
    <col min="36" max="36" width="1.7265625" style="1" customWidth="1"/>
    <col min="37" max="16384" width="9.1796875" style="1"/>
  </cols>
  <sheetData>
    <row r="1" spans="2:42" ht="7.5" customHeight="1" x14ac:dyDescent="0.25">
      <c r="M1"/>
      <c r="N1"/>
    </row>
    <row r="2" spans="2:42" ht="7.5" customHeight="1" x14ac:dyDescent="0.25">
      <c r="M2"/>
      <c r="N2"/>
    </row>
    <row r="3" spans="2:42" ht="15.5" x14ac:dyDescent="0.3">
      <c r="B3" s="2" t="s">
        <v>0</v>
      </c>
      <c r="D3" s="136" t="s">
        <v>76</v>
      </c>
      <c r="E3" s="136"/>
      <c r="F3" s="136"/>
      <c r="G3" s="136"/>
      <c r="H3" s="136"/>
      <c r="I3" s="136"/>
      <c r="J3" s="136"/>
      <c r="K3" s="136"/>
      <c r="L3" s="136"/>
      <c r="M3" s="136"/>
      <c r="N3" s="151">
        <v>1</v>
      </c>
      <c r="O3" s="136"/>
      <c r="Q3" s="34"/>
      <c r="R3" s="152"/>
      <c r="S3" s="34"/>
      <c r="T3" s="34"/>
      <c r="U3" s="152"/>
      <c r="V3" s="34"/>
      <c r="W3" s="34"/>
      <c r="X3" s="152"/>
      <c r="Y3" s="34"/>
      <c r="Z3" s="34"/>
      <c r="AA3" s="152"/>
      <c r="AB3" s="34"/>
      <c r="AC3" s="34"/>
      <c r="AD3" s="152"/>
      <c r="AE3" s="34"/>
      <c r="AF3" s="34"/>
      <c r="AG3" s="152"/>
      <c r="AH3" s="34"/>
      <c r="AI3" s="34"/>
      <c r="AJ3" s="152"/>
      <c r="AK3" s="34"/>
      <c r="AL3" s="34"/>
      <c r="AM3" s="34"/>
      <c r="AN3" s="34"/>
      <c r="AO3" s="34"/>
      <c r="AP3" s="34"/>
    </row>
    <row r="4" spans="2:42" ht="7.5" customHeight="1" x14ac:dyDescent="0.35">
      <c r="B4" s="3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R4" s="4"/>
      <c r="U4" s="4"/>
      <c r="X4" s="4"/>
      <c r="AA4" s="4"/>
      <c r="AD4" s="4"/>
      <c r="AG4" s="4"/>
      <c r="AJ4" s="4"/>
    </row>
    <row r="5" spans="2:42" ht="15.5" x14ac:dyDescent="0.35">
      <c r="B5" s="2" t="s">
        <v>1</v>
      </c>
      <c r="D5" s="5" t="s">
        <v>71</v>
      </c>
      <c r="E5" s="5"/>
      <c r="F5" s="4"/>
      <c r="G5" s="4"/>
      <c r="H5" s="4"/>
    </row>
    <row r="6" spans="2:42" ht="15.5" x14ac:dyDescent="0.35">
      <c r="B6" s="3"/>
      <c r="D6" s="4"/>
      <c r="E6" s="4"/>
      <c r="F6" s="4"/>
      <c r="G6" s="4"/>
      <c r="H6" s="4"/>
      <c r="J6" s="153"/>
      <c r="K6" s="153"/>
    </row>
    <row r="7" spans="2:42" ht="13" x14ac:dyDescent="0.3">
      <c r="B7" s="6"/>
      <c r="D7" s="7" t="s">
        <v>3</v>
      </c>
      <c r="E7" s="7"/>
      <c r="F7" s="7"/>
      <c r="G7" s="8">
        <v>250</v>
      </c>
      <c r="H7" s="9" t="s">
        <v>69</v>
      </c>
      <c r="J7" s="153"/>
      <c r="K7" s="153"/>
    </row>
    <row r="8" spans="2:42" ht="13" x14ac:dyDescent="0.3">
      <c r="B8" s="6"/>
      <c r="G8" s="8">
        <f>G7*(24*30)*0.611111111111111</f>
        <v>109999.99999999999</v>
      </c>
      <c r="H8" s="9" t="s">
        <v>4</v>
      </c>
    </row>
    <row r="9" spans="2:42" s="19" customFormat="1" ht="25.15" customHeight="1" x14ac:dyDescent="0.25">
      <c r="B9" s="148"/>
      <c r="D9" s="149"/>
      <c r="E9" s="149"/>
      <c r="F9" s="149"/>
      <c r="G9" s="220" t="s">
        <v>113</v>
      </c>
      <c r="H9" s="221"/>
      <c r="I9" s="150"/>
      <c r="J9" s="220" t="s">
        <v>59</v>
      </c>
      <c r="K9" s="224"/>
      <c r="L9" s="150"/>
      <c r="M9" s="220" t="s">
        <v>60</v>
      </c>
      <c r="N9" s="224"/>
      <c r="O9" s="150"/>
      <c r="P9" s="180" t="s">
        <v>62</v>
      </c>
      <c r="Q9" s="181"/>
      <c r="R9" s="150"/>
      <c r="S9" s="180" t="s">
        <v>63</v>
      </c>
      <c r="T9" s="181"/>
      <c r="U9" s="150"/>
      <c r="V9" s="180" t="s">
        <v>64</v>
      </c>
      <c r="W9" s="181"/>
      <c r="X9" s="150"/>
      <c r="Y9" s="180" t="s">
        <v>65</v>
      </c>
      <c r="Z9" s="181"/>
      <c r="AA9" s="150"/>
      <c r="AB9" s="180" t="s">
        <v>66</v>
      </c>
      <c r="AC9" s="181"/>
      <c r="AD9" s="150"/>
      <c r="AE9" s="180" t="s">
        <v>67</v>
      </c>
      <c r="AF9" s="181"/>
    </row>
    <row r="10" spans="2:42" ht="12.75" customHeight="1" x14ac:dyDescent="0.3">
      <c r="B10" s="6"/>
      <c r="D10" s="137" t="s">
        <v>5</v>
      </c>
      <c r="E10" s="137"/>
      <c r="F10" s="10" t="s">
        <v>7</v>
      </c>
      <c r="G10" s="10" t="s">
        <v>6</v>
      </c>
      <c r="H10" s="11" t="s">
        <v>8</v>
      </c>
      <c r="I10" s="144"/>
      <c r="J10" s="10" t="s">
        <v>6</v>
      </c>
      <c r="K10" s="11" t="s">
        <v>8</v>
      </c>
      <c r="L10" s="144"/>
      <c r="M10" s="145" t="s">
        <v>9</v>
      </c>
      <c r="N10" s="139" t="s">
        <v>10</v>
      </c>
      <c r="O10" s="144"/>
      <c r="P10" s="10" t="s">
        <v>6</v>
      </c>
      <c r="Q10" s="11" t="s">
        <v>8</v>
      </c>
      <c r="R10" s="144"/>
      <c r="S10" s="145" t="s">
        <v>9</v>
      </c>
      <c r="T10" s="139" t="s">
        <v>61</v>
      </c>
      <c r="U10" s="144"/>
      <c r="V10" s="10" t="s">
        <v>6</v>
      </c>
      <c r="W10" s="11" t="s">
        <v>8</v>
      </c>
      <c r="X10" s="144"/>
      <c r="Y10" s="145" t="s">
        <v>9</v>
      </c>
      <c r="Z10" s="139" t="s">
        <v>61</v>
      </c>
      <c r="AA10" s="144"/>
      <c r="AB10" s="10" t="s">
        <v>6</v>
      </c>
      <c r="AC10" s="11" t="s">
        <v>8</v>
      </c>
      <c r="AD10" s="144"/>
      <c r="AE10" s="145" t="s">
        <v>9</v>
      </c>
      <c r="AF10" s="139" t="s">
        <v>61</v>
      </c>
    </row>
    <row r="11" spans="2:42" ht="13" x14ac:dyDescent="0.3">
      <c r="B11" s="6"/>
      <c r="D11" s="138"/>
      <c r="E11" s="138"/>
      <c r="F11" s="12"/>
      <c r="G11" s="12" t="s">
        <v>11</v>
      </c>
      <c r="H11" s="13" t="s">
        <v>11</v>
      </c>
      <c r="I11" s="144"/>
      <c r="J11" s="12" t="s">
        <v>11</v>
      </c>
      <c r="K11" s="13" t="s">
        <v>11</v>
      </c>
      <c r="L11" s="144"/>
      <c r="M11" s="146"/>
      <c r="N11" s="140"/>
      <c r="O11" s="144"/>
      <c r="P11" s="12" t="s">
        <v>11</v>
      </c>
      <c r="Q11" s="13" t="s">
        <v>11</v>
      </c>
      <c r="R11" s="144"/>
      <c r="S11" s="146"/>
      <c r="T11" s="140"/>
      <c r="U11" s="144"/>
      <c r="V11" s="12" t="s">
        <v>11</v>
      </c>
      <c r="W11" s="13" t="s">
        <v>11</v>
      </c>
      <c r="X11" s="144"/>
      <c r="Y11" s="146"/>
      <c r="Z11" s="140"/>
      <c r="AA11" s="144"/>
      <c r="AB11" s="12" t="s">
        <v>11</v>
      </c>
      <c r="AC11" s="13" t="s">
        <v>11</v>
      </c>
      <c r="AD11" s="144"/>
      <c r="AE11" s="146"/>
      <c r="AF11" s="140"/>
    </row>
    <row r="12" spans="2:42" x14ac:dyDescent="0.25">
      <c r="B12" s="14" t="s">
        <v>12</v>
      </c>
      <c r="C12" s="14"/>
      <c r="D12" s="15" t="s">
        <v>55</v>
      </c>
      <c r="E12" s="15"/>
      <c r="F12" s="17">
        <v>1</v>
      </c>
      <c r="G12" s="16">
        <v>358.02</v>
      </c>
      <c r="H12" s="18">
        <f t="shared" ref="H12:H27" si="0">$F12*G12</f>
        <v>358.02</v>
      </c>
      <c r="I12" s="19"/>
      <c r="J12" s="16">
        <v>382.34</v>
      </c>
      <c r="K12" s="18">
        <f t="shared" ref="K12:K27" si="1">$F12*J12</f>
        <v>382.34</v>
      </c>
      <c r="L12" s="19"/>
      <c r="M12" s="21">
        <f t="shared" ref="M12:M21" si="2">K12-H12</f>
        <v>24.319999999999993</v>
      </c>
      <c r="N12" s="22">
        <f t="shared" ref="N12:N21" si="3">IF((H12)=0,"",(M12/H12))</f>
        <v>6.7929165968381638E-2</v>
      </c>
      <c r="O12" s="19"/>
      <c r="P12" s="16">
        <v>386.7</v>
      </c>
      <c r="Q12" s="18">
        <f t="shared" ref="Q12:Q27" si="4">$F12*P12</f>
        <v>386.7</v>
      </c>
      <c r="R12" s="19"/>
      <c r="S12" s="21">
        <f>Q12-K12</f>
        <v>4.3600000000000136</v>
      </c>
      <c r="T12" s="22">
        <f t="shared" ref="T12:T34" si="5">IF((K12)=0,"",(S12/K12))</f>
        <v>1.1403462886436193E-2</v>
      </c>
      <c r="U12" s="19"/>
      <c r="V12" s="16">
        <v>386.06</v>
      </c>
      <c r="W12" s="18">
        <f t="shared" ref="W12:W27" si="6">$F12*V12</f>
        <v>386.06</v>
      </c>
      <c r="X12" s="19"/>
      <c r="Y12" s="21">
        <f>W12-Q12</f>
        <v>-0.63999999999998636</v>
      </c>
      <c r="Z12" s="22">
        <f t="shared" ref="Z12:Z34" si="7">IF((Q12)=0,"",(Y12/Q12))</f>
        <v>-1.6550297388155842E-3</v>
      </c>
      <c r="AA12" s="19"/>
      <c r="AB12" s="16">
        <v>394.69</v>
      </c>
      <c r="AC12" s="18">
        <f t="shared" ref="AC12:AC27" si="8">$F12*AB12</f>
        <v>394.69</v>
      </c>
      <c r="AD12" s="19"/>
      <c r="AE12" s="21">
        <f>AC12-W12</f>
        <v>8.6299999999999955</v>
      </c>
      <c r="AF12" s="22">
        <f t="shared" ref="AF12:AF34" si="9">IF((W12)=0,"",(AE12/W12))</f>
        <v>2.2354038232399096E-2</v>
      </c>
    </row>
    <row r="13" spans="2:42" x14ac:dyDescent="0.25">
      <c r="B13" s="14" t="s">
        <v>112</v>
      </c>
      <c r="C13" s="14"/>
      <c r="D13" s="15" t="s">
        <v>55</v>
      </c>
      <c r="E13" s="15"/>
      <c r="F13" s="17">
        <v>1</v>
      </c>
      <c r="G13" s="16">
        <v>3.57</v>
      </c>
      <c r="H13" s="18">
        <f t="shared" si="0"/>
        <v>3.57</v>
      </c>
      <c r="I13" s="19"/>
      <c r="J13" s="16">
        <v>3.5</v>
      </c>
      <c r="K13" s="18">
        <f t="shared" si="1"/>
        <v>3.5</v>
      </c>
      <c r="L13" s="19"/>
      <c r="M13" s="21">
        <f t="shared" si="2"/>
        <v>-6.999999999999984E-2</v>
      </c>
      <c r="N13" s="22">
        <f t="shared" si="3"/>
        <v>-1.9607843137254857E-2</v>
      </c>
      <c r="O13" s="19"/>
      <c r="P13" s="16">
        <v>3.5</v>
      </c>
      <c r="Q13" s="18">
        <f t="shared" si="4"/>
        <v>3.5</v>
      </c>
      <c r="R13" s="19"/>
      <c r="S13" s="21">
        <f t="shared" ref="S13:S42" si="10">Q13-K13</f>
        <v>0</v>
      </c>
      <c r="T13" s="22">
        <f t="shared" si="5"/>
        <v>0</v>
      </c>
      <c r="U13" s="19"/>
      <c r="V13" s="16"/>
      <c r="W13" s="18">
        <f t="shared" si="6"/>
        <v>0</v>
      </c>
      <c r="X13" s="19"/>
      <c r="Y13" s="21">
        <f t="shared" ref="Y13:Y42" si="11">W13-Q13</f>
        <v>-3.5</v>
      </c>
      <c r="Z13" s="22">
        <f t="shared" si="7"/>
        <v>-1</v>
      </c>
      <c r="AA13" s="19"/>
      <c r="AB13" s="16"/>
      <c r="AC13" s="18">
        <f t="shared" si="8"/>
        <v>0</v>
      </c>
      <c r="AD13" s="19"/>
      <c r="AE13" s="21">
        <f t="shared" ref="AE13" si="12">AC13-W13</f>
        <v>0</v>
      </c>
      <c r="AF13" s="22" t="str">
        <f t="shared" si="9"/>
        <v/>
      </c>
    </row>
    <row r="14" spans="2:42" x14ac:dyDescent="0.25">
      <c r="B14" s="23" t="s">
        <v>104</v>
      </c>
      <c r="C14" s="14"/>
      <c r="D14" s="15" t="s">
        <v>55</v>
      </c>
      <c r="E14" s="15"/>
      <c r="F14" s="17">
        <v>1</v>
      </c>
      <c r="G14" s="16">
        <v>0</v>
      </c>
      <c r="H14" s="18">
        <f>$F14*G14</f>
        <v>0</v>
      </c>
      <c r="I14" s="19"/>
      <c r="J14" s="16">
        <v>0</v>
      </c>
      <c r="K14" s="18">
        <f t="shared" si="1"/>
        <v>0</v>
      </c>
      <c r="L14" s="19"/>
      <c r="M14" s="21">
        <f t="shared" si="2"/>
        <v>0</v>
      </c>
      <c r="N14" s="22" t="str">
        <f t="shared" si="3"/>
        <v/>
      </c>
      <c r="O14" s="19"/>
      <c r="P14" s="16">
        <v>0</v>
      </c>
      <c r="Q14" s="18">
        <f t="shared" si="4"/>
        <v>0</v>
      </c>
      <c r="R14" s="19"/>
      <c r="S14" s="21">
        <f t="shared" si="10"/>
        <v>0</v>
      </c>
      <c r="T14" s="22" t="str">
        <f t="shared" si="5"/>
        <v/>
      </c>
      <c r="U14" s="19"/>
      <c r="V14" s="16">
        <v>0</v>
      </c>
      <c r="W14" s="18">
        <f t="shared" si="6"/>
        <v>0</v>
      </c>
      <c r="X14" s="19"/>
      <c r="Y14" s="21">
        <f t="shared" si="11"/>
        <v>0</v>
      </c>
      <c r="Z14" s="22" t="str">
        <f t="shared" si="7"/>
        <v/>
      </c>
      <c r="AA14" s="19"/>
      <c r="AB14" s="16">
        <v>0</v>
      </c>
      <c r="AC14" s="18">
        <f>$F14*AB14</f>
        <v>0</v>
      </c>
      <c r="AD14" s="19"/>
      <c r="AE14" s="21">
        <f t="shared" ref="AE14:AE60" si="13">AC14-W14</f>
        <v>0</v>
      </c>
      <c r="AF14" s="22" t="str">
        <f>IF((W14)=0,"",(AE14/W14))</f>
        <v/>
      </c>
    </row>
    <row r="15" spans="2:42" x14ac:dyDescent="0.25">
      <c r="B15" s="23" t="s">
        <v>105</v>
      </c>
      <c r="C15" s="14"/>
      <c r="D15" s="15" t="s">
        <v>55</v>
      </c>
      <c r="E15" s="15"/>
      <c r="F15" s="17">
        <v>1</v>
      </c>
      <c r="G15" s="16">
        <v>0</v>
      </c>
      <c r="H15" s="18">
        <f>$F15*G15</f>
        <v>0</v>
      </c>
      <c r="I15" s="19"/>
      <c r="J15" s="16">
        <v>0</v>
      </c>
      <c r="K15" s="18">
        <f t="shared" si="1"/>
        <v>0</v>
      </c>
      <c r="L15" s="19"/>
      <c r="M15" s="21">
        <f t="shared" si="2"/>
        <v>0</v>
      </c>
      <c r="N15" s="22" t="str">
        <f t="shared" si="3"/>
        <v/>
      </c>
      <c r="O15" s="19"/>
      <c r="P15" s="16">
        <v>0</v>
      </c>
      <c r="Q15" s="18">
        <f t="shared" si="4"/>
        <v>0</v>
      </c>
      <c r="R15" s="19"/>
      <c r="S15" s="21">
        <f t="shared" si="10"/>
        <v>0</v>
      </c>
      <c r="T15" s="22" t="str">
        <f t="shared" si="5"/>
        <v/>
      </c>
      <c r="U15" s="19"/>
      <c r="V15" s="16">
        <v>0</v>
      </c>
      <c r="W15" s="18">
        <f t="shared" si="6"/>
        <v>0</v>
      </c>
      <c r="X15" s="19"/>
      <c r="Y15" s="21">
        <f t="shared" si="11"/>
        <v>0</v>
      </c>
      <c r="Z15" s="22" t="str">
        <f t="shared" si="7"/>
        <v/>
      </c>
      <c r="AA15" s="19"/>
      <c r="AB15" s="16">
        <v>0</v>
      </c>
      <c r="AC15" s="18">
        <f>$F15*AB15</f>
        <v>0</v>
      </c>
      <c r="AD15" s="19"/>
      <c r="AE15" s="21">
        <f t="shared" si="13"/>
        <v>0</v>
      </c>
      <c r="AF15" s="22" t="str">
        <f>IF((W15)=0,"",(AE15/W15))</f>
        <v/>
      </c>
    </row>
    <row r="16" spans="2:42" ht="13.15" hidden="1" customHeight="1" x14ac:dyDescent="0.25">
      <c r="B16" s="23"/>
      <c r="C16" s="14"/>
      <c r="D16" s="15"/>
      <c r="E16" s="15"/>
      <c r="F16" s="17">
        <v>1</v>
      </c>
      <c r="G16" s="16"/>
      <c r="H16" s="18">
        <f t="shared" si="0"/>
        <v>0</v>
      </c>
      <c r="I16" s="19"/>
      <c r="J16" s="16"/>
      <c r="K16" s="18">
        <f t="shared" si="1"/>
        <v>0</v>
      </c>
      <c r="L16" s="19"/>
      <c r="M16" s="21">
        <f t="shared" si="2"/>
        <v>0</v>
      </c>
      <c r="N16" s="22" t="str">
        <f t="shared" si="3"/>
        <v/>
      </c>
      <c r="O16" s="19"/>
      <c r="P16" s="16"/>
      <c r="Q16" s="18">
        <f t="shared" si="4"/>
        <v>0</v>
      </c>
      <c r="R16" s="19"/>
      <c r="S16" s="21">
        <f t="shared" si="10"/>
        <v>0</v>
      </c>
      <c r="T16" s="22" t="str">
        <f t="shared" si="5"/>
        <v/>
      </c>
      <c r="U16" s="19"/>
      <c r="V16" s="16"/>
      <c r="W16" s="18">
        <f t="shared" si="6"/>
        <v>0</v>
      </c>
      <c r="X16" s="19"/>
      <c r="Y16" s="21">
        <f t="shared" si="11"/>
        <v>0</v>
      </c>
      <c r="Z16" s="22" t="str">
        <f t="shared" si="7"/>
        <v/>
      </c>
      <c r="AA16" s="19"/>
      <c r="AB16" s="16"/>
      <c r="AC16" s="18">
        <f t="shared" si="8"/>
        <v>0</v>
      </c>
      <c r="AD16" s="19"/>
      <c r="AE16" s="21">
        <f t="shared" si="13"/>
        <v>0</v>
      </c>
      <c r="AF16" s="22" t="str">
        <f t="shared" si="9"/>
        <v/>
      </c>
    </row>
    <row r="17" spans="2:32" ht="13.15" hidden="1" customHeight="1" x14ac:dyDescent="0.25">
      <c r="B17" s="23"/>
      <c r="C17" s="14"/>
      <c r="D17" s="15"/>
      <c r="E17" s="15"/>
      <c r="F17" s="17">
        <v>1</v>
      </c>
      <c r="G17" s="16"/>
      <c r="H17" s="18">
        <f t="shared" si="0"/>
        <v>0</v>
      </c>
      <c r="I17" s="19"/>
      <c r="J17" s="16"/>
      <c r="K17" s="18">
        <f t="shared" si="1"/>
        <v>0</v>
      </c>
      <c r="L17" s="19"/>
      <c r="M17" s="21">
        <f t="shared" si="2"/>
        <v>0</v>
      </c>
      <c r="N17" s="22" t="str">
        <f t="shared" si="3"/>
        <v/>
      </c>
      <c r="O17" s="19"/>
      <c r="P17" s="16"/>
      <c r="Q17" s="18">
        <f t="shared" si="4"/>
        <v>0</v>
      </c>
      <c r="R17" s="19"/>
      <c r="S17" s="21">
        <f t="shared" si="10"/>
        <v>0</v>
      </c>
      <c r="T17" s="22" t="str">
        <f t="shared" si="5"/>
        <v/>
      </c>
      <c r="U17" s="19"/>
      <c r="V17" s="16"/>
      <c r="W17" s="18">
        <f t="shared" si="6"/>
        <v>0</v>
      </c>
      <c r="X17" s="19"/>
      <c r="Y17" s="21">
        <f t="shared" si="11"/>
        <v>0</v>
      </c>
      <c r="Z17" s="22" t="str">
        <f t="shared" si="7"/>
        <v/>
      </c>
      <c r="AA17" s="19"/>
      <c r="AB17" s="16"/>
      <c r="AC17" s="18">
        <f t="shared" si="8"/>
        <v>0</v>
      </c>
      <c r="AD17" s="19"/>
      <c r="AE17" s="21">
        <f t="shared" si="13"/>
        <v>0</v>
      </c>
      <c r="AF17" s="22" t="str">
        <f t="shared" si="9"/>
        <v/>
      </c>
    </row>
    <row r="18" spans="2:32" ht="13.15" hidden="1" customHeight="1" x14ac:dyDescent="0.25">
      <c r="B18" s="23"/>
      <c r="C18" s="14"/>
      <c r="D18" s="15"/>
      <c r="E18" s="15"/>
      <c r="F18" s="17">
        <v>1</v>
      </c>
      <c r="G18" s="16"/>
      <c r="H18" s="18">
        <f t="shared" si="0"/>
        <v>0</v>
      </c>
      <c r="I18" s="19"/>
      <c r="J18" s="16"/>
      <c r="K18" s="18">
        <f t="shared" si="1"/>
        <v>0</v>
      </c>
      <c r="L18" s="19"/>
      <c r="M18" s="21">
        <f t="shared" si="2"/>
        <v>0</v>
      </c>
      <c r="N18" s="22" t="str">
        <f t="shared" si="3"/>
        <v/>
      </c>
      <c r="O18" s="19"/>
      <c r="P18" s="16"/>
      <c r="Q18" s="18">
        <f t="shared" si="4"/>
        <v>0</v>
      </c>
      <c r="R18" s="19"/>
      <c r="S18" s="21">
        <f t="shared" si="10"/>
        <v>0</v>
      </c>
      <c r="T18" s="22" t="str">
        <f t="shared" si="5"/>
        <v/>
      </c>
      <c r="U18" s="19"/>
      <c r="V18" s="16"/>
      <c r="W18" s="18">
        <f t="shared" si="6"/>
        <v>0</v>
      </c>
      <c r="X18" s="19"/>
      <c r="Y18" s="21">
        <f t="shared" si="11"/>
        <v>0</v>
      </c>
      <c r="Z18" s="22" t="str">
        <f t="shared" si="7"/>
        <v/>
      </c>
      <c r="AA18" s="19"/>
      <c r="AB18" s="16"/>
      <c r="AC18" s="18">
        <f t="shared" si="8"/>
        <v>0</v>
      </c>
      <c r="AD18" s="19"/>
      <c r="AE18" s="21">
        <f t="shared" si="13"/>
        <v>0</v>
      </c>
      <c r="AF18" s="22" t="str">
        <f t="shared" si="9"/>
        <v/>
      </c>
    </row>
    <row r="19" spans="2:32" x14ac:dyDescent="0.25">
      <c r="B19" s="14" t="s">
        <v>14</v>
      </c>
      <c r="C19" s="14"/>
      <c r="D19" s="15" t="s">
        <v>70</v>
      </c>
      <c r="E19" s="15"/>
      <c r="F19" s="17">
        <f>$G$7</f>
        <v>250</v>
      </c>
      <c r="G19" s="16">
        <v>2.4285999999999999</v>
      </c>
      <c r="H19" s="18">
        <f t="shared" si="0"/>
        <v>607.15</v>
      </c>
      <c r="I19" s="19"/>
      <c r="J19" s="16">
        <v>2.5731000000000002</v>
      </c>
      <c r="K19" s="18">
        <f t="shared" si="1"/>
        <v>643.27500000000009</v>
      </c>
      <c r="L19" s="19"/>
      <c r="M19" s="21">
        <f t="shared" si="2"/>
        <v>36.125000000000114</v>
      </c>
      <c r="N19" s="22">
        <f t="shared" si="3"/>
        <v>5.949930000823539E-2</v>
      </c>
      <c r="O19" s="19"/>
      <c r="P19" s="16">
        <v>2.5990000000000002</v>
      </c>
      <c r="Q19" s="18">
        <f t="shared" si="4"/>
        <v>649.75</v>
      </c>
      <c r="R19" s="19"/>
      <c r="S19" s="21">
        <f t="shared" si="10"/>
        <v>6.4749999999999091</v>
      </c>
      <c r="T19" s="22">
        <f t="shared" si="5"/>
        <v>1.0065679530527236E-2</v>
      </c>
      <c r="U19" s="19"/>
      <c r="V19" s="16">
        <v>2.5952000000000002</v>
      </c>
      <c r="W19" s="18">
        <f t="shared" si="6"/>
        <v>648.80000000000007</v>
      </c>
      <c r="X19" s="19"/>
      <c r="Y19" s="21">
        <f t="shared" si="11"/>
        <v>-0.94999999999993179</v>
      </c>
      <c r="Z19" s="22">
        <f t="shared" si="7"/>
        <v>-1.4621008080029732E-3</v>
      </c>
      <c r="AA19" s="19"/>
      <c r="AB19" s="16">
        <v>2.6463999999999999</v>
      </c>
      <c r="AC19" s="18">
        <f t="shared" si="8"/>
        <v>661.59999999999991</v>
      </c>
      <c r="AD19" s="19"/>
      <c r="AE19" s="21">
        <f t="shared" si="13"/>
        <v>12.799999999999841</v>
      </c>
      <c r="AF19" s="22">
        <f t="shared" si="9"/>
        <v>1.9728729963008385E-2</v>
      </c>
    </row>
    <row r="20" spans="2:32" x14ac:dyDescent="0.25">
      <c r="B20" s="14" t="s">
        <v>15</v>
      </c>
      <c r="C20" s="14"/>
      <c r="D20" s="15" t="s">
        <v>70</v>
      </c>
      <c r="E20" s="15"/>
      <c r="F20" s="17">
        <f t="shared" ref="F20" si="14">$G$7</f>
        <v>250</v>
      </c>
      <c r="G20" s="16"/>
      <c r="H20" s="18">
        <f t="shared" si="0"/>
        <v>0</v>
      </c>
      <c r="I20" s="19"/>
      <c r="J20" s="16"/>
      <c r="K20" s="18">
        <f t="shared" si="1"/>
        <v>0</v>
      </c>
      <c r="L20" s="19"/>
      <c r="M20" s="21">
        <f t="shared" si="2"/>
        <v>0</v>
      </c>
      <c r="N20" s="22" t="str">
        <f t="shared" si="3"/>
        <v/>
      </c>
      <c r="O20" s="19"/>
      <c r="P20" s="16"/>
      <c r="Q20" s="18">
        <f t="shared" si="4"/>
        <v>0</v>
      </c>
      <c r="R20" s="19"/>
      <c r="S20" s="21">
        <f t="shared" si="10"/>
        <v>0</v>
      </c>
      <c r="T20" s="22" t="str">
        <f t="shared" si="5"/>
        <v/>
      </c>
      <c r="U20" s="19"/>
      <c r="V20" s="16"/>
      <c r="W20" s="18">
        <f t="shared" si="6"/>
        <v>0</v>
      </c>
      <c r="X20" s="19"/>
      <c r="Y20" s="21">
        <f t="shared" si="11"/>
        <v>0</v>
      </c>
      <c r="Z20" s="22" t="str">
        <f t="shared" si="7"/>
        <v/>
      </c>
      <c r="AA20" s="19"/>
      <c r="AB20" s="16"/>
      <c r="AC20" s="18">
        <f t="shared" si="8"/>
        <v>0</v>
      </c>
      <c r="AD20" s="19"/>
      <c r="AE20" s="21">
        <f t="shared" si="13"/>
        <v>0</v>
      </c>
      <c r="AF20" s="22" t="str">
        <f t="shared" si="9"/>
        <v/>
      </c>
    </row>
    <row r="21" spans="2:32" x14ac:dyDescent="0.25">
      <c r="B21" s="14" t="s">
        <v>16</v>
      </c>
      <c r="C21" s="14"/>
      <c r="D21" s="15" t="s">
        <v>70</v>
      </c>
      <c r="E21" s="15"/>
      <c r="F21" s="17">
        <f>$G$7</f>
        <v>250</v>
      </c>
      <c r="G21" s="16">
        <v>-1.9E-2</v>
      </c>
      <c r="H21" s="18">
        <f t="shared" si="0"/>
        <v>-4.75</v>
      </c>
      <c r="I21" s="19"/>
      <c r="J21" s="16"/>
      <c r="K21" s="18">
        <f t="shared" si="1"/>
        <v>0</v>
      </c>
      <c r="L21" s="19"/>
      <c r="M21" s="21">
        <f t="shared" si="2"/>
        <v>4.75</v>
      </c>
      <c r="N21" s="22">
        <f t="shared" si="3"/>
        <v>-1</v>
      </c>
      <c r="O21" s="19"/>
      <c r="P21" s="16"/>
      <c r="Q21" s="18">
        <f t="shared" si="4"/>
        <v>0</v>
      </c>
      <c r="R21" s="19"/>
      <c r="S21" s="21">
        <f t="shared" si="10"/>
        <v>0</v>
      </c>
      <c r="T21" s="22" t="str">
        <f t="shared" si="5"/>
        <v/>
      </c>
      <c r="U21" s="19"/>
      <c r="V21" s="16"/>
      <c r="W21" s="18">
        <f t="shared" si="6"/>
        <v>0</v>
      </c>
      <c r="X21" s="19"/>
      <c r="Y21" s="21">
        <f t="shared" si="11"/>
        <v>0</v>
      </c>
      <c r="Z21" s="22" t="str">
        <f t="shared" si="7"/>
        <v/>
      </c>
      <c r="AA21" s="19"/>
      <c r="AB21" s="16"/>
      <c r="AC21" s="18">
        <f t="shared" si="8"/>
        <v>0</v>
      </c>
      <c r="AD21" s="19"/>
      <c r="AE21" s="21">
        <f t="shared" si="13"/>
        <v>0</v>
      </c>
      <c r="AF21" s="22" t="str">
        <f t="shared" si="9"/>
        <v/>
      </c>
    </row>
    <row r="22" spans="2:32" hidden="1" x14ac:dyDescent="0.25">
      <c r="B22" s="24"/>
      <c r="C22" s="14"/>
      <c r="D22" s="15"/>
      <c r="E22" s="15"/>
      <c r="F22" s="17"/>
      <c r="G22" s="16"/>
      <c r="H22" s="18"/>
      <c r="I22" s="19"/>
      <c r="J22" s="16"/>
      <c r="K22" s="18"/>
      <c r="L22" s="19"/>
      <c r="M22" s="21"/>
      <c r="N22" s="22"/>
      <c r="O22" s="19"/>
      <c r="P22" s="16"/>
      <c r="Q22" s="18"/>
      <c r="R22" s="19"/>
      <c r="S22" s="21"/>
      <c r="T22" s="22"/>
      <c r="U22" s="19"/>
      <c r="V22" s="16"/>
      <c r="W22" s="18"/>
      <c r="X22" s="19"/>
      <c r="Y22" s="21"/>
      <c r="Z22" s="22"/>
      <c r="AA22" s="19"/>
      <c r="AB22" s="16"/>
      <c r="AC22" s="18"/>
      <c r="AD22" s="19"/>
      <c r="AE22" s="21"/>
      <c r="AF22" s="22"/>
    </row>
    <row r="23" spans="2:32" hidden="1" x14ac:dyDescent="0.25">
      <c r="B23" s="132"/>
      <c r="C23" s="14"/>
      <c r="D23" s="15"/>
      <c r="E23" s="15"/>
      <c r="F23" s="17"/>
      <c r="G23" s="16"/>
      <c r="H23" s="18"/>
      <c r="I23" s="19"/>
      <c r="J23" s="16"/>
      <c r="K23" s="18"/>
      <c r="L23" s="19"/>
      <c r="M23" s="21"/>
      <c r="N23" s="22"/>
      <c r="O23" s="19"/>
      <c r="P23" s="16"/>
      <c r="Q23" s="18"/>
      <c r="R23" s="19"/>
      <c r="S23" s="21"/>
      <c r="T23" s="22"/>
      <c r="U23" s="19"/>
      <c r="V23" s="16"/>
      <c r="W23" s="18"/>
      <c r="X23" s="19"/>
      <c r="Y23" s="21"/>
      <c r="Z23" s="22"/>
      <c r="AA23" s="19"/>
      <c r="AB23" s="16"/>
      <c r="AC23" s="18"/>
      <c r="AD23" s="19"/>
      <c r="AE23" s="21"/>
      <c r="AF23" s="22"/>
    </row>
    <row r="24" spans="2:32" x14ac:dyDescent="0.25">
      <c r="B24" s="24" t="s">
        <v>57</v>
      </c>
      <c r="C24" s="14"/>
      <c r="D24" s="15" t="s">
        <v>70</v>
      </c>
      <c r="E24" s="15"/>
      <c r="F24" s="17">
        <f t="shared" ref="F24:F27" si="15">$G$7</f>
        <v>250</v>
      </c>
      <c r="G24" s="16">
        <v>0</v>
      </c>
      <c r="H24" s="18">
        <f t="shared" si="0"/>
        <v>0</v>
      </c>
      <c r="I24" s="19"/>
      <c r="J24" s="16">
        <v>0</v>
      </c>
      <c r="K24" s="18">
        <f t="shared" si="1"/>
        <v>0</v>
      </c>
      <c r="L24" s="19"/>
      <c r="M24" s="21">
        <f t="shared" ref="M24:M29" si="16">K24-H24</f>
        <v>0</v>
      </c>
      <c r="N24" s="22" t="str">
        <f t="shared" ref="N24:N29" si="17">IF((H24)=0,"",(M24/H24))</f>
        <v/>
      </c>
      <c r="O24" s="19"/>
      <c r="P24" s="16">
        <v>0</v>
      </c>
      <c r="Q24" s="18">
        <f t="shared" si="4"/>
        <v>0</v>
      </c>
      <c r="R24" s="19"/>
      <c r="S24" s="21">
        <f t="shared" si="10"/>
        <v>0</v>
      </c>
      <c r="T24" s="22" t="str">
        <f t="shared" si="5"/>
        <v/>
      </c>
      <c r="U24" s="19"/>
      <c r="V24" s="16">
        <v>0</v>
      </c>
      <c r="W24" s="18">
        <f t="shared" si="6"/>
        <v>0</v>
      </c>
      <c r="X24" s="19"/>
      <c r="Y24" s="21">
        <f t="shared" si="11"/>
        <v>0</v>
      </c>
      <c r="Z24" s="22" t="str">
        <f t="shared" si="7"/>
        <v/>
      </c>
      <c r="AA24" s="19"/>
      <c r="AB24" s="16">
        <v>0</v>
      </c>
      <c r="AC24" s="18">
        <f t="shared" si="8"/>
        <v>0</v>
      </c>
      <c r="AD24" s="19"/>
      <c r="AE24" s="21">
        <f t="shared" si="13"/>
        <v>0</v>
      </c>
      <c r="AF24" s="22" t="str">
        <f t="shared" si="9"/>
        <v/>
      </c>
    </row>
    <row r="25" spans="2:32" ht="13.15" hidden="1" customHeight="1" x14ac:dyDescent="0.25">
      <c r="B25" s="24"/>
      <c r="C25" s="14"/>
      <c r="D25" s="15"/>
      <c r="E25" s="15"/>
      <c r="F25" s="17">
        <f t="shared" si="15"/>
        <v>250</v>
      </c>
      <c r="G25" s="16"/>
      <c r="H25" s="18">
        <f t="shared" si="0"/>
        <v>0</v>
      </c>
      <c r="I25" s="19"/>
      <c r="J25" s="16"/>
      <c r="K25" s="18">
        <f t="shared" si="1"/>
        <v>0</v>
      </c>
      <c r="L25" s="19"/>
      <c r="M25" s="21">
        <f t="shared" si="16"/>
        <v>0</v>
      </c>
      <c r="N25" s="22" t="str">
        <f t="shared" si="17"/>
        <v/>
      </c>
      <c r="O25" s="19"/>
      <c r="P25" s="16"/>
      <c r="Q25" s="18">
        <f t="shared" si="4"/>
        <v>0</v>
      </c>
      <c r="R25" s="19"/>
      <c r="S25" s="21">
        <f t="shared" si="10"/>
        <v>0</v>
      </c>
      <c r="T25" s="22" t="str">
        <f t="shared" si="5"/>
        <v/>
      </c>
      <c r="U25" s="19"/>
      <c r="V25" s="16"/>
      <c r="W25" s="18">
        <f t="shared" si="6"/>
        <v>0</v>
      </c>
      <c r="X25" s="19"/>
      <c r="Y25" s="21">
        <f t="shared" si="11"/>
        <v>0</v>
      </c>
      <c r="Z25" s="22" t="str">
        <f t="shared" si="7"/>
        <v/>
      </c>
      <c r="AA25" s="19"/>
      <c r="AB25" s="16"/>
      <c r="AC25" s="18">
        <f t="shared" si="8"/>
        <v>0</v>
      </c>
      <c r="AD25" s="19"/>
      <c r="AE25" s="21">
        <f t="shared" si="13"/>
        <v>0</v>
      </c>
      <c r="AF25" s="22" t="str">
        <f t="shared" si="9"/>
        <v/>
      </c>
    </row>
    <row r="26" spans="2:32" ht="13.15" hidden="1" customHeight="1" x14ac:dyDescent="0.25">
      <c r="B26" s="24"/>
      <c r="C26" s="14"/>
      <c r="D26" s="15"/>
      <c r="E26" s="15"/>
      <c r="F26" s="17">
        <f t="shared" si="15"/>
        <v>250</v>
      </c>
      <c r="G26" s="16"/>
      <c r="H26" s="18">
        <f t="shared" si="0"/>
        <v>0</v>
      </c>
      <c r="I26" s="19"/>
      <c r="J26" s="16"/>
      <c r="K26" s="18">
        <f t="shared" si="1"/>
        <v>0</v>
      </c>
      <c r="L26" s="19"/>
      <c r="M26" s="21">
        <f t="shared" si="16"/>
        <v>0</v>
      </c>
      <c r="N26" s="22" t="str">
        <f t="shared" si="17"/>
        <v/>
      </c>
      <c r="O26" s="19"/>
      <c r="P26" s="16"/>
      <c r="Q26" s="18">
        <f t="shared" si="4"/>
        <v>0</v>
      </c>
      <c r="R26" s="19"/>
      <c r="S26" s="21">
        <f t="shared" si="10"/>
        <v>0</v>
      </c>
      <c r="T26" s="22" t="str">
        <f t="shared" si="5"/>
        <v/>
      </c>
      <c r="U26" s="19"/>
      <c r="V26" s="16"/>
      <c r="W26" s="18">
        <f t="shared" si="6"/>
        <v>0</v>
      </c>
      <c r="X26" s="19"/>
      <c r="Y26" s="21">
        <f t="shared" si="11"/>
        <v>0</v>
      </c>
      <c r="Z26" s="22" t="str">
        <f t="shared" si="7"/>
        <v/>
      </c>
      <c r="AA26" s="19"/>
      <c r="AB26" s="16"/>
      <c r="AC26" s="18">
        <f t="shared" si="8"/>
        <v>0</v>
      </c>
      <c r="AD26" s="19"/>
      <c r="AE26" s="21">
        <f t="shared" si="13"/>
        <v>0</v>
      </c>
      <c r="AF26" s="22" t="str">
        <f t="shared" si="9"/>
        <v/>
      </c>
    </row>
    <row r="27" spans="2:32" ht="13.15" hidden="1" customHeight="1" x14ac:dyDescent="0.25">
      <c r="B27" s="24"/>
      <c r="C27" s="14"/>
      <c r="D27" s="15"/>
      <c r="E27" s="15"/>
      <c r="F27" s="17">
        <f t="shared" si="15"/>
        <v>250</v>
      </c>
      <c r="G27" s="16"/>
      <c r="H27" s="18">
        <f t="shared" si="0"/>
        <v>0</v>
      </c>
      <c r="I27" s="19"/>
      <c r="J27" s="16"/>
      <c r="K27" s="18">
        <f t="shared" si="1"/>
        <v>0</v>
      </c>
      <c r="L27" s="19"/>
      <c r="M27" s="21">
        <f t="shared" si="16"/>
        <v>0</v>
      </c>
      <c r="N27" s="22" t="str">
        <f t="shared" si="17"/>
        <v/>
      </c>
      <c r="O27" s="19"/>
      <c r="P27" s="16"/>
      <c r="Q27" s="18">
        <f t="shared" si="4"/>
        <v>0</v>
      </c>
      <c r="R27" s="19"/>
      <c r="S27" s="21">
        <f t="shared" si="10"/>
        <v>0</v>
      </c>
      <c r="T27" s="22" t="str">
        <f t="shared" si="5"/>
        <v/>
      </c>
      <c r="U27" s="19"/>
      <c r="V27" s="16"/>
      <c r="W27" s="18">
        <f t="shared" si="6"/>
        <v>0</v>
      </c>
      <c r="X27" s="19"/>
      <c r="Y27" s="21">
        <f t="shared" si="11"/>
        <v>0</v>
      </c>
      <c r="Z27" s="22" t="str">
        <f t="shared" si="7"/>
        <v/>
      </c>
      <c r="AA27" s="19"/>
      <c r="AB27" s="16"/>
      <c r="AC27" s="18">
        <f t="shared" si="8"/>
        <v>0</v>
      </c>
      <c r="AD27" s="19"/>
      <c r="AE27" s="21">
        <f t="shared" si="13"/>
        <v>0</v>
      </c>
      <c r="AF27" s="22" t="str">
        <f t="shared" si="9"/>
        <v/>
      </c>
    </row>
    <row r="28" spans="2:32" s="34" customFormat="1" ht="13" x14ac:dyDescent="0.25">
      <c r="B28" s="25" t="s">
        <v>17</v>
      </c>
      <c r="C28" s="26"/>
      <c r="D28" s="27"/>
      <c r="E28" s="27"/>
      <c r="F28" s="29"/>
      <c r="G28" s="28"/>
      <c r="H28" s="30">
        <f>SUM(H12:H27)</f>
        <v>963.99</v>
      </c>
      <c r="I28" s="31"/>
      <c r="J28" s="28"/>
      <c r="K28" s="30">
        <f>SUM(K12:K27)</f>
        <v>1029.115</v>
      </c>
      <c r="L28" s="31"/>
      <c r="M28" s="32">
        <f t="shared" si="16"/>
        <v>65.125</v>
      </c>
      <c r="N28" s="33">
        <f t="shared" si="17"/>
        <v>6.7557754748493237E-2</v>
      </c>
      <c r="O28" s="31"/>
      <c r="P28" s="28"/>
      <c r="Q28" s="30">
        <f>SUM(Q12:Q27)</f>
        <v>1039.95</v>
      </c>
      <c r="R28" s="31"/>
      <c r="S28" s="32">
        <f t="shared" si="10"/>
        <v>10.835000000000036</v>
      </c>
      <c r="T28" s="33">
        <f t="shared" si="5"/>
        <v>1.0528463777128927E-2</v>
      </c>
      <c r="U28" s="31"/>
      <c r="V28" s="28"/>
      <c r="W28" s="30">
        <f>SUM(W12:W27)</f>
        <v>1034.8600000000001</v>
      </c>
      <c r="X28" s="31"/>
      <c r="Y28" s="32">
        <f t="shared" si="11"/>
        <v>-5.0899999999999181</v>
      </c>
      <c r="Z28" s="33">
        <f t="shared" si="7"/>
        <v>-4.8944660800999259E-3</v>
      </c>
      <c r="AA28" s="31"/>
      <c r="AB28" s="28"/>
      <c r="AC28" s="30">
        <f>SUM(AC12:AC27)</f>
        <v>1056.29</v>
      </c>
      <c r="AD28" s="31"/>
      <c r="AE28" s="32">
        <f t="shared" si="13"/>
        <v>21.429999999999836</v>
      </c>
      <c r="AF28" s="33">
        <f t="shared" si="9"/>
        <v>2.0708115107357355E-2</v>
      </c>
    </row>
    <row r="29" spans="2:32" ht="12.75" customHeight="1" x14ac:dyDescent="0.25">
      <c r="B29" s="134" t="s">
        <v>18</v>
      </c>
      <c r="C29" s="14"/>
      <c r="D29" s="15" t="s">
        <v>70</v>
      </c>
      <c r="E29" s="15"/>
      <c r="F29" s="17">
        <f>$G$7</f>
        <v>250</v>
      </c>
      <c r="G29" s="16">
        <v>-0.33889999999999998</v>
      </c>
      <c r="H29" s="18">
        <f t="shared" ref="H29:H35" si="18">$F29*G29</f>
        <v>-84.724999999999994</v>
      </c>
      <c r="I29" s="19"/>
      <c r="J29" s="16">
        <v>0.43235768943166519</v>
      </c>
      <c r="K29" s="18">
        <f t="shared" ref="K29:K35" si="19">$F29*J29</f>
        <v>108.08942235791631</v>
      </c>
      <c r="L29" s="19"/>
      <c r="M29" s="21">
        <f t="shared" si="16"/>
        <v>192.8144223579163</v>
      </c>
      <c r="N29" s="22">
        <f t="shared" si="17"/>
        <v>-2.2757677469214084</v>
      </c>
      <c r="O29" s="19"/>
      <c r="P29" s="16">
        <v>0</v>
      </c>
      <c r="Q29" s="18">
        <f t="shared" ref="Q29:Q35" si="20">$F29*P29</f>
        <v>0</v>
      </c>
      <c r="R29" s="19"/>
      <c r="S29" s="21">
        <f t="shared" si="10"/>
        <v>-108.08942235791631</v>
      </c>
      <c r="T29" s="22">
        <f t="shared" si="5"/>
        <v>-1</v>
      </c>
      <c r="U29" s="19"/>
      <c r="V29" s="16">
        <v>0</v>
      </c>
      <c r="W29" s="18">
        <f t="shared" ref="W29:W35" si="21">$F29*V29</f>
        <v>0</v>
      </c>
      <c r="X29" s="19"/>
      <c r="Y29" s="21">
        <f t="shared" si="11"/>
        <v>0</v>
      </c>
      <c r="Z29" s="22" t="str">
        <f t="shared" si="7"/>
        <v/>
      </c>
      <c r="AA29" s="19"/>
      <c r="AB29" s="16">
        <v>0</v>
      </c>
      <c r="AC29" s="18">
        <f t="shared" ref="AC29:AC35" si="22">$F29*AB29</f>
        <v>0</v>
      </c>
      <c r="AD29" s="19"/>
      <c r="AE29" s="21">
        <f t="shared" si="13"/>
        <v>0</v>
      </c>
      <c r="AF29" s="22" t="str">
        <f t="shared" si="9"/>
        <v/>
      </c>
    </row>
    <row r="30" spans="2:32" ht="13.15" customHeight="1" x14ac:dyDescent="0.25">
      <c r="B30" s="134" t="s">
        <v>18</v>
      </c>
      <c r="C30" s="14"/>
      <c r="D30" s="15" t="s">
        <v>70</v>
      </c>
      <c r="E30" s="15"/>
      <c r="F30" s="17">
        <f>$G$7</f>
        <v>250</v>
      </c>
      <c r="G30" s="16"/>
      <c r="H30" s="18">
        <f t="shared" ref="H30" si="23">$F30*G30</f>
        <v>0</v>
      </c>
      <c r="I30" s="19"/>
      <c r="J30" s="16">
        <v>-0.30893329370118028</v>
      </c>
      <c r="K30" s="18">
        <f t="shared" ref="K30" si="24">$F30*J30</f>
        <v>-77.233323425295069</v>
      </c>
      <c r="L30" s="19"/>
      <c r="M30" s="21">
        <f t="shared" ref="M30" si="25">K30-H30</f>
        <v>-77.233323425295069</v>
      </c>
      <c r="N30" s="22" t="str">
        <f t="shared" ref="N30" si="26">IF((H30)=0,"",(M30/H30))</f>
        <v/>
      </c>
      <c r="O30" s="19"/>
      <c r="P30" s="16"/>
      <c r="Q30" s="18"/>
      <c r="R30" s="19"/>
      <c r="S30" s="21"/>
      <c r="T30" s="22"/>
      <c r="U30" s="19"/>
      <c r="V30" s="16"/>
      <c r="W30" s="18"/>
      <c r="X30" s="19"/>
      <c r="Y30" s="21"/>
      <c r="Z30" s="22"/>
      <c r="AA30" s="19"/>
      <c r="AB30" s="16"/>
      <c r="AC30" s="18"/>
      <c r="AD30" s="19"/>
      <c r="AE30" s="21"/>
      <c r="AF30" s="22"/>
    </row>
    <row r="31" spans="2:32" ht="13.15" customHeight="1" x14ac:dyDescent="0.25">
      <c r="B31" s="132">
        <v>1575</v>
      </c>
      <c r="C31" s="14"/>
      <c r="D31" s="15" t="s">
        <v>70</v>
      </c>
      <c r="E31" s="15"/>
      <c r="F31" s="17">
        <f t="shared" ref="F31:F33" si="27">$G$7</f>
        <v>250</v>
      </c>
      <c r="G31" s="16">
        <v>4.5900000000000003E-2</v>
      </c>
      <c r="H31" s="18">
        <f t="shared" si="18"/>
        <v>11.475000000000001</v>
      </c>
      <c r="I31" s="19"/>
      <c r="J31" s="16">
        <v>0</v>
      </c>
      <c r="K31" s="18">
        <f t="shared" si="19"/>
        <v>0</v>
      </c>
      <c r="L31" s="19"/>
      <c r="M31" s="21">
        <f t="shared" ref="M31:M42" si="28">K31-H31</f>
        <v>-11.475000000000001</v>
      </c>
      <c r="N31" s="22">
        <f>IF((H31)=0,"",(M31/H31))</f>
        <v>-1</v>
      </c>
      <c r="O31" s="19"/>
      <c r="P31" s="16">
        <v>0</v>
      </c>
      <c r="Q31" s="18">
        <f t="shared" si="20"/>
        <v>0</v>
      </c>
      <c r="R31" s="19"/>
      <c r="S31" s="21">
        <f t="shared" ref="S31" si="29">Q31-K31</f>
        <v>0</v>
      </c>
      <c r="T31" s="22" t="str">
        <f t="shared" ref="T31" si="30">IF((K31)=0,"",(S31/K31))</f>
        <v/>
      </c>
      <c r="U31" s="19"/>
      <c r="V31" s="16">
        <v>0</v>
      </c>
      <c r="W31" s="18">
        <f t="shared" si="21"/>
        <v>0</v>
      </c>
      <c r="X31" s="19"/>
      <c r="Y31" s="21">
        <f t="shared" ref="Y31" si="31">W31-Q31</f>
        <v>0</v>
      </c>
      <c r="Z31" s="22" t="str">
        <f t="shared" ref="Z31" si="32">IF((Q31)=0,"",(Y31/Q31))</f>
        <v/>
      </c>
      <c r="AA31" s="19"/>
      <c r="AB31" s="16">
        <v>0</v>
      </c>
      <c r="AC31" s="18">
        <f t="shared" si="22"/>
        <v>0</v>
      </c>
      <c r="AD31" s="19"/>
      <c r="AE31" s="21">
        <f t="shared" si="13"/>
        <v>0</v>
      </c>
      <c r="AF31" s="22" t="str">
        <f t="shared" si="9"/>
        <v/>
      </c>
    </row>
    <row r="32" spans="2:32" ht="13.15" hidden="1" customHeight="1" x14ac:dyDescent="0.25">
      <c r="B32" s="35"/>
      <c r="C32" s="14"/>
      <c r="D32" s="15"/>
      <c r="E32" s="15"/>
      <c r="F32" s="17">
        <f t="shared" si="27"/>
        <v>250</v>
      </c>
      <c r="G32" s="16"/>
      <c r="H32" s="18">
        <f t="shared" si="18"/>
        <v>0</v>
      </c>
      <c r="I32" s="36"/>
      <c r="J32" s="16"/>
      <c r="K32" s="18">
        <f t="shared" si="19"/>
        <v>0</v>
      </c>
      <c r="L32" s="36"/>
      <c r="M32" s="21">
        <f t="shared" si="28"/>
        <v>0</v>
      </c>
      <c r="N32" s="22" t="str">
        <f>IF((H32)=0,"",(M32/H32))</f>
        <v/>
      </c>
      <c r="O32" s="36"/>
      <c r="P32" s="16"/>
      <c r="Q32" s="18">
        <f t="shared" si="20"/>
        <v>0</v>
      </c>
      <c r="R32" s="36"/>
      <c r="S32" s="21">
        <f t="shared" si="10"/>
        <v>0</v>
      </c>
      <c r="T32" s="22" t="str">
        <f t="shared" si="5"/>
        <v/>
      </c>
      <c r="U32" s="36"/>
      <c r="V32" s="16"/>
      <c r="W32" s="18">
        <f t="shared" si="21"/>
        <v>0</v>
      </c>
      <c r="X32" s="36"/>
      <c r="Y32" s="21">
        <f t="shared" si="11"/>
        <v>0</v>
      </c>
      <c r="Z32" s="22" t="str">
        <f t="shared" si="7"/>
        <v/>
      </c>
      <c r="AA32" s="36"/>
      <c r="AB32" s="16"/>
      <c r="AC32" s="18">
        <f t="shared" si="22"/>
        <v>0</v>
      </c>
      <c r="AD32" s="36"/>
      <c r="AE32" s="21">
        <f t="shared" si="13"/>
        <v>0</v>
      </c>
      <c r="AF32" s="22" t="str">
        <f t="shared" si="9"/>
        <v/>
      </c>
    </row>
    <row r="33" spans="2:32" x14ac:dyDescent="0.25">
      <c r="B33" s="37" t="s">
        <v>19</v>
      </c>
      <c r="C33" s="14"/>
      <c r="D33" s="15" t="s">
        <v>70</v>
      </c>
      <c r="E33" s="15"/>
      <c r="F33" s="17">
        <f t="shared" si="27"/>
        <v>250</v>
      </c>
      <c r="G33" s="133">
        <v>2.1690000000000001E-2</v>
      </c>
      <c r="H33" s="18">
        <f t="shared" si="18"/>
        <v>5.4225000000000003</v>
      </c>
      <c r="I33" s="19"/>
      <c r="J33" s="133">
        <v>2.1690000000000001E-2</v>
      </c>
      <c r="K33" s="18">
        <f t="shared" si="19"/>
        <v>5.4225000000000003</v>
      </c>
      <c r="L33" s="19"/>
      <c r="M33" s="21">
        <f t="shared" si="28"/>
        <v>0</v>
      </c>
      <c r="N33" s="22">
        <f>IF((H33)=0,"",(M33/H33))</f>
        <v>0</v>
      </c>
      <c r="O33" s="19"/>
      <c r="P33" s="133">
        <v>2.1690000000000001E-2</v>
      </c>
      <c r="Q33" s="18">
        <f t="shared" si="20"/>
        <v>5.4225000000000003</v>
      </c>
      <c r="R33" s="19"/>
      <c r="S33" s="21">
        <f t="shared" si="10"/>
        <v>0</v>
      </c>
      <c r="T33" s="22">
        <f t="shared" si="5"/>
        <v>0</v>
      </c>
      <c r="U33" s="19"/>
      <c r="V33" s="133">
        <v>2.1690000000000001E-2</v>
      </c>
      <c r="W33" s="18">
        <f t="shared" si="21"/>
        <v>5.4225000000000003</v>
      </c>
      <c r="X33" s="19"/>
      <c r="Y33" s="21">
        <f t="shared" si="11"/>
        <v>0</v>
      </c>
      <c r="Z33" s="22">
        <f t="shared" si="7"/>
        <v>0</v>
      </c>
      <c r="AA33" s="19"/>
      <c r="AB33" s="133">
        <v>2.1690000000000001E-2</v>
      </c>
      <c r="AC33" s="18">
        <f t="shared" si="22"/>
        <v>5.4225000000000003</v>
      </c>
      <c r="AD33" s="19"/>
      <c r="AE33" s="21">
        <f t="shared" si="13"/>
        <v>0</v>
      </c>
      <c r="AF33" s="22">
        <f t="shared" si="9"/>
        <v>0</v>
      </c>
    </row>
    <row r="34" spans="2:32" x14ac:dyDescent="0.25">
      <c r="B34" s="37" t="s">
        <v>20</v>
      </c>
      <c r="C34" s="14"/>
      <c r="D34" s="15"/>
      <c r="E34" s="15"/>
      <c r="F34" s="179">
        <f>$G$8*(1+G63)-$G$8</f>
        <v>4169</v>
      </c>
      <c r="G34" s="38">
        <f>IF(ISBLANK($D$5)=TRUE, 0, IF($D$5="TOU", 0.64*#REF!+0.18*#REF!+0.18*#REF!, IF(AND($D$5="non-TOU", $F$48&gt;0), G48,G47)))</f>
        <v>0.11</v>
      </c>
      <c r="H34" s="18">
        <f t="shared" si="18"/>
        <v>458.59</v>
      </c>
      <c r="I34" s="19"/>
      <c r="J34" s="38">
        <f>IF(ISBLANK($D$5)=TRUE, 0, IF($D$5="TOU", 0.64*#REF!+0.18*#REF!+0.18*#REF!, IF(AND($D$5="non-TOU", $F$48&gt;0), J48,J47)))</f>
        <v>0.11</v>
      </c>
      <c r="K34" s="18">
        <f t="shared" si="19"/>
        <v>458.59</v>
      </c>
      <c r="L34" s="19"/>
      <c r="M34" s="21">
        <f t="shared" si="28"/>
        <v>0</v>
      </c>
      <c r="N34" s="22">
        <f>IF((H34)=0,"",(M34/H34))</f>
        <v>0</v>
      </c>
      <c r="O34" s="19"/>
      <c r="P34" s="38">
        <f>IF(ISBLANK($D$5)=TRUE, 0, IF($D$5="TOU", 0.64*#REF!+0.18*#REF!+0.18*#REF!, IF(AND($D$5="non-TOU", $F$48&gt;0), P48,P47)))</f>
        <v>0.11</v>
      </c>
      <c r="Q34" s="18">
        <f t="shared" si="20"/>
        <v>458.59</v>
      </c>
      <c r="R34" s="19"/>
      <c r="S34" s="21">
        <f t="shared" si="10"/>
        <v>0</v>
      </c>
      <c r="T34" s="22">
        <f t="shared" si="5"/>
        <v>0</v>
      </c>
      <c r="U34" s="19"/>
      <c r="V34" s="38">
        <f>IF(ISBLANK($D$5)=TRUE, 0, IF($D$5="TOU", 0.64*#REF!+0.18*#REF!+0.18*#REF!, IF(AND($D$5="non-TOU", $F$48&gt;0), V48,V47)))</f>
        <v>0.11</v>
      </c>
      <c r="W34" s="18">
        <f t="shared" si="21"/>
        <v>458.59</v>
      </c>
      <c r="X34" s="19"/>
      <c r="Y34" s="21">
        <f t="shared" si="11"/>
        <v>0</v>
      </c>
      <c r="Z34" s="22">
        <f t="shared" si="7"/>
        <v>0</v>
      </c>
      <c r="AA34" s="19"/>
      <c r="AB34" s="38">
        <f>IF(ISBLANK($D$5)=TRUE, 0, IF($D$5="TOU", 0.64*#REF!+0.18*#REF!+0.18*#REF!, IF(AND($D$5="non-TOU", $F$48&gt;0), AB48,AB47)))</f>
        <v>0.11</v>
      </c>
      <c r="AC34" s="18">
        <f t="shared" si="22"/>
        <v>458.59</v>
      </c>
      <c r="AD34" s="19"/>
      <c r="AE34" s="21">
        <f t="shared" si="13"/>
        <v>0</v>
      </c>
      <c r="AF34" s="22">
        <f t="shared" si="9"/>
        <v>0</v>
      </c>
    </row>
    <row r="35" spans="2:32" x14ac:dyDescent="0.25">
      <c r="B35" s="37" t="s">
        <v>21</v>
      </c>
      <c r="C35" s="14"/>
      <c r="D35" s="15" t="s">
        <v>55</v>
      </c>
      <c r="E35" s="15"/>
      <c r="F35" s="17">
        <v>1</v>
      </c>
      <c r="G35" s="38"/>
      <c r="H35" s="18">
        <f t="shared" si="18"/>
        <v>0</v>
      </c>
      <c r="I35" s="19"/>
      <c r="J35" s="38"/>
      <c r="K35" s="18">
        <f t="shared" si="19"/>
        <v>0</v>
      </c>
      <c r="L35" s="19"/>
      <c r="M35" s="21">
        <f t="shared" si="28"/>
        <v>0</v>
      </c>
      <c r="N35" s="22"/>
      <c r="O35" s="19"/>
      <c r="P35" s="38"/>
      <c r="Q35" s="18">
        <f t="shared" si="20"/>
        <v>0</v>
      </c>
      <c r="R35" s="19"/>
      <c r="S35" s="21">
        <f t="shared" si="10"/>
        <v>0</v>
      </c>
      <c r="T35" s="22"/>
      <c r="U35" s="19"/>
      <c r="V35" s="38"/>
      <c r="W35" s="18">
        <f t="shared" si="21"/>
        <v>0</v>
      </c>
      <c r="X35" s="19"/>
      <c r="Y35" s="21">
        <f t="shared" si="11"/>
        <v>0</v>
      </c>
      <c r="Z35" s="22"/>
      <c r="AA35" s="19"/>
      <c r="AB35" s="38"/>
      <c r="AC35" s="18">
        <f t="shared" si="22"/>
        <v>0</v>
      </c>
      <c r="AD35" s="19"/>
      <c r="AE35" s="21">
        <f t="shared" si="13"/>
        <v>0</v>
      </c>
      <c r="AF35" s="22"/>
    </row>
    <row r="36" spans="2:32" ht="25.5" customHeight="1" x14ac:dyDescent="0.25">
      <c r="B36" s="39" t="s">
        <v>22</v>
      </c>
      <c r="C36" s="40"/>
      <c r="D36" s="40"/>
      <c r="E36" s="40"/>
      <c r="F36" s="42"/>
      <c r="G36" s="41"/>
      <c r="H36" s="43">
        <f>SUM(H29:H35)+H28</f>
        <v>1354.7525000000001</v>
      </c>
      <c r="I36" s="31"/>
      <c r="J36" s="41"/>
      <c r="K36" s="43">
        <f>SUM(K29:K35)+K28</f>
        <v>1523.9835989326211</v>
      </c>
      <c r="L36" s="31"/>
      <c r="M36" s="32">
        <f t="shared" si="28"/>
        <v>169.23109893262108</v>
      </c>
      <c r="N36" s="33">
        <f t="shared" ref="N36:N42" si="33">IF((H36)=0,"",(M36/H36))</f>
        <v>0.12491661682308841</v>
      </c>
      <c r="O36" s="31"/>
      <c r="P36" s="41"/>
      <c r="Q36" s="43">
        <f>SUM(Q29:Q35)+Q28</f>
        <v>1503.9625000000001</v>
      </c>
      <c r="R36" s="31"/>
      <c r="S36" s="32">
        <f t="shared" si="10"/>
        <v>-20.021098932621044</v>
      </c>
      <c r="T36" s="33">
        <f t="shared" ref="T36:T42" si="34">IF((K36)=0,"",(S36/K36))</f>
        <v>-1.3137345406238997E-2</v>
      </c>
      <c r="U36" s="31"/>
      <c r="V36" s="41"/>
      <c r="W36" s="43">
        <f>SUM(W29:W35)+W28</f>
        <v>1498.8725000000002</v>
      </c>
      <c r="X36" s="31"/>
      <c r="Y36" s="32">
        <f t="shared" si="11"/>
        <v>-5.0899999999999181</v>
      </c>
      <c r="Z36" s="33">
        <f t="shared" ref="Z36:Z42" si="35">IF((Q36)=0,"",(Y36/Q36))</f>
        <v>-3.3843928954345056E-3</v>
      </c>
      <c r="AA36" s="31"/>
      <c r="AB36" s="41"/>
      <c r="AC36" s="43">
        <f>SUM(AC29:AC35)+AC28</f>
        <v>1520.3025</v>
      </c>
      <c r="AD36" s="31"/>
      <c r="AE36" s="32">
        <f t="shared" si="13"/>
        <v>21.429999999999836</v>
      </c>
      <c r="AF36" s="33">
        <f t="shared" ref="AF36:AF46" si="36">IF((W36)=0,"",(AE36/W36))</f>
        <v>1.429741355585604E-2</v>
      </c>
    </row>
    <row r="37" spans="2:32" x14ac:dyDescent="0.25">
      <c r="B37" s="19" t="s">
        <v>23</v>
      </c>
      <c r="C37" s="19"/>
      <c r="D37" s="44" t="s">
        <v>70</v>
      </c>
      <c r="E37" s="44"/>
      <c r="F37" s="45">
        <f>G7</f>
        <v>250</v>
      </c>
      <c r="G37" s="20">
        <v>2.7825828099560286</v>
      </c>
      <c r="H37" s="18">
        <f>$F37*G37</f>
        <v>695.64570248900714</v>
      </c>
      <c r="I37" s="19"/>
      <c r="J37" s="20">
        <v>2.7064544797271646</v>
      </c>
      <c r="K37" s="18">
        <f>$F37*J37</f>
        <v>676.61361993179116</v>
      </c>
      <c r="L37" s="19"/>
      <c r="M37" s="21">
        <f t="shared" si="28"/>
        <v>-19.032082557215972</v>
      </c>
      <c r="N37" s="22">
        <f t="shared" si="33"/>
        <v>-2.7358873186622935E-2</v>
      </c>
      <c r="O37" s="19"/>
      <c r="P37" s="20">
        <v>2.7064544797271646</v>
      </c>
      <c r="Q37" s="18">
        <f>$F37*P37</f>
        <v>676.61361993179116</v>
      </c>
      <c r="R37" s="19"/>
      <c r="S37" s="21">
        <f t="shared" si="10"/>
        <v>0</v>
      </c>
      <c r="T37" s="22">
        <f t="shared" si="34"/>
        <v>0</v>
      </c>
      <c r="U37" s="19"/>
      <c r="V37" s="20">
        <v>2.7064544797271646</v>
      </c>
      <c r="W37" s="18">
        <f>$F37*V37</f>
        <v>676.61361993179116</v>
      </c>
      <c r="X37" s="19"/>
      <c r="Y37" s="21">
        <f t="shared" si="11"/>
        <v>0</v>
      </c>
      <c r="Z37" s="22">
        <f t="shared" si="35"/>
        <v>0</v>
      </c>
      <c r="AA37" s="19"/>
      <c r="AB37" s="20">
        <v>2.7064544797271646</v>
      </c>
      <c r="AC37" s="18">
        <f>$F37*AB37</f>
        <v>676.61361993179116</v>
      </c>
      <c r="AD37" s="19"/>
      <c r="AE37" s="21">
        <f t="shared" si="13"/>
        <v>0</v>
      </c>
      <c r="AF37" s="22">
        <f t="shared" si="36"/>
        <v>0</v>
      </c>
    </row>
    <row r="38" spans="2:32" ht="25.5" customHeight="1" x14ac:dyDescent="0.25">
      <c r="B38" s="46" t="s">
        <v>24</v>
      </c>
      <c r="C38" s="19"/>
      <c r="D38" s="44" t="s">
        <v>70</v>
      </c>
      <c r="E38" s="44"/>
      <c r="F38" s="45">
        <f>F37</f>
        <v>250</v>
      </c>
      <c r="G38" s="20">
        <v>2.1171956727070014</v>
      </c>
      <c r="H38" s="18">
        <f>$F38*G38</f>
        <v>529.29891817675036</v>
      </c>
      <c r="I38" s="19"/>
      <c r="J38" s="20">
        <v>2.121465119800138</v>
      </c>
      <c r="K38" s="18">
        <f>$F38*J38</f>
        <v>530.36627995003448</v>
      </c>
      <c r="L38" s="19"/>
      <c r="M38" s="21">
        <f t="shared" si="28"/>
        <v>1.0673617732841194</v>
      </c>
      <c r="N38" s="22">
        <f t="shared" si="33"/>
        <v>2.0165576324259406E-3</v>
      </c>
      <c r="O38" s="19"/>
      <c r="P38" s="20">
        <v>2.121465119800138</v>
      </c>
      <c r="Q38" s="18">
        <f>$F38*P38</f>
        <v>530.36627995003448</v>
      </c>
      <c r="R38" s="19"/>
      <c r="S38" s="21">
        <f t="shared" si="10"/>
        <v>0</v>
      </c>
      <c r="T38" s="22">
        <f t="shared" si="34"/>
        <v>0</v>
      </c>
      <c r="U38" s="19"/>
      <c r="V38" s="20">
        <v>2.121465119800138</v>
      </c>
      <c r="W38" s="18">
        <f>$F38*V38</f>
        <v>530.36627995003448</v>
      </c>
      <c r="X38" s="19"/>
      <c r="Y38" s="21">
        <f t="shared" si="11"/>
        <v>0</v>
      </c>
      <c r="Z38" s="22">
        <f t="shared" si="35"/>
        <v>0</v>
      </c>
      <c r="AA38" s="19"/>
      <c r="AB38" s="20">
        <v>2.121465119800138</v>
      </c>
      <c r="AC38" s="18">
        <f>$F38*AB38</f>
        <v>530.36627995003448</v>
      </c>
      <c r="AD38" s="19"/>
      <c r="AE38" s="21">
        <f t="shared" si="13"/>
        <v>0</v>
      </c>
      <c r="AF38" s="22">
        <f t="shared" si="36"/>
        <v>0</v>
      </c>
    </row>
    <row r="39" spans="2:32" ht="25.5" customHeight="1" x14ac:dyDescent="0.25">
      <c r="B39" s="39" t="s">
        <v>25</v>
      </c>
      <c r="C39" s="26"/>
      <c r="D39" s="26"/>
      <c r="E39" s="26"/>
      <c r="F39" s="42"/>
      <c r="G39" s="47"/>
      <c r="H39" s="43">
        <f>SUM(H36:H38)</f>
        <v>2579.6971206657577</v>
      </c>
      <c r="I39" s="48"/>
      <c r="J39" s="47"/>
      <c r="K39" s="43">
        <f>SUM(K36:K38)</f>
        <v>2730.9634988144467</v>
      </c>
      <c r="L39" s="48"/>
      <c r="M39" s="32">
        <f t="shared" si="28"/>
        <v>151.266378148689</v>
      </c>
      <c r="N39" s="33">
        <f t="shared" si="33"/>
        <v>5.8637262854195377E-2</v>
      </c>
      <c r="O39" s="48"/>
      <c r="P39" s="47"/>
      <c r="Q39" s="43">
        <f>SUM(Q36:Q38)</f>
        <v>2710.9423998818256</v>
      </c>
      <c r="R39" s="48"/>
      <c r="S39" s="32">
        <f t="shared" si="10"/>
        <v>-20.021098932621044</v>
      </c>
      <c r="T39" s="33">
        <f t="shared" si="34"/>
        <v>-7.3311484907478668E-3</v>
      </c>
      <c r="U39" s="48"/>
      <c r="V39" s="47"/>
      <c r="W39" s="43">
        <f>SUM(W36:W38)</f>
        <v>2705.8523998818255</v>
      </c>
      <c r="X39" s="48"/>
      <c r="Y39" s="32">
        <f t="shared" si="11"/>
        <v>-5.0900000000001455</v>
      </c>
      <c r="Z39" s="33">
        <f t="shared" si="35"/>
        <v>-1.8775758570975271E-3</v>
      </c>
      <c r="AA39" s="48"/>
      <c r="AB39" s="47"/>
      <c r="AC39" s="43">
        <f>SUM(AC36:AC38)</f>
        <v>2727.2823998818258</v>
      </c>
      <c r="AD39" s="48"/>
      <c r="AE39" s="32">
        <f t="shared" si="13"/>
        <v>21.430000000000291</v>
      </c>
      <c r="AF39" s="33">
        <f t="shared" si="36"/>
        <v>7.919870278562207E-3</v>
      </c>
    </row>
    <row r="40" spans="2:32" ht="24.75" customHeight="1" x14ac:dyDescent="0.25">
      <c r="B40" s="49" t="s">
        <v>26</v>
      </c>
      <c r="C40" s="14"/>
      <c r="D40" s="15" t="s">
        <v>58</v>
      </c>
      <c r="E40" s="15"/>
      <c r="F40" s="156">
        <f>$G$8*(1+G63)</f>
        <v>114168.99999999999</v>
      </c>
      <c r="G40" s="50">
        <v>4.4000000000000003E-3</v>
      </c>
      <c r="H40" s="154">
        <f t="shared" ref="H40:H42" si="37">$F40*G40</f>
        <v>502.34359999999998</v>
      </c>
      <c r="I40" s="19"/>
      <c r="J40" s="211">
        <v>5.8500000000000002E-3</v>
      </c>
      <c r="K40" s="212">
        <f t="shared" ref="K40:K42" si="38">$F40*J40</f>
        <v>667.88864999999998</v>
      </c>
      <c r="L40" s="19"/>
      <c r="M40" s="21">
        <f t="shared" si="28"/>
        <v>165.54505</v>
      </c>
      <c r="N40" s="155">
        <f t="shared" si="33"/>
        <v>0.32954545454545459</v>
      </c>
      <c r="O40" s="19"/>
      <c r="P40" s="50">
        <v>4.4000000000000003E-3</v>
      </c>
      <c r="Q40" s="154">
        <f t="shared" ref="Q40:Q42" si="39">$F40*P40</f>
        <v>502.34359999999998</v>
      </c>
      <c r="R40" s="19"/>
      <c r="S40" s="21">
        <f t="shared" si="10"/>
        <v>-165.54505</v>
      </c>
      <c r="T40" s="155">
        <f t="shared" si="34"/>
        <v>-0.24786324786324787</v>
      </c>
      <c r="U40" s="19"/>
      <c r="V40" s="50">
        <v>4.4000000000000003E-3</v>
      </c>
      <c r="W40" s="154">
        <f t="shared" ref="W40:W42" si="40">$F40*V40</f>
        <v>502.34359999999998</v>
      </c>
      <c r="X40" s="19"/>
      <c r="Y40" s="21">
        <f t="shared" si="11"/>
        <v>0</v>
      </c>
      <c r="Z40" s="155">
        <f t="shared" si="35"/>
        <v>0</v>
      </c>
      <c r="AA40" s="19"/>
      <c r="AB40" s="50">
        <v>4.4000000000000003E-3</v>
      </c>
      <c r="AC40" s="154">
        <f t="shared" ref="AC40:AC48" si="41">$F40*AB40</f>
        <v>502.34359999999998</v>
      </c>
      <c r="AD40" s="19"/>
      <c r="AE40" s="21">
        <f t="shared" si="13"/>
        <v>0</v>
      </c>
      <c r="AF40" s="155">
        <f t="shared" si="36"/>
        <v>0</v>
      </c>
    </row>
    <row r="41" spans="2:32" ht="25.5" customHeight="1" x14ac:dyDescent="0.25">
      <c r="B41" s="49" t="s">
        <v>27</v>
      </c>
      <c r="C41" s="14"/>
      <c r="D41" s="15" t="s">
        <v>58</v>
      </c>
      <c r="E41" s="15"/>
      <c r="F41" s="156">
        <f>$G$8*(1+G63)</f>
        <v>114168.99999999999</v>
      </c>
      <c r="G41" s="50">
        <v>1.2999999999999999E-3</v>
      </c>
      <c r="H41" s="154">
        <f t="shared" si="37"/>
        <v>148.41969999999998</v>
      </c>
      <c r="I41" s="19"/>
      <c r="J41" s="50">
        <v>1.2999999999999999E-3</v>
      </c>
      <c r="K41" s="154">
        <f t="shared" si="38"/>
        <v>148.41969999999998</v>
      </c>
      <c r="L41" s="19"/>
      <c r="M41" s="21">
        <f t="shared" si="28"/>
        <v>0</v>
      </c>
      <c r="N41" s="155">
        <f t="shared" si="33"/>
        <v>0</v>
      </c>
      <c r="O41" s="19"/>
      <c r="P41" s="50">
        <v>1.2999999999999999E-3</v>
      </c>
      <c r="Q41" s="154">
        <f t="shared" si="39"/>
        <v>148.41969999999998</v>
      </c>
      <c r="R41" s="19"/>
      <c r="S41" s="21">
        <f t="shared" si="10"/>
        <v>0</v>
      </c>
      <c r="T41" s="155">
        <f t="shared" si="34"/>
        <v>0</v>
      </c>
      <c r="U41" s="19"/>
      <c r="V41" s="50">
        <v>1.2999999999999999E-3</v>
      </c>
      <c r="W41" s="154">
        <f t="shared" si="40"/>
        <v>148.41969999999998</v>
      </c>
      <c r="X41" s="19"/>
      <c r="Y41" s="21">
        <f t="shared" si="11"/>
        <v>0</v>
      </c>
      <c r="Z41" s="155">
        <f t="shared" si="35"/>
        <v>0</v>
      </c>
      <c r="AA41" s="19"/>
      <c r="AB41" s="50">
        <v>1.2999999999999999E-3</v>
      </c>
      <c r="AC41" s="154">
        <f t="shared" si="41"/>
        <v>148.41969999999998</v>
      </c>
      <c r="AD41" s="19"/>
      <c r="AE41" s="21">
        <f t="shared" si="13"/>
        <v>0</v>
      </c>
      <c r="AF41" s="155">
        <f t="shared" si="36"/>
        <v>0</v>
      </c>
    </row>
    <row r="42" spans="2:32" x14ac:dyDescent="0.25">
      <c r="B42" s="14" t="s">
        <v>28</v>
      </c>
      <c r="C42" s="14"/>
      <c r="D42" s="15" t="s">
        <v>55</v>
      </c>
      <c r="E42" s="15"/>
      <c r="F42" s="17">
        <v>1</v>
      </c>
      <c r="G42" s="50">
        <v>0.25</v>
      </c>
      <c r="H42" s="154">
        <f t="shared" si="37"/>
        <v>0.25</v>
      </c>
      <c r="I42" s="19"/>
      <c r="J42" s="50">
        <v>0.25</v>
      </c>
      <c r="K42" s="154">
        <f t="shared" si="38"/>
        <v>0.25</v>
      </c>
      <c r="L42" s="19"/>
      <c r="M42" s="21">
        <f t="shared" si="28"/>
        <v>0</v>
      </c>
      <c r="N42" s="155">
        <f t="shared" si="33"/>
        <v>0</v>
      </c>
      <c r="O42" s="19"/>
      <c r="P42" s="50">
        <v>0.25</v>
      </c>
      <c r="Q42" s="154">
        <f t="shared" si="39"/>
        <v>0.25</v>
      </c>
      <c r="R42" s="19"/>
      <c r="S42" s="21">
        <f t="shared" si="10"/>
        <v>0</v>
      </c>
      <c r="T42" s="155">
        <f t="shared" si="34"/>
        <v>0</v>
      </c>
      <c r="U42" s="19"/>
      <c r="V42" s="50">
        <v>0.25</v>
      </c>
      <c r="W42" s="154">
        <f t="shared" si="40"/>
        <v>0.25</v>
      </c>
      <c r="X42" s="19"/>
      <c r="Y42" s="21">
        <f t="shared" si="11"/>
        <v>0</v>
      </c>
      <c r="Z42" s="155">
        <f t="shared" si="35"/>
        <v>0</v>
      </c>
      <c r="AA42" s="19"/>
      <c r="AB42" s="50">
        <v>0.25</v>
      </c>
      <c r="AC42" s="154">
        <f t="shared" si="41"/>
        <v>0.25</v>
      </c>
      <c r="AD42" s="19"/>
      <c r="AE42" s="21">
        <f t="shared" si="13"/>
        <v>0</v>
      </c>
      <c r="AF42" s="155">
        <f t="shared" si="36"/>
        <v>0</v>
      </c>
    </row>
    <row r="43" spans="2:32" x14ac:dyDescent="0.25">
      <c r="B43" s="14" t="s">
        <v>29</v>
      </c>
      <c r="C43" s="14"/>
      <c r="D43" s="15" t="s">
        <v>58</v>
      </c>
      <c r="E43" s="15"/>
      <c r="F43" s="157">
        <f>G8</f>
        <v>109999.99999999999</v>
      </c>
      <c r="G43" s="50">
        <v>7.0000000000000001E-3</v>
      </c>
      <c r="H43" s="154">
        <f t="shared" ref="H43:H48" si="42">$F43*G43</f>
        <v>769.99999999999989</v>
      </c>
      <c r="I43" s="19"/>
      <c r="J43" s="50">
        <v>7.0000000000000001E-3</v>
      </c>
      <c r="K43" s="154">
        <f t="shared" ref="K43:K48" si="43">$F43*J43</f>
        <v>769.99999999999989</v>
      </c>
      <c r="L43" s="19"/>
      <c r="M43" s="21">
        <f t="shared" ref="M43:M60" si="44">K43-H43</f>
        <v>0</v>
      </c>
      <c r="N43" s="155">
        <f t="shared" ref="N43:N46" si="45">IF((H43)=0,"",(M43/H43))</f>
        <v>0</v>
      </c>
      <c r="O43" s="19"/>
      <c r="P43" s="50">
        <v>7.0000000000000001E-3</v>
      </c>
      <c r="Q43" s="154">
        <f t="shared" ref="Q43:Q48" si="46">$F43*P43</f>
        <v>769.99999999999989</v>
      </c>
      <c r="R43" s="19"/>
      <c r="S43" s="21">
        <f t="shared" ref="S43:S60" si="47">Q43-K43</f>
        <v>0</v>
      </c>
      <c r="T43" s="155">
        <f t="shared" ref="T43:T46" si="48">IF((K43)=0,"",(S43/K43))</f>
        <v>0</v>
      </c>
      <c r="U43" s="19"/>
      <c r="V43" s="50">
        <v>7.0000000000000001E-3</v>
      </c>
      <c r="W43" s="154">
        <f t="shared" ref="W43:W48" si="49">$F43*V43</f>
        <v>769.99999999999989</v>
      </c>
      <c r="X43" s="19"/>
      <c r="Y43" s="21">
        <f t="shared" ref="Y43:Y60" si="50">W43-Q43</f>
        <v>0</v>
      </c>
      <c r="Z43" s="155">
        <f t="shared" ref="Z43:Z46" si="51">IF((Q43)=0,"",(Y43/Q43))</f>
        <v>0</v>
      </c>
      <c r="AA43" s="19"/>
      <c r="AB43" s="50">
        <v>7.0000000000000001E-3</v>
      </c>
      <c r="AC43" s="154">
        <f t="shared" si="41"/>
        <v>769.99999999999989</v>
      </c>
      <c r="AD43" s="19"/>
      <c r="AE43" s="21">
        <f t="shared" si="13"/>
        <v>0</v>
      </c>
      <c r="AF43" s="155">
        <f t="shared" si="36"/>
        <v>0</v>
      </c>
    </row>
    <row r="44" spans="2:32" x14ac:dyDescent="0.25">
      <c r="B44" s="37" t="s">
        <v>30</v>
      </c>
      <c r="C44" s="14"/>
      <c r="D44" s="15" t="s">
        <v>58</v>
      </c>
      <c r="E44" s="15"/>
      <c r="F44" s="55">
        <f>0.64*$G$8</f>
        <v>70399.999999999985</v>
      </c>
      <c r="G44" s="54">
        <v>0.08</v>
      </c>
      <c r="H44" s="154">
        <f t="shared" si="42"/>
        <v>5631.9999999999991</v>
      </c>
      <c r="I44" s="19"/>
      <c r="J44" s="54">
        <v>0.08</v>
      </c>
      <c r="K44" s="154">
        <f t="shared" si="43"/>
        <v>5631.9999999999991</v>
      </c>
      <c r="L44" s="19"/>
      <c r="M44" s="21">
        <f t="shared" si="44"/>
        <v>0</v>
      </c>
      <c r="N44" s="155">
        <f t="shared" si="45"/>
        <v>0</v>
      </c>
      <c r="O44" s="19"/>
      <c r="P44" s="54">
        <v>0.08</v>
      </c>
      <c r="Q44" s="154">
        <f t="shared" si="46"/>
        <v>5631.9999999999991</v>
      </c>
      <c r="R44" s="19"/>
      <c r="S44" s="21">
        <f t="shared" si="47"/>
        <v>0</v>
      </c>
      <c r="T44" s="155">
        <f t="shared" si="48"/>
        <v>0</v>
      </c>
      <c r="U44" s="19"/>
      <c r="V44" s="54">
        <v>0.08</v>
      </c>
      <c r="W44" s="154">
        <f t="shared" si="49"/>
        <v>5631.9999999999991</v>
      </c>
      <c r="X44" s="19"/>
      <c r="Y44" s="21">
        <f t="shared" si="50"/>
        <v>0</v>
      </c>
      <c r="Z44" s="155">
        <f t="shared" si="51"/>
        <v>0</v>
      </c>
      <c r="AA44" s="19"/>
      <c r="AB44" s="54">
        <v>0.08</v>
      </c>
      <c r="AC44" s="154">
        <f t="shared" si="41"/>
        <v>5631.9999999999991</v>
      </c>
      <c r="AD44" s="19"/>
      <c r="AE44" s="21">
        <f t="shared" si="13"/>
        <v>0</v>
      </c>
      <c r="AF44" s="155">
        <f t="shared" si="36"/>
        <v>0</v>
      </c>
    </row>
    <row r="45" spans="2:32" x14ac:dyDescent="0.25">
      <c r="B45" s="37" t="s">
        <v>31</v>
      </c>
      <c r="C45" s="14"/>
      <c r="D45" s="15" t="s">
        <v>58</v>
      </c>
      <c r="E45" s="15"/>
      <c r="F45" s="55">
        <f>0.18*$G$8</f>
        <v>19799.999999999996</v>
      </c>
      <c r="G45" s="54">
        <v>0.122</v>
      </c>
      <c r="H45" s="154">
        <f t="shared" si="42"/>
        <v>2415.5999999999995</v>
      </c>
      <c r="I45" s="19"/>
      <c r="J45" s="54">
        <v>0.122</v>
      </c>
      <c r="K45" s="154">
        <f t="shared" si="43"/>
        <v>2415.5999999999995</v>
      </c>
      <c r="L45" s="19"/>
      <c r="M45" s="21">
        <f t="shared" si="44"/>
        <v>0</v>
      </c>
      <c r="N45" s="155">
        <f t="shared" si="45"/>
        <v>0</v>
      </c>
      <c r="O45" s="19"/>
      <c r="P45" s="54">
        <v>0.122</v>
      </c>
      <c r="Q45" s="154">
        <f t="shared" si="46"/>
        <v>2415.5999999999995</v>
      </c>
      <c r="R45" s="19"/>
      <c r="S45" s="21">
        <f t="shared" si="47"/>
        <v>0</v>
      </c>
      <c r="T45" s="155">
        <f t="shared" si="48"/>
        <v>0</v>
      </c>
      <c r="U45" s="19"/>
      <c r="V45" s="54">
        <v>0.122</v>
      </c>
      <c r="W45" s="154">
        <f t="shared" si="49"/>
        <v>2415.5999999999995</v>
      </c>
      <c r="X45" s="19"/>
      <c r="Y45" s="21">
        <f t="shared" si="50"/>
        <v>0</v>
      </c>
      <c r="Z45" s="155">
        <f t="shared" si="51"/>
        <v>0</v>
      </c>
      <c r="AA45" s="19"/>
      <c r="AB45" s="54">
        <v>0.122</v>
      </c>
      <c r="AC45" s="154">
        <f t="shared" si="41"/>
        <v>2415.5999999999995</v>
      </c>
      <c r="AD45" s="19"/>
      <c r="AE45" s="21">
        <f t="shared" si="13"/>
        <v>0</v>
      </c>
      <c r="AF45" s="155">
        <f t="shared" si="36"/>
        <v>0</v>
      </c>
    </row>
    <row r="46" spans="2:32" x14ac:dyDescent="0.25">
      <c r="B46" s="159" t="s">
        <v>32</v>
      </c>
      <c r="C46" s="14"/>
      <c r="D46" s="15" t="s">
        <v>58</v>
      </c>
      <c r="E46" s="15"/>
      <c r="F46" s="55">
        <f>0.18*$G$8</f>
        <v>19799.999999999996</v>
      </c>
      <c r="G46" s="54">
        <v>0.161</v>
      </c>
      <c r="H46" s="154">
        <f t="shared" si="42"/>
        <v>3187.7999999999993</v>
      </c>
      <c r="I46" s="19"/>
      <c r="J46" s="54">
        <v>0.161</v>
      </c>
      <c r="K46" s="154">
        <f t="shared" si="43"/>
        <v>3187.7999999999993</v>
      </c>
      <c r="L46" s="19"/>
      <c r="M46" s="21">
        <f t="shared" si="44"/>
        <v>0</v>
      </c>
      <c r="N46" s="155">
        <f t="shared" si="45"/>
        <v>0</v>
      </c>
      <c r="O46" s="19"/>
      <c r="P46" s="54">
        <v>0.161</v>
      </c>
      <c r="Q46" s="154">
        <f t="shared" si="46"/>
        <v>3187.7999999999993</v>
      </c>
      <c r="R46" s="19"/>
      <c r="S46" s="21">
        <f t="shared" si="47"/>
        <v>0</v>
      </c>
      <c r="T46" s="155">
        <f t="shared" si="48"/>
        <v>0</v>
      </c>
      <c r="U46" s="19"/>
      <c r="V46" s="54">
        <v>0.161</v>
      </c>
      <c r="W46" s="154">
        <f t="shared" si="49"/>
        <v>3187.7999999999993</v>
      </c>
      <c r="X46" s="19"/>
      <c r="Y46" s="21">
        <f t="shared" si="50"/>
        <v>0</v>
      </c>
      <c r="Z46" s="155">
        <f t="shared" si="51"/>
        <v>0</v>
      </c>
      <c r="AA46" s="19"/>
      <c r="AB46" s="54">
        <v>0.161</v>
      </c>
      <c r="AC46" s="154">
        <f t="shared" si="41"/>
        <v>3187.7999999999993</v>
      </c>
      <c r="AD46" s="19"/>
      <c r="AE46" s="21">
        <f t="shared" si="13"/>
        <v>0</v>
      </c>
      <c r="AF46" s="155">
        <f t="shared" si="36"/>
        <v>0</v>
      </c>
    </row>
    <row r="47" spans="2:32" s="61" customFormat="1" x14ac:dyDescent="0.25">
      <c r="B47" s="158" t="s">
        <v>33</v>
      </c>
      <c r="C47" s="56"/>
      <c r="D47" s="57" t="s">
        <v>58</v>
      </c>
      <c r="E47" s="57"/>
      <c r="F47" s="58">
        <f>IF(AND(N3=1, G8&gt;=750), 750, IF(AND(N3=1, AND(G8&lt;750, G8&gt;=0)), G8, IF(AND(N3=2, G8&gt;=750), 750, IF(AND(N3=2, AND(G8&lt;750, G8&gt;=0)), G8))))</f>
        <v>750</v>
      </c>
      <c r="G47" s="54">
        <v>9.4E-2</v>
      </c>
      <c r="H47" s="154">
        <f t="shared" si="42"/>
        <v>70.5</v>
      </c>
      <c r="I47" s="59"/>
      <c r="J47" s="54">
        <v>9.4E-2</v>
      </c>
      <c r="K47" s="154">
        <f t="shared" si="43"/>
        <v>70.5</v>
      </c>
      <c r="L47" s="59"/>
      <c r="M47" s="60">
        <f t="shared" si="44"/>
        <v>0</v>
      </c>
      <c r="N47" s="155">
        <f>IF((H47)=FALSE,"",(M47/H47))</f>
        <v>0</v>
      </c>
      <c r="O47" s="59"/>
      <c r="P47" s="54">
        <v>9.4E-2</v>
      </c>
      <c r="Q47" s="154">
        <f t="shared" si="46"/>
        <v>70.5</v>
      </c>
      <c r="R47" s="59"/>
      <c r="S47" s="60">
        <f t="shared" si="47"/>
        <v>0</v>
      </c>
      <c r="T47" s="155">
        <f>IF((K47)=FALSE,"",(S47/K47))</f>
        <v>0</v>
      </c>
      <c r="U47" s="59"/>
      <c r="V47" s="54">
        <v>9.4E-2</v>
      </c>
      <c r="W47" s="154">
        <f t="shared" si="49"/>
        <v>70.5</v>
      </c>
      <c r="X47" s="59"/>
      <c r="Y47" s="60">
        <f t="shared" si="50"/>
        <v>0</v>
      </c>
      <c r="Z47" s="155">
        <f>IF((Q47)=FALSE,"",(Y47/Q47))</f>
        <v>0</v>
      </c>
      <c r="AA47" s="59"/>
      <c r="AB47" s="54">
        <v>9.4E-2</v>
      </c>
      <c r="AC47" s="154">
        <f t="shared" si="41"/>
        <v>70.5</v>
      </c>
      <c r="AD47" s="59"/>
      <c r="AE47" s="60">
        <f>AC47-W47</f>
        <v>0</v>
      </c>
      <c r="AF47" s="155">
        <f>IF((W47)=FALSE,"",(AE47/W47))</f>
        <v>0</v>
      </c>
    </row>
    <row r="48" spans="2:32" s="61" customFormat="1" ht="13" thickBot="1" x14ac:dyDescent="0.3">
      <c r="B48" s="158" t="s">
        <v>34</v>
      </c>
      <c r="C48" s="56"/>
      <c r="D48" s="57" t="s">
        <v>58</v>
      </c>
      <c r="E48" s="57"/>
      <c r="F48" s="58">
        <f>IF(AND(N3=1, G8&gt;=750), G8-750, IF(AND(N3=1, AND(G8&lt;750, G8&gt;=0)), 0, IF(AND(N3=2, G8&gt;=750), G8-750, IF(AND(N3=2, AND(G8&lt;750, G8&gt;=0)), 0))))</f>
        <v>109249.99999999999</v>
      </c>
      <c r="G48" s="54">
        <v>0.11</v>
      </c>
      <c r="H48" s="154">
        <f t="shared" si="42"/>
        <v>12017.499999999998</v>
      </c>
      <c r="I48" s="59"/>
      <c r="J48" s="54">
        <v>0.11</v>
      </c>
      <c r="K48" s="154">
        <f t="shared" si="43"/>
        <v>12017.499999999998</v>
      </c>
      <c r="L48" s="59"/>
      <c r="M48" s="60">
        <f t="shared" si="44"/>
        <v>0</v>
      </c>
      <c r="N48" s="155">
        <f>IFERROR(IF((H48)=FALSE,"",(M48/H48)),"n/a")</f>
        <v>0</v>
      </c>
      <c r="O48" s="59"/>
      <c r="P48" s="54">
        <v>0.11</v>
      </c>
      <c r="Q48" s="154">
        <f t="shared" si="46"/>
        <v>12017.499999999998</v>
      </c>
      <c r="R48" s="59"/>
      <c r="S48" s="60">
        <f t="shared" si="47"/>
        <v>0</v>
      </c>
      <c r="T48" s="155">
        <f>IF((K48)=FALSE,"",(S48/K48))</f>
        <v>0</v>
      </c>
      <c r="U48" s="59"/>
      <c r="V48" s="54">
        <v>0.11</v>
      </c>
      <c r="W48" s="154">
        <f t="shared" si="49"/>
        <v>12017.499999999998</v>
      </c>
      <c r="X48" s="59"/>
      <c r="Y48" s="60">
        <f t="shared" si="50"/>
        <v>0</v>
      </c>
      <c r="Z48" s="155">
        <f>IF((Q48)=FALSE,"",(Y48/Q48))</f>
        <v>0</v>
      </c>
      <c r="AA48" s="59"/>
      <c r="AB48" s="54">
        <v>0.11</v>
      </c>
      <c r="AC48" s="154">
        <f t="shared" si="41"/>
        <v>12017.499999999998</v>
      </c>
      <c r="AD48" s="59"/>
      <c r="AE48" s="60">
        <f t="shared" si="13"/>
        <v>0</v>
      </c>
      <c r="AF48" s="155">
        <f>IF((W48)=FALSE,"",(AE48/W48))</f>
        <v>0</v>
      </c>
    </row>
    <row r="49" spans="2:36" ht="8.25" customHeight="1" thickBot="1" x14ac:dyDescent="0.3">
      <c r="B49" s="62"/>
      <c r="C49" s="63"/>
      <c r="D49" s="64"/>
      <c r="E49" s="64"/>
      <c r="F49" s="66"/>
      <c r="G49" s="65"/>
      <c r="H49" s="67"/>
      <c r="I49" s="68"/>
      <c r="J49" s="65"/>
      <c r="K49" s="67"/>
      <c r="L49" s="68"/>
      <c r="M49" s="69">
        <f t="shared" si="44"/>
        <v>0</v>
      </c>
      <c r="N49" s="70"/>
      <c r="O49" s="68"/>
      <c r="P49" s="65"/>
      <c r="Q49" s="67"/>
      <c r="R49" s="68"/>
      <c r="S49" s="69">
        <f t="shared" si="47"/>
        <v>0</v>
      </c>
      <c r="T49" s="70"/>
      <c r="U49" s="68"/>
      <c r="V49" s="65"/>
      <c r="W49" s="67"/>
      <c r="X49" s="68"/>
      <c r="Y49" s="69">
        <f t="shared" si="50"/>
        <v>0</v>
      </c>
      <c r="Z49" s="70"/>
      <c r="AA49" s="68"/>
      <c r="AB49" s="65"/>
      <c r="AC49" s="67"/>
      <c r="AD49" s="68"/>
      <c r="AE49" s="69">
        <f t="shared" si="13"/>
        <v>0</v>
      </c>
      <c r="AF49" s="70"/>
    </row>
    <row r="50" spans="2:36" ht="13" x14ac:dyDescent="0.25">
      <c r="B50" s="71" t="s">
        <v>35</v>
      </c>
      <c r="C50" s="14"/>
      <c r="D50" s="14"/>
      <c r="E50" s="14"/>
      <c r="F50" s="73"/>
      <c r="G50" s="72"/>
      <c r="H50" s="74">
        <f>SUM(H40:H46,H39)</f>
        <v>15236.110420665755</v>
      </c>
      <c r="I50" s="75"/>
      <c r="J50" s="72"/>
      <c r="K50" s="74">
        <f>SUM(K40:K46,K39)</f>
        <v>15552.921848814443</v>
      </c>
      <c r="L50" s="75"/>
      <c r="M50" s="76">
        <f t="shared" si="44"/>
        <v>316.81142814868872</v>
      </c>
      <c r="N50" s="77">
        <f>IF((H50)=0,"",(M50/H50))</f>
        <v>2.0793458395981183E-2</v>
      </c>
      <c r="O50" s="75"/>
      <c r="P50" s="72"/>
      <c r="Q50" s="74">
        <f>SUM(Q40:Q46,Q39)</f>
        <v>15367.355699881822</v>
      </c>
      <c r="R50" s="75"/>
      <c r="S50" s="76">
        <f t="shared" si="47"/>
        <v>-185.56614893262122</v>
      </c>
      <c r="T50" s="77">
        <f>IF((K50)=0,"",(S50/K50))</f>
        <v>-1.1931272511779927E-2</v>
      </c>
      <c r="U50" s="75"/>
      <c r="V50" s="72"/>
      <c r="W50" s="74">
        <f>SUM(W40:W46,W39)</f>
        <v>15362.265699881822</v>
      </c>
      <c r="X50" s="75"/>
      <c r="Y50" s="76">
        <f t="shared" si="50"/>
        <v>-5.0900000000001455</v>
      </c>
      <c r="Z50" s="77">
        <f>IF((Q50)=0,"",(Y50/Q50))</f>
        <v>-3.3122159071513445E-4</v>
      </c>
      <c r="AA50" s="75"/>
      <c r="AB50" s="72"/>
      <c r="AC50" s="74">
        <f>SUM(AC40:AC46,AC39)</f>
        <v>15383.695699881822</v>
      </c>
      <c r="AD50" s="75"/>
      <c r="AE50" s="76">
        <f t="shared" si="13"/>
        <v>21.430000000000291</v>
      </c>
      <c r="AF50" s="77">
        <f>IF((W50)=0,"",(AE50/W50))</f>
        <v>1.3949765235583152E-3</v>
      </c>
    </row>
    <row r="51" spans="2:36" x14ac:dyDescent="0.25">
      <c r="B51" s="78" t="s">
        <v>36</v>
      </c>
      <c r="C51" s="14"/>
      <c r="D51" s="14"/>
      <c r="E51" s="14"/>
      <c r="F51" s="80"/>
      <c r="G51" s="79">
        <v>0.13</v>
      </c>
      <c r="H51" s="82">
        <f>H50*G51</f>
        <v>1980.6943546865482</v>
      </c>
      <c r="I51" s="81"/>
      <c r="J51" s="79">
        <v>0.13</v>
      </c>
      <c r="K51" s="82">
        <f>K50*J51</f>
        <v>2021.8798403458777</v>
      </c>
      <c r="L51" s="81"/>
      <c r="M51" s="83">
        <f t="shared" si="44"/>
        <v>41.185485659329515</v>
      </c>
      <c r="N51" s="84">
        <f>IF((H51)=0,"",(M51/H51))</f>
        <v>2.0793458395981172E-2</v>
      </c>
      <c r="O51" s="81"/>
      <c r="P51" s="79">
        <v>0.13</v>
      </c>
      <c r="Q51" s="82">
        <f>Q50*P51</f>
        <v>1997.7562409846369</v>
      </c>
      <c r="R51" s="81"/>
      <c r="S51" s="83">
        <f t="shared" si="47"/>
        <v>-24.123599361240849</v>
      </c>
      <c r="T51" s="84">
        <f>IF((K51)=0,"",(S51/K51))</f>
        <v>-1.1931272511779972E-2</v>
      </c>
      <c r="U51" s="81"/>
      <c r="V51" s="79">
        <v>0.13</v>
      </c>
      <c r="W51" s="82">
        <f>W50*V51</f>
        <v>1997.094540984637</v>
      </c>
      <c r="X51" s="81"/>
      <c r="Y51" s="83">
        <f t="shared" si="50"/>
        <v>-0.66169999999988249</v>
      </c>
      <c r="Z51" s="84">
        <f>IF((Q51)=0,"",(Y51/Q51))</f>
        <v>-3.312215907150662E-4</v>
      </c>
      <c r="AA51" s="81"/>
      <c r="AB51" s="79">
        <v>0.13</v>
      </c>
      <c r="AC51" s="82">
        <f>AC50*AB51</f>
        <v>1999.8804409846371</v>
      </c>
      <c r="AD51" s="81"/>
      <c r="AE51" s="83">
        <f t="shared" si="13"/>
        <v>2.7859000000000833</v>
      </c>
      <c r="AF51" s="84">
        <f>IF((W51)=0,"",(AE51/W51))</f>
        <v>1.3949765235583378E-3</v>
      </c>
    </row>
    <row r="52" spans="2:36" ht="12.75" customHeight="1" x14ac:dyDescent="0.25">
      <c r="B52" s="85" t="s">
        <v>37</v>
      </c>
      <c r="C52" s="14"/>
      <c r="D52" s="14"/>
      <c r="E52" s="14"/>
      <c r="F52" s="80"/>
      <c r="G52" s="86"/>
      <c r="H52" s="82">
        <f>H50+H51</f>
        <v>17216.804775352302</v>
      </c>
      <c r="I52" s="81"/>
      <c r="J52" s="86"/>
      <c r="K52" s="82">
        <f>K50+K51</f>
        <v>17574.801689160322</v>
      </c>
      <c r="L52" s="81"/>
      <c r="M52" s="83">
        <f t="shared" si="44"/>
        <v>357.9969138080196</v>
      </c>
      <c r="N52" s="84">
        <f>IF((H52)=0,"",(M52/H52))</f>
        <v>2.0793458395981262E-2</v>
      </c>
      <c r="O52" s="81"/>
      <c r="P52" s="86"/>
      <c r="Q52" s="82">
        <f>Q50+Q51</f>
        <v>17365.11194086646</v>
      </c>
      <c r="R52" s="81"/>
      <c r="S52" s="83">
        <f t="shared" si="47"/>
        <v>-209.68974829386207</v>
      </c>
      <c r="T52" s="84">
        <f>IF((K52)=0,"",(S52/K52))</f>
        <v>-1.1931272511779932E-2</v>
      </c>
      <c r="U52" s="81"/>
      <c r="V52" s="86"/>
      <c r="W52" s="82">
        <f>W50+W51</f>
        <v>17359.360240866459</v>
      </c>
      <c r="X52" s="81"/>
      <c r="Y52" s="83">
        <f t="shared" si="50"/>
        <v>-5.7517000000007101</v>
      </c>
      <c r="Z52" s="84">
        <f>IF((Q52)=0,"",(Y52/Q52))</f>
        <v>-3.3122159071516589E-4</v>
      </c>
      <c r="AA52" s="81"/>
      <c r="AB52" s="86"/>
      <c r="AC52" s="82">
        <f>AC50+AC51</f>
        <v>17383.576140866458</v>
      </c>
      <c r="AD52" s="81"/>
      <c r="AE52" s="83">
        <f t="shared" si="13"/>
        <v>24.215899999999237</v>
      </c>
      <c r="AF52" s="84">
        <f>IF((W52)=0,"",(AE52/W52))</f>
        <v>1.3949765235582523E-3</v>
      </c>
    </row>
    <row r="53" spans="2:36" ht="15.75" customHeight="1" x14ac:dyDescent="0.25">
      <c r="B53" s="141" t="s">
        <v>38</v>
      </c>
      <c r="C53" s="141"/>
      <c r="D53" s="141"/>
      <c r="E53" s="141"/>
      <c r="F53" s="80"/>
      <c r="G53" s="86"/>
      <c r="H53" s="87">
        <f>ROUND(-H52*10%,2)</f>
        <v>-1721.68</v>
      </c>
      <c r="I53" s="81"/>
      <c r="J53" s="86"/>
      <c r="K53" s="213">
        <v>0</v>
      </c>
      <c r="L53" s="81"/>
      <c r="M53" s="88">
        <f t="shared" si="44"/>
        <v>1721.68</v>
      </c>
      <c r="N53" s="89">
        <f>IF((H53)=0,"",(M53/H53))</f>
        <v>-1</v>
      </c>
      <c r="O53" s="81"/>
      <c r="P53" s="86"/>
      <c r="Q53" s="87">
        <f>ROUND(-Q52*10%,2)</f>
        <v>-1736.51</v>
      </c>
      <c r="R53" s="81"/>
      <c r="S53" s="88">
        <f t="shared" si="47"/>
        <v>-1736.51</v>
      </c>
      <c r="T53" s="89" t="str">
        <f>IF((K53)=0,"",(S53/K53))</f>
        <v/>
      </c>
      <c r="U53" s="81"/>
      <c r="V53" s="86"/>
      <c r="W53" s="87">
        <f>ROUND(-W52*10%,2)</f>
        <v>-1735.94</v>
      </c>
      <c r="X53" s="81"/>
      <c r="Y53" s="88">
        <f t="shared" si="50"/>
        <v>0.56999999999993634</v>
      </c>
      <c r="Z53" s="89">
        <f>IF((Q53)=0,"",(Y53/Q53))</f>
        <v>-3.2824458252468246E-4</v>
      </c>
      <c r="AA53" s="81"/>
      <c r="AB53" s="86"/>
      <c r="AC53" s="87">
        <f>ROUND(-AC52*10%,2)</f>
        <v>-1738.36</v>
      </c>
      <c r="AD53" s="81"/>
      <c r="AE53" s="88">
        <f t="shared" si="13"/>
        <v>-2.4199999999998454</v>
      </c>
      <c r="AF53" s="89">
        <f>IF((W53)=0,"",(AE53/W53))</f>
        <v>1.3940573982970871E-3</v>
      </c>
    </row>
    <row r="54" spans="2:36" ht="13.5" customHeight="1" thickBot="1" x14ac:dyDescent="0.3">
      <c r="B54" s="222" t="s">
        <v>39</v>
      </c>
      <c r="C54" s="222"/>
      <c r="D54" s="222"/>
      <c r="E54" s="142"/>
      <c r="F54" s="91"/>
      <c r="G54" s="90"/>
      <c r="H54" s="93">
        <f>H52+H53</f>
        <v>15495.124775352302</v>
      </c>
      <c r="I54" s="92"/>
      <c r="J54" s="90"/>
      <c r="K54" s="93">
        <f>K52+K53</f>
        <v>17574.801689160322</v>
      </c>
      <c r="L54" s="92"/>
      <c r="M54" s="94">
        <f t="shared" si="44"/>
        <v>2079.6769138080199</v>
      </c>
      <c r="N54" s="95">
        <f>IF((H54)=0,"",(M54/H54))</f>
        <v>0.13421491881860215</v>
      </c>
      <c r="O54" s="92"/>
      <c r="P54" s="90"/>
      <c r="Q54" s="93">
        <f>Q52+Q53</f>
        <v>15628.60194086646</v>
      </c>
      <c r="R54" s="92"/>
      <c r="S54" s="94">
        <f t="shared" si="47"/>
        <v>-1946.1997482938623</v>
      </c>
      <c r="T54" s="95">
        <f>IF((K54)=0,"",(S54/K54))</f>
        <v>-0.11073807731749413</v>
      </c>
      <c r="U54" s="92"/>
      <c r="V54" s="90"/>
      <c r="W54" s="93">
        <f>W52+W53</f>
        <v>15623.420240866459</v>
      </c>
      <c r="X54" s="92"/>
      <c r="Y54" s="94">
        <f t="shared" si="50"/>
        <v>-5.1817000000010012</v>
      </c>
      <c r="Z54" s="95">
        <f>IF((Q54)=0,"",(Y54/Q54))</f>
        <v>-3.31552369150284E-4</v>
      </c>
      <c r="AA54" s="92"/>
      <c r="AB54" s="90"/>
      <c r="AC54" s="93">
        <f>AC52+AC53</f>
        <v>15645.216140866458</v>
      </c>
      <c r="AD54" s="92"/>
      <c r="AE54" s="94">
        <f t="shared" si="13"/>
        <v>21.795899999999165</v>
      </c>
      <c r="AF54" s="95">
        <f>IF((W54)=0,"",(AE54/W54))</f>
        <v>1.3950786488471482E-3</v>
      </c>
    </row>
    <row r="55" spans="2:36" s="61" customFormat="1" ht="8.25" customHeight="1" thickBot="1" x14ac:dyDescent="0.3">
      <c r="B55" s="96"/>
      <c r="C55" s="97"/>
      <c r="D55" s="98"/>
      <c r="E55" s="98"/>
      <c r="F55" s="99"/>
      <c r="G55" s="65"/>
      <c r="H55" s="67"/>
      <c r="I55" s="100"/>
      <c r="J55" s="65"/>
      <c r="K55" s="67"/>
      <c r="L55" s="100"/>
      <c r="M55" s="101">
        <f t="shared" si="44"/>
        <v>0</v>
      </c>
      <c r="N55" s="70"/>
      <c r="O55" s="100"/>
      <c r="P55" s="65"/>
      <c r="Q55" s="67"/>
      <c r="R55" s="100"/>
      <c r="S55" s="101">
        <f t="shared" si="47"/>
        <v>0</v>
      </c>
      <c r="T55" s="70"/>
      <c r="U55" s="100"/>
      <c r="V55" s="65"/>
      <c r="W55" s="67"/>
      <c r="X55" s="100"/>
      <c r="Y55" s="101">
        <f t="shared" si="50"/>
        <v>0</v>
      </c>
      <c r="Z55" s="70"/>
      <c r="AA55" s="100"/>
      <c r="AB55" s="65"/>
      <c r="AC55" s="67"/>
      <c r="AD55" s="100"/>
      <c r="AE55" s="101">
        <f t="shared" si="13"/>
        <v>0</v>
      </c>
      <c r="AF55" s="70"/>
    </row>
    <row r="56" spans="2:36" s="61" customFormat="1" ht="13" x14ac:dyDescent="0.25">
      <c r="B56" s="102" t="s">
        <v>40</v>
      </c>
      <c r="C56" s="56"/>
      <c r="D56" s="56"/>
      <c r="E56" s="56"/>
      <c r="F56" s="104"/>
      <c r="G56" s="103"/>
      <c r="H56" s="105">
        <f>SUM(H47:H48,H39,H40:H43)</f>
        <v>16088.710420665757</v>
      </c>
      <c r="I56" s="106"/>
      <c r="J56" s="103"/>
      <c r="K56" s="105">
        <f>SUM(K47:K48,K39,K40:K43)</f>
        <v>16405.521848814446</v>
      </c>
      <c r="L56" s="106"/>
      <c r="M56" s="107">
        <f t="shared" si="44"/>
        <v>316.81142814868872</v>
      </c>
      <c r="N56" s="77">
        <f>IF((H56)=0,"",(M56/H56))</f>
        <v>1.9691536479005067E-2</v>
      </c>
      <c r="O56" s="106"/>
      <c r="P56" s="103"/>
      <c r="Q56" s="105">
        <f>SUM(Q47:Q48,Q39,Q40:Q43)</f>
        <v>16219.955699881824</v>
      </c>
      <c r="R56" s="106"/>
      <c r="S56" s="107">
        <f t="shared" si="47"/>
        <v>-185.56614893262122</v>
      </c>
      <c r="T56" s="77">
        <f>IF((K56)=0,"",(S56/K56))</f>
        <v>-1.1311200621517033E-2</v>
      </c>
      <c r="U56" s="106"/>
      <c r="V56" s="103"/>
      <c r="W56" s="105">
        <f>SUM(W47:W48,W39,W40:W43)</f>
        <v>16214.865699881824</v>
      </c>
      <c r="X56" s="106"/>
      <c r="Y56" s="107">
        <f t="shared" si="50"/>
        <v>-5.0900000000001455</v>
      </c>
      <c r="Z56" s="77">
        <f>IF((Q56)=0,"",(Y56/Q56))</f>
        <v>-3.1381096805567911E-4</v>
      </c>
      <c r="AA56" s="106"/>
      <c r="AB56" s="103"/>
      <c r="AC56" s="105">
        <f>SUM(AC47:AC48,AC39,AC40:AC43)</f>
        <v>16236.295699881824</v>
      </c>
      <c r="AD56" s="106"/>
      <c r="AE56" s="107">
        <f t="shared" si="13"/>
        <v>21.430000000000291</v>
      </c>
      <c r="AF56" s="77">
        <f>IF((W56)=0,"",(AE56/W56))</f>
        <v>1.3216267341737203E-3</v>
      </c>
    </row>
    <row r="57" spans="2:36" s="61" customFormat="1" x14ac:dyDescent="0.25">
      <c r="B57" s="108" t="s">
        <v>36</v>
      </c>
      <c r="C57" s="56"/>
      <c r="D57" s="56"/>
      <c r="E57" s="56"/>
      <c r="F57" s="104"/>
      <c r="G57" s="109">
        <v>0.13</v>
      </c>
      <c r="H57" s="111">
        <f>H56*G57</f>
        <v>2091.5323546865484</v>
      </c>
      <c r="I57" s="110"/>
      <c r="J57" s="109">
        <v>0.13</v>
      </c>
      <c r="K57" s="111">
        <f>K56*J57</f>
        <v>2132.7178403458779</v>
      </c>
      <c r="L57" s="110"/>
      <c r="M57" s="112">
        <f t="shared" si="44"/>
        <v>41.185485659329515</v>
      </c>
      <c r="N57" s="84">
        <f>IF((H57)=0,"",(M57/H57))</f>
        <v>1.969153647900506E-2</v>
      </c>
      <c r="O57" s="110"/>
      <c r="P57" s="109">
        <v>0.13</v>
      </c>
      <c r="Q57" s="111">
        <f>Q56*P57</f>
        <v>2108.5942409846371</v>
      </c>
      <c r="R57" s="110"/>
      <c r="S57" s="112">
        <f t="shared" si="47"/>
        <v>-24.123599361240849</v>
      </c>
      <c r="T57" s="84">
        <f>IF((K57)=0,"",(S57/K57))</f>
        <v>-1.1311200621517076E-2</v>
      </c>
      <c r="U57" s="110"/>
      <c r="V57" s="109">
        <v>0.13</v>
      </c>
      <c r="W57" s="111">
        <f>W56*V57</f>
        <v>2107.9325409846374</v>
      </c>
      <c r="X57" s="110"/>
      <c r="Y57" s="112">
        <f t="shared" si="50"/>
        <v>-0.66169999999965512</v>
      </c>
      <c r="Z57" s="84">
        <f>IF((Q57)=0,"",(Y57/Q57))</f>
        <v>-3.1381096805550661E-4</v>
      </c>
      <c r="AA57" s="110"/>
      <c r="AB57" s="109">
        <v>0.13</v>
      </c>
      <c r="AC57" s="111">
        <f>AC56*AB57</f>
        <v>2110.7184409846373</v>
      </c>
      <c r="AD57" s="110"/>
      <c r="AE57" s="112">
        <f t="shared" si="13"/>
        <v>2.7858999999998559</v>
      </c>
      <c r="AF57" s="84">
        <f>IF((W57)=0,"",(AE57/W57))</f>
        <v>1.3216267341736338E-3</v>
      </c>
    </row>
    <row r="58" spans="2:36" s="61" customFormat="1" ht="12.75" customHeight="1" x14ac:dyDescent="0.25">
      <c r="B58" s="113" t="s">
        <v>37</v>
      </c>
      <c r="C58" s="56"/>
      <c r="D58" s="56"/>
      <c r="E58" s="56"/>
      <c r="F58" s="115"/>
      <c r="G58" s="114"/>
      <c r="H58" s="111">
        <f>H56+H57</f>
        <v>18180.242775352304</v>
      </c>
      <c r="I58" s="110"/>
      <c r="J58" s="114"/>
      <c r="K58" s="111">
        <f>K56+K57</f>
        <v>18538.239689160324</v>
      </c>
      <c r="L58" s="110"/>
      <c r="M58" s="112">
        <f t="shared" si="44"/>
        <v>357.9969138080196</v>
      </c>
      <c r="N58" s="84">
        <f>IF((H58)=0,"",(M58/H58))</f>
        <v>1.9691536479005144E-2</v>
      </c>
      <c r="O58" s="110"/>
      <c r="P58" s="114"/>
      <c r="Q58" s="111">
        <f>Q56+Q57</f>
        <v>18328.549940866462</v>
      </c>
      <c r="R58" s="110"/>
      <c r="S58" s="112">
        <f t="shared" si="47"/>
        <v>-209.68974829386207</v>
      </c>
      <c r="T58" s="84">
        <f>IF((K58)=0,"",(S58/K58))</f>
        <v>-1.1311200621517038E-2</v>
      </c>
      <c r="U58" s="110"/>
      <c r="V58" s="114"/>
      <c r="W58" s="111">
        <f>W56+W57</f>
        <v>18322.798240866461</v>
      </c>
      <c r="X58" s="110"/>
      <c r="Y58" s="112">
        <f t="shared" si="50"/>
        <v>-5.7517000000007101</v>
      </c>
      <c r="Z58" s="84">
        <f>IF((Q58)=0,"",(Y58/Q58))</f>
        <v>-3.1381096805570887E-4</v>
      </c>
      <c r="AA58" s="110"/>
      <c r="AB58" s="114"/>
      <c r="AC58" s="111">
        <f>AC56+AC57</f>
        <v>18347.01414086646</v>
      </c>
      <c r="AD58" s="110"/>
      <c r="AE58" s="112">
        <f t="shared" si="13"/>
        <v>24.215899999999237</v>
      </c>
      <c r="AF58" s="84">
        <f>IF((W58)=0,"",(AE58/W58))</f>
        <v>1.3216267341736607E-3</v>
      </c>
    </row>
    <row r="59" spans="2:36" s="61" customFormat="1" ht="15.75" customHeight="1" x14ac:dyDescent="0.25">
      <c r="B59" s="143" t="s">
        <v>38</v>
      </c>
      <c r="C59" s="143"/>
      <c r="D59" s="143"/>
      <c r="E59" s="143"/>
      <c r="F59" s="115"/>
      <c r="G59" s="114"/>
      <c r="H59" s="116">
        <f>ROUND(-H58*10%,2)</f>
        <v>-1818.02</v>
      </c>
      <c r="I59" s="110"/>
      <c r="J59" s="114"/>
      <c r="K59" s="214">
        <v>0</v>
      </c>
      <c r="L59" s="110"/>
      <c r="M59" s="117">
        <f t="shared" si="44"/>
        <v>1818.02</v>
      </c>
      <c r="N59" s="89">
        <f>IF((H59)=0,"",(M59/H59))</f>
        <v>-1</v>
      </c>
      <c r="O59" s="110"/>
      <c r="P59" s="114"/>
      <c r="Q59" s="116">
        <f>ROUND(-Q58*10%,2)</f>
        <v>-1832.85</v>
      </c>
      <c r="R59" s="110"/>
      <c r="S59" s="117">
        <f t="shared" si="47"/>
        <v>-1832.85</v>
      </c>
      <c r="T59" s="89" t="str">
        <f>IF((K59)=0,"",(S59/K59))</f>
        <v/>
      </c>
      <c r="U59" s="110"/>
      <c r="V59" s="114"/>
      <c r="W59" s="116">
        <f>ROUND(-W58*10%,2)</f>
        <v>-1832.28</v>
      </c>
      <c r="X59" s="110"/>
      <c r="Y59" s="117">
        <f t="shared" si="50"/>
        <v>0.56999999999993634</v>
      </c>
      <c r="Z59" s="89">
        <f>IF((Q59)=0,"",(Y59/Q59))</f>
        <v>-3.1099107946637005E-4</v>
      </c>
      <c r="AA59" s="110"/>
      <c r="AB59" s="114"/>
      <c r="AC59" s="116">
        <f>ROUND(-AC58*10%,2)</f>
        <v>-1834.7</v>
      </c>
      <c r="AD59" s="110"/>
      <c r="AE59" s="117">
        <f t="shared" si="13"/>
        <v>-2.4200000000000728</v>
      </c>
      <c r="AF59" s="89">
        <f>IF((W59)=0,"",(AE59/W59))</f>
        <v>1.3207588359858062E-3</v>
      </c>
    </row>
    <row r="60" spans="2:36" s="61" customFormat="1" ht="13.5" customHeight="1" thickBot="1" x14ac:dyDescent="0.3">
      <c r="B60" s="223" t="s">
        <v>41</v>
      </c>
      <c r="C60" s="223"/>
      <c r="D60" s="223"/>
      <c r="E60" s="135"/>
      <c r="F60" s="119"/>
      <c r="G60" s="118"/>
      <c r="H60" s="121">
        <f>SUM(H58:H59)</f>
        <v>16362.222775352304</v>
      </c>
      <c r="I60" s="120"/>
      <c r="J60" s="118"/>
      <c r="K60" s="121">
        <f>SUM(K58:K59)</f>
        <v>18538.239689160324</v>
      </c>
      <c r="L60" s="120"/>
      <c r="M60" s="122">
        <f t="shared" si="44"/>
        <v>2176.01691380802</v>
      </c>
      <c r="N60" s="123">
        <f>IF((H60)=0,"",(M60/H60))</f>
        <v>0.13299029989286815</v>
      </c>
      <c r="O60" s="120"/>
      <c r="P60" s="118"/>
      <c r="Q60" s="121">
        <f>SUM(Q58:Q59)</f>
        <v>16495.699940866463</v>
      </c>
      <c r="R60" s="120"/>
      <c r="S60" s="122">
        <f t="shared" si="47"/>
        <v>-2042.5397482938606</v>
      </c>
      <c r="T60" s="123">
        <f>IF((K60)=0,"",(S60/K60))</f>
        <v>-0.11017981116557544</v>
      </c>
      <c r="U60" s="120"/>
      <c r="V60" s="118"/>
      <c r="W60" s="121">
        <f>SUM(W58:W59)</f>
        <v>16490.518240866462</v>
      </c>
      <c r="X60" s="120"/>
      <c r="Y60" s="122">
        <f t="shared" si="50"/>
        <v>-5.1817000000010012</v>
      </c>
      <c r="Z60" s="123">
        <f>IF((Q60)=0,"",(Y60/Q60))</f>
        <v>-3.1412428806151186E-4</v>
      </c>
      <c r="AA60" s="120"/>
      <c r="AB60" s="118"/>
      <c r="AC60" s="121">
        <f>SUM(AC58:AC59)</f>
        <v>16512.31414086646</v>
      </c>
      <c r="AD60" s="120"/>
      <c r="AE60" s="122">
        <f t="shared" si="13"/>
        <v>21.795899999997346</v>
      </c>
      <c r="AF60" s="123">
        <f>IF((W60)=0,"",(AE60/W60))</f>
        <v>1.3217231673158213E-3</v>
      </c>
    </row>
    <row r="61" spans="2:36" s="61" customFormat="1" ht="8.25" customHeight="1" thickBot="1" x14ac:dyDescent="0.3">
      <c r="B61" s="96"/>
      <c r="C61" s="97"/>
      <c r="D61" s="98"/>
      <c r="E61" s="98"/>
      <c r="F61" s="125"/>
      <c r="G61" s="124"/>
      <c r="H61" s="127"/>
      <c r="I61" s="126"/>
      <c r="J61" s="124"/>
      <c r="K61" s="127"/>
      <c r="L61" s="126"/>
      <c r="M61" s="128"/>
      <c r="N61" s="70"/>
      <c r="O61" s="126"/>
      <c r="P61" s="124"/>
      <c r="Q61" s="127"/>
      <c r="R61" s="126"/>
      <c r="S61" s="128"/>
      <c r="T61" s="70"/>
      <c r="U61" s="126"/>
      <c r="V61" s="124"/>
      <c r="W61" s="127"/>
      <c r="X61" s="126"/>
      <c r="Y61" s="128"/>
      <c r="Z61" s="70"/>
      <c r="AA61" s="126"/>
      <c r="AB61" s="124"/>
      <c r="AC61" s="127"/>
      <c r="AD61" s="126"/>
      <c r="AE61" s="128"/>
      <c r="AF61" s="70"/>
    </row>
    <row r="62" spans="2:36" ht="10.5" customHeight="1" x14ac:dyDescent="0.25">
      <c r="H62" s="147"/>
      <c r="I62" s="144"/>
      <c r="K62" s="147"/>
      <c r="L62" s="144"/>
      <c r="M62" s="144"/>
      <c r="N62" s="144"/>
      <c r="O62" s="144"/>
      <c r="Q62" s="147"/>
      <c r="R62" s="144"/>
      <c r="S62" s="144"/>
      <c r="T62" s="144"/>
      <c r="U62" s="144"/>
      <c r="W62" s="147"/>
      <c r="X62" s="144"/>
      <c r="Y62" s="144"/>
      <c r="Z62" s="144"/>
      <c r="AA62" s="144"/>
      <c r="AC62" s="147"/>
      <c r="AD62" s="144"/>
      <c r="AE62" s="144"/>
      <c r="AF62" s="144"/>
    </row>
    <row r="63" spans="2:36" ht="13" x14ac:dyDescent="0.3">
      <c r="B63" s="7" t="s">
        <v>42</v>
      </c>
      <c r="G63" s="129">
        <v>3.7900000000000003E-2</v>
      </c>
      <c r="I63" s="144"/>
      <c r="J63" s="129">
        <v>3.7900000000000003E-2</v>
      </c>
      <c r="K63" s="144"/>
      <c r="L63" s="144"/>
      <c r="M63" s="144"/>
      <c r="N63" s="144"/>
      <c r="O63" s="144"/>
      <c r="P63" s="129">
        <v>3.7900000000000003E-2</v>
      </c>
      <c r="Q63" s="144"/>
      <c r="R63" s="144"/>
      <c r="S63" s="144"/>
      <c r="T63" s="144"/>
      <c r="U63" s="144"/>
      <c r="V63" s="129">
        <v>3.7900000000000003E-2</v>
      </c>
      <c r="W63" s="144"/>
      <c r="X63" s="144"/>
      <c r="Y63" s="144"/>
      <c r="Z63" s="144"/>
      <c r="AA63" s="144"/>
      <c r="AB63" s="129">
        <v>3.7900000000000003E-2</v>
      </c>
      <c r="AC63" s="144"/>
      <c r="AD63" s="144"/>
      <c r="AE63" s="144"/>
      <c r="AF63" s="144"/>
    </row>
    <row r="64" spans="2:36" ht="10.5" customHeight="1" x14ac:dyDescent="0.25">
      <c r="I64" s="144"/>
      <c r="K64" s="144"/>
      <c r="L64" s="144"/>
      <c r="M64" s="144"/>
      <c r="N64" s="144"/>
      <c r="O64" s="144"/>
      <c r="R64" s="144"/>
      <c r="U64" s="144"/>
      <c r="X64" s="144"/>
      <c r="AA64" s="144"/>
      <c r="AD64" s="144"/>
      <c r="AG64" s="144"/>
      <c r="AJ64" s="144"/>
    </row>
    <row r="65" spans="1:36" ht="10.5" customHeight="1" x14ac:dyDescent="0.3">
      <c r="A65" s="130" t="s">
        <v>43</v>
      </c>
      <c r="I65" s="144"/>
      <c r="K65" s="144"/>
      <c r="L65" s="144"/>
      <c r="M65" s="144"/>
      <c r="N65" s="144"/>
      <c r="O65" s="144"/>
      <c r="R65" s="144"/>
      <c r="U65" s="144"/>
      <c r="X65" s="144"/>
      <c r="AA65" s="144"/>
      <c r="AD65" s="144"/>
      <c r="AG65" s="144"/>
      <c r="AJ65" s="144"/>
    </row>
    <row r="66" spans="1:36" ht="10.5" customHeight="1" x14ac:dyDescent="0.25">
      <c r="I66" s="144"/>
      <c r="K66" s="144"/>
      <c r="L66" s="144"/>
      <c r="M66" s="144"/>
      <c r="N66" s="144"/>
      <c r="O66" s="144"/>
      <c r="R66" s="144"/>
      <c r="U66" s="144"/>
      <c r="X66" s="144"/>
      <c r="AA66" s="144"/>
      <c r="AD66" s="144"/>
      <c r="AG66" s="144"/>
      <c r="AJ66" s="144"/>
    </row>
    <row r="67" spans="1:36" x14ac:dyDescent="0.25">
      <c r="A67" s="1" t="s">
        <v>44</v>
      </c>
      <c r="I67" s="144"/>
      <c r="K67" s="144"/>
      <c r="L67" s="144"/>
      <c r="M67" s="144"/>
      <c r="N67" s="144"/>
      <c r="O67" s="144"/>
      <c r="R67" s="144"/>
      <c r="U67" s="144"/>
      <c r="X67" s="144"/>
      <c r="AA67" s="144"/>
      <c r="AD67" s="144"/>
      <c r="AG67" s="144"/>
      <c r="AJ67" s="144"/>
    </row>
    <row r="68" spans="1:36" x14ac:dyDescent="0.25">
      <c r="A68" s="1" t="s">
        <v>45</v>
      </c>
      <c r="I68" s="144"/>
      <c r="K68" s="144"/>
      <c r="L68" s="144"/>
      <c r="M68" s="144"/>
      <c r="N68" s="144"/>
      <c r="O68" s="144"/>
      <c r="R68" s="144"/>
      <c r="U68" s="144"/>
      <c r="X68" s="144"/>
      <c r="AA68" s="144"/>
      <c r="AD68" s="144"/>
      <c r="AG68" s="144"/>
      <c r="AJ68" s="144"/>
    </row>
    <row r="69" spans="1:36" x14ac:dyDescent="0.25">
      <c r="I69" s="144"/>
      <c r="K69" s="144"/>
      <c r="L69" s="144"/>
      <c r="M69" s="144"/>
      <c r="N69" s="144"/>
      <c r="O69" s="144"/>
      <c r="R69" s="144"/>
      <c r="U69" s="144"/>
      <c r="X69" s="144"/>
      <c r="AA69" s="144"/>
      <c r="AD69" s="144"/>
      <c r="AG69" s="144"/>
      <c r="AJ69" s="144"/>
    </row>
    <row r="70" spans="1:36" x14ac:dyDescent="0.25">
      <c r="A70" s="6" t="s">
        <v>46</v>
      </c>
      <c r="I70" s="144"/>
      <c r="K70" s="144"/>
      <c r="L70" s="144"/>
      <c r="M70" s="144"/>
      <c r="N70" s="144"/>
      <c r="O70" s="144"/>
      <c r="R70" s="144"/>
      <c r="U70" s="144"/>
      <c r="X70" s="144"/>
      <c r="AA70" s="144"/>
      <c r="AD70" s="144"/>
      <c r="AG70" s="144"/>
      <c r="AJ70" s="144"/>
    </row>
    <row r="71" spans="1:36" x14ac:dyDescent="0.25">
      <c r="A71" s="6" t="s">
        <v>47</v>
      </c>
      <c r="I71" s="144"/>
      <c r="K71" s="144"/>
      <c r="L71" s="144"/>
      <c r="M71" s="144"/>
      <c r="N71" s="144"/>
      <c r="O71" s="144"/>
      <c r="R71" s="144"/>
      <c r="U71" s="144"/>
      <c r="X71" s="144"/>
      <c r="AA71" s="144"/>
      <c r="AD71" s="144"/>
      <c r="AG71" s="144"/>
      <c r="AJ71" s="144"/>
    </row>
    <row r="72" spans="1:36" x14ac:dyDescent="0.25">
      <c r="I72" s="144"/>
      <c r="K72" s="144"/>
      <c r="L72" s="144"/>
      <c r="M72" s="144"/>
      <c r="N72" s="144"/>
      <c r="O72" s="144"/>
      <c r="R72" s="144"/>
      <c r="U72" s="144"/>
      <c r="X72" s="144"/>
      <c r="AA72" s="144"/>
      <c r="AD72" s="144"/>
      <c r="AG72" s="144"/>
      <c r="AJ72" s="144"/>
    </row>
    <row r="73" spans="1:36" x14ac:dyDescent="0.25">
      <c r="A73" s="1" t="s">
        <v>48</v>
      </c>
      <c r="I73" s="144"/>
      <c r="K73" s="144"/>
      <c r="L73" s="144"/>
      <c r="M73" s="144"/>
      <c r="N73" s="144"/>
      <c r="O73" s="144"/>
      <c r="R73" s="144"/>
      <c r="U73" s="144"/>
      <c r="X73" s="144"/>
      <c r="AA73" s="144"/>
      <c r="AD73" s="144"/>
      <c r="AG73" s="144"/>
      <c r="AJ73" s="144"/>
    </row>
    <row r="74" spans="1:36" x14ac:dyDescent="0.25">
      <c r="A74" s="1" t="s">
        <v>49</v>
      </c>
      <c r="I74" s="144"/>
      <c r="K74" s="144"/>
      <c r="L74" s="144"/>
      <c r="M74" s="144"/>
      <c r="N74" s="144"/>
      <c r="O74" s="144"/>
      <c r="R74" s="144"/>
      <c r="U74" s="144"/>
      <c r="X74" s="144"/>
      <c r="AA74" s="144"/>
      <c r="AD74" s="144"/>
      <c r="AG74" s="144"/>
      <c r="AJ74" s="144"/>
    </row>
    <row r="75" spans="1:36" x14ac:dyDescent="0.25">
      <c r="A75" s="1" t="s">
        <v>50</v>
      </c>
      <c r="I75" s="144"/>
      <c r="K75" s="144"/>
      <c r="L75" s="144"/>
      <c r="M75" s="144"/>
      <c r="N75" s="144"/>
      <c r="O75" s="144"/>
      <c r="R75" s="144"/>
      <c r="U75" s="144"/>
      <c r="X75" s="144"/>
      <c r="AA75" s="144"/>
      <c r="AD75" s="144"/>
      <c r="AG75" s="144"/>
      <c r="AJ75" s="144"/>
    </row>
    <row r="76" spans="1:36" x14ac:dyDescent="0.25">
      <c r="A76" s="1" t="s">
        <v>51</v>
      </c>
      <c r="I76" s="144"/>
      <c r="K76" s="144"/>
      <c r="L76" s="144"/>
      <c r="M76" s="144"/>
      <c r="N76" s="144"/>
      <c r="O76" s="144"/>
      <c r="R76" s="144"/>
      <c r="U76" s="144"/>
      <c r="X76" s="144"/>
      <c r="AA76" s="144"/>
      <c r="AD76" s="144"/>
      <c r="AG76" s="144"/>
      <c r="AJ76" s="144"/>
    </row>
    <row r="77" spans="1:36" x14ac:dyDescent="0.25">
      <c r="A77" s="1" t="s">
        <v>52</v>
      </c>
      <c r="I77" s="144"/>
      <c r="K77" s="144"/>
      <c r="L77" s="144"/>
      <c r="M77" s="144"/>
      <c r="N77" s="144"/>
      <c r="O77" s="144"/>
      <c r="R77" s="144"/>
      <c r="U77" s="144"/>
      <c r="X77" s="144"/>
      <c r="AA77" s="144"/>
      <c r="AD77" s="144"/>
      <c r="AG77" s="144"/>
      <c r="AJ77" s="144"/>
    </row>
    <row r="78" spans="1:36" x14ac:dyDescent="0.25">
      <c r="I78" s="144"/>
      <c r="K78" s="144"/>
      <c r="L78" s="144"/>
      <c r="M78" s="144"/>
      <c r="N78" s="144"/>
      <c r="O78" s="144"/>
      <c r="R78" s="144"/>
      <c r="U78" s="144"/>
      <c r="X78" s="144"/>
      <c r="AA78" s="144"/>
      <c r="AD78" s="144"/>
      <c r="AG78" s="144"/>
      <c r="AJ78" s="144"/>
    </row>
    <row r="79" spans="1:36" x14ac:dyDescent="0.25">
      <c r="A79" s="131"/>
      <c r="B79" s="1" t="s">
        <v>53</v>
      </c>
    </row>
  </sheetData>
  <sheetProtection selectLockedCells="1"/>
  <mergeCells count="5">
    <mergeCell ref="G9:H9"/>
    <mergeCell ref="J9:K9"/>
    <mergeCell ref="M9:N9"/>
    <mergeCell ref="B54:D54"/>
    <mergeCell ref="B60:D60"/>
  </mergeCells>
  <dataValidations count="2">
    <dataValidation type="list" allowBlank="1" showInputMessage="1" showErrorMessage="1" sqref="D5:E5">
      <formula1>"TOU, non-TOU"</formula1>
    </dataValidation>
    <dataValidation type="list" allowBlank="1" showInputMessage="1" showErrorMessage="1" prompt="Select Charge Unit - monthly, per kWh, per kW" sqref="D37:E38 D12:E27 D55:E55 D61:E61 D40:E49 D29:E35">
      <formula1>"Monthly, per kWh, per kW"</formula1>
    </dataValidation>
  </dataValidations>
  <pageMargins left="0.75" right="0.75" top="1" bottom="1" header="0.5" footer="0.5"/>
  <pageSetup paperSize="3" scale="61" orientation="landscape" r:id="rId1"/>
  <headerFooter alignWithMargins="0">
    <oddFooter>&amp;C9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0417" r:id="rId4" name="Option Button 1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10</xdr:col>
                    <xdr:colOff>742950</xdr:colOff>
                    <xdr:row>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18" r:id="rId5" name="Option Button 2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10</xdr:col>
                    <xdr:colOff>742950</xdr:colOff>
                    <xdr:row>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19" r:id="rId6" name="Option Button 3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10</xdr:col>
                    <xdr:colOff>742950</xdr:colOff>
                    <xdr:row>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20" r:id="rId7" name="Option Button 4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10</xdr:col>
                    <xdr:colOff>742950</xdr:colOff>
                    <xdr:row>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21" r:id="rId8" name="Option Button 5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10</xdr:col>
                    <xdr:colOff>742950</xdr:colOff>
                    <xdr:row>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22" r:id="rId9" name="Option Button 6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10</xdr:col>
                    <xdr:colOff>742950</xdr:colOff>
                    <xdr:row>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23" r:id="rId10" name="Option Button 7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10</xdr:col>
                    <xdr:colOff>742950</xdr:colOff>
                    <xdr:row>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24" r:id="rId11" name="Option Button 8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10</xdr:col>
                    <xdr:colOff>742950</xdr:colOff>
                    <xdr:row>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25" r:id="rId12" name="Option Button 9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10</xdr:col>
                    <xdr:colOff>742950</xdr:colOff>
                    <xdr:row>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26" r:id="rId13" name="Option Button 10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10</xdr:col>
                    <xdr:colOff>742950</xdr:colOff>
                    <xdr:row>7</xdr:row>
                    <xdr:rowOff>31750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6">
    <tabColor rgb="FF7030A0"/>
    <pageSetUpPr fitToPage="1"/>
  </sheetPr>
  <dimension ref="A1:AP79"/>
  <sheetViews>
    <sheetView showGridLines="0" zoomScaleNormal="100" workbookViewId="0">
      <selection activeCell="E15" sqref="E15"/>
    </sheetView>
  </sheetViews>
  <sheetFormatPr defaultColWidth="9.1796875" defaultRowHeight="12.5" x14ac:dyDescent="0.25"/>
  <cols>
    <col min="1" max="1" width="2.1796875" style="1" customWidth="1"/>
    <col min="2" max="2" width="28.54296875" style="1" customWidth="1"/>
    <col min="3" max="3" width="1.26953125" style="1" customWidth="1"/>
    <col min="4" max="4" width="11.26953125" style="1" customWidth="1"/>
    <col min="5" max="5" width="11.26953125" style="1" hidden="1" customWidth="1"/>
    <col min="6" max="6" width="10.1796875" style="1" customWidth="1"/>
    <col min="7" max="7" width="12.26953125" style="1" customWidth="1"/>
    <col min="8" max="8" width="12.26953125" style="144" customWidth="1"/>
    <col min="9" max="9" width="1.7265625" style="1" customWidth="1"/>
    <col min="10" max="11" width="12.26953125" style="1" customWidth="1"/>
    <col min="12" max="12" width="1.7265625" style="1" customWidth="1"/>
    <col min="13" max="13" width="12.26953125" style="1" customWidth="1"/>
    <col min="14" max="14" width="12.1796875" style="1" bestFit="1" customWidth="1"/>
    <col min="15" max="15" width="1.7265625" style="1" customWidth="1"/>
    <col min="16" max="17" width="12.26953125" style="1" hidden="1" customWidth="1"/>
    <col min="18" max="18" width="1.7265625" style="1" hidden="1" customWidth="1"/>
    <col min="19" max="19" width="12.26953125" style="1" hidden="1" customWidth="1"/>
    <col min="20" max="20" width="0" style="1" hidden="1" customWidth="1"/>
    <col min="21" max="21" width="1.7265625" style="1" hidden="1" customWidth="1"/>
    <col min="22" max="23" width="12.26953125" style="1" hidden="1" customWidth="1"/>
    <col min="24" max="24" width="1.7265625" style="1" hidden="1" customWidth="1"/>
    <col min="25" max="26" width="0" style="1" hidden="1" customWidth="1"/>
    <col min="27" max="27" width="1.7265625" style="1" hidden="1" customWidth="1"/>
    <col min="28" max="29" width="12.26953125" style="1" hidden="1" customWidth="1"/>
    <col min="30" max="30" width="1.7265625" style="1" hidden="1" customWidth="1"/>
    <col min="31" max="32" width="0" style="1" hidden="1" customWidth="1"/>
    <col min="33" max="33" width="1.7265625" style="1" customWidth="1"/>
    <col min="34" max="35" width="12.26953125" style="1" customWidth="1"/>
    <col min="36" max="36" width="1.7265625" style="1" customWidth="1"/>
    <col min="37" max="16384" width="9.1796875" style="1"/>
  </cols>
  <sheetData>
    <row r="1" spans="2:42" ht="7.5" customHeight="1" x14ac:dyDescent="0.25">
      <c r="M1"/>
      <c r="N1"/>
    </row>
    <row r="2" spans="2:42" ht="7.5" customHeight="1" x14ac:dyDescent="0.25">
      <c r="M2"/>
      <c r="N2"/>
    </row>
    <row r="3" spans="2:42" ht="15.5" x14ac:dyDescent="0.3">
      <c r="B3" s="2" t="s">
        <v>0</v>
      </c>
      <c r="D3" s="136" t="s">
        <v>76</v>
      </c>
      <c r="E3" s="136"/>
      <c r="F3" s="136"/>
      <c r="G3" s="136"/>
      <c r="H3" s="136"/>
      <c r="I3" s="136"/>
      <c r="J3" s="136"/>
      <c r="K3" s="136"/>
      <c r="L3" s="136"/>
      <c r="M3" s="136"/>
      <c r="N3" s="151">
        <v>1</v>
      </c>
      <c r="O3" s="136"/>
      <c r="Q3" s="34"/>
      <c r="R3" s="152"/>
      <c r="S3" s="34"/>
      <c r="T3" s="34"/>
      <c r="U3" s="152"/>
      <c r="V3" s="34"/>
      <c r="W3" s="34"/>
      <c r="X3" s="152"/>
      <c r="Y3" s="34"/>
      <c r="Z3" s="34"/>
      <c r="AA3" s="152"/>
      <c r="AB3" s="34"/>
      <c r="AC3" s="34"/>
      <c r="AD3" s="152"/>
      <c r="AE3" s="34"/>
      <c r="AF3" s="34"/>
      <c r="AG3" s="152"/>
      <c r="AH3" s="34"/>
      <c r="AI3" s="34"/>
      <c r="AJ3" s="152"/>
      <c r="AK3" s="34"/>
      <c r="AL3" s="34"/>
      <c r="AM3" s="34"/>
      <c r="AN3" s="34"/>
      <c r="AO3" s="34"/>
      <c r="AP3" s="34"/>
    </row>
    <row r="4" spans="2:42" ht="7.5" customHeight="1" x14ac:dyDescent="0.35">
      <c r="B4" s="3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R4" s="4"/>
      <c r="U4" s="4"/>
      <c r="X4" s="4"/>
      <c r="AA4" s="4"/>
      <c r="AD4" s="4"/>
      <c r="AG4" s="4"/>
      <c r="AJ4" s="4"/>
    </row>
    <row r="5" spans="2:42" ht="15.5" x14ac:dyDescent="0.35">
      <c r="B5" s="2" t="s">
        <v>1</v>
      </c>
      <c r="D5" s="5" t="s">
        <v>71</v>
      </c>
      <c r="E5" s="5"/>
      <c r="F5" s="4"/>
      <c r="G5" s="4"/>
      <c r="H5" s="4"/>
    </row>
    <row r="6" spans="2:42" ht="15.5" x14ac:dyDescent="0.35">
      <c r="B6" s="3"/>
      <c r="D6" s="4"/>
      <c r="E6" s="4"/>
      <c r="F6" s="4"/>
      <c r="G6" s="4"/>
      <c r="H6" s="4"/>
      <c r="J6" s="153"/>
      <c r="K6" s="153"/>
    </row>
    <row r="7" spans="2:42" ht="13" x14ac:dyDescent="0.3">
      <c r="B7" s="6"/>
      <c r="D7" s="7" t="s">
        <v>3</v>
      </c>
      <c r="E7" s="7"/>
      <c r="F7" s="7"/>
      <c r="G7" s="8">
        <v>350</v>
      </c>
      <c r="H7" s="9" t="s">
        <v>69</v>
      </c>
      <c r="J7" s="153"/>
      <c r="K7" s="153"/>
    </row>
    <row r="8" spans="2:42" ht="13" x14ac:dyDescent="0.3">
      <c r="B8" s="6"/>
      <c r="G8" s="8">
        <f>G7*(24*30)*0.611111111111111</f>
        <v>153999.99999999997</v>
      </c>
      <c r="H8" s="9" t="s">
        <v>4</v>
      </c>
    </row>
    <row r="9" spans="2:42" s="19" customFormat="1" ht="25.15" customHeight="1" x14ac:dyDescent="0.25">
      <c r="B9" s="148"/>
      <c r="D9" s="149"/>
      <c r="E9" s="149"/>
      <c r="F9" s="149"/>
      <c r="G9" s="220" t="s">
        <v>113</v>
      </c>
      <c r="H9" s="221"/>
      <c r="I9" s="150"/>
      <c r="J9" s="220" t="s">
        <v>59</v>
      </c>
      <c r="K9" s="224"/>
      <c r="L9" s="150"/>
      <c r="M9" s="220" t="s">
        <v>60</v>
      </c>
      <c r="N9" s="224"/>
      <c r="O9" s="150"/>
      <c r="P9" s="180" t="s">
        <v>62</v>
      </c>
      <c r="Q9" s="181"/>
      <c r="R9" s="150"/>
      <c r="S9" s="180" t="s">
        <v>63</v>
      </c>
      <c r="T9" s="181"/>
      <c r="U9" s="150"/>
      <c r="V9" s="180" t="s">
        <v>64</v>
      </c>
      <c r="W9" s="181"/>
      <c r="X9" s="150"/>
      <c r="Y9" s="180" t="s">
        <v>65</v>
      </c>
      <c r="Z9" s="181"/>
      <c r="AA9" s="150"/>
      <c r="AB9" s="180" t="s">
        <v>66</v>
      </c>
      <c r="AC9" s="181"/>
      <c r="AD9" s="150"/>
      <c r="AE9" s="180" t="s">
        <v>67</v>
      </c>
      <c r="AF9" s="181"/>
    </row>
    <row r="10" spans="2:42" ht="12.75" customHeight="1" x14ac:dyDescent="0.3">
      <c r="B10" s="6"/>
      <c r="D10" s="137" t="s">
        <v>5</v>
      </c>
      <c r="E10" s="137"/>
      <c r="F10" s="10" t="s">
        <v>7</v>
      </c>
      <c r="G10" s="10" t="s">
        <v>6</v>
      </c>
      <c r="H10" s="11" t="s">
        <v>8</v>
      </c>
      <c r="I10" s="144"/>
      <c r="J10" s="10" t="s">
        <v>6</v>
      </c>
      <c r="K10" s="11" t="s">
        <v>8</v>
      </c>
      <c r="L10" s="144"/>
      <c r="M10" s="145" t="s">
        <v>9</v>
      </c>
      <c r="N10" s="139" t="s">
        <v>10</v>
      </c>
      <c r="O10" s="144"/>
      <c r="P10" s="10" t="s">
        <v>6</v>
      </c>
      <c r="Q10" s="11" t="s">
        <v>8</v>
      </c>
      <c r="R10" s="144"/>
      <c r="S10" s="145" t="s">
        <v>9</v>
      </c>
      <c r="T10" s="139" t="s">
        <v>61</v>
      </c>
      <c r="U10" s="144"/>
      <c r="V10" s="10" t="s">
        <v>6</v>
      </c>
      <c r="W10" s="11" t="s">
        <v>8</v>
      </c>
      <c r="X10" s="144"/>
      <c r="Y10" s="145" t="s">
        <v>9</v>
      </c>
      <c r="Z10" s="139" t="s">
        <v>61</v>
      </c>
      <c r="AA10" s="144"/>
      <c r="AB10" s="10" t="s">
        <v>6</v>
      </c>
      <c r="AC10" s="11" t="s">
        <v>8</v>
      </c>
      <c r="AD10" s="144"/>
      <c r="AE10" s="145" t="s">
        <v>9</v>
      </c>
      <c r="AF10" s="139" t="s">
        <v>61</v>
      </c>
    </row>
    <row r="11" spans="2:42" ht="13" x14ac:dyDescent="0.3">
      <c r="B11" s="6"/>
      <c r="D11" s="138"/>
      <c r="E11" s="138"/>
      <c r="F11" s="12"/>
      <c r="G11" s="12" t="s">
        <v>11</v>
      </c>
      <c r="H11" s="13" t="s">
        <v>11</v>
      </c>
      <c r="I11" s="144"/>
      <c r="J11" s="12" t="s">
        <v>11</v>
      </c>
      <c r="K11" s="13" t="s">
        <v>11</v>
      </c>
      <c r="L11" s="144"/>
      <c r="M11" s="146"/>
      <c r="N11" s="140"/>
      <c r="O11" s="144"/>
      <c r="P11" s="12" t="s">
        <v>11</v>
      </c>
      <c r="Q11" s="13" t="s">
        <v>11</v>
      </c>
      <c r="R11" s="144"/>
      <c r="S11" s="146"/>
      <c r="T11" s="140"/>
      <c r="U11" s="144"/>
      <c r="V11" s="12" t="s">
        <v>11</v>
      </c>
      <c r="W11" s="13" t="s">
        <v>11</v>
      </c>
      <c r="X11" s="144"/>
      <c r="Y11" s="146"/>
      <c r="Z11" s="140"/>
      <c r="AA11" s="144"/>
      <c r="AB11" s="12" t="s">
        <v>11</v>
      </c>
      <c r="AC11" s="13" t="s">
        <v>11</v>
      </c>
      <c r="AD11" s="144"/>
      <c r="AE11" s="146"/>
      <c r="AF11" s="140"/>
    </row>
    <row r="12" spans="2:42" x14ac:dyDescent="0.25">
      <c r="B12" s="14" t="s">
        <v>12</v>
      </c>
      <c r="C12" s="14"/>
      <c r="D12" s="15" t="s">
        <v>55</v>
      </c>
      <c r="E12" s="15"/>
      <c r="F12" s="17">
        <v>1</v>
      </c>
      <c r="G12" s="16">
        <v>358.02</v>
      </c>
      <c r="H12" s="18">
        <f t="shared" ref="H12:H27" si="0">$F12*G12</f>
        <v>358.02</v>
      </c>
      <c r="I12" s="19"/>
      <c r="J12" s="16">
        <v>382.34</v>
      </c>
      <c r="K12" s="18">
        <f t="shared" ref="K12:K27" si="1">$F12*J12</f>
        <v>382.34</v>
      </c>
      <c r="L12" s="19"/>
      <c r="M12" s="21">
        <f t="shared" ref="M12:M21" si="2">K12-H12</f>
        <v>24.319999999999993</v>
      </c>
      <c r="N12" s="22">
        <f t="shared" ref="N12:N21" si="3">IF((H12)=0,"",(M12/H12))</f>
        <v>6.7929165968381638E-2</v>
      </c>
      <c r="O12" s="19"/>
      <c r="P12" s="16">
        <v>386.7</v>
      </c>
      <c r="Q12" s="18">
        <f t="shared" ref="Q12:Q27" si="4">$F12*P12</f>
        <v>386.7</v>
      </c>
      <c r="R12" s="19"/>
      <c r="S12" s="21">
        <f>Q12-K12</f>
        <v>4.3600000000000136</v>
      </c>
      <c r="T12" s="22">
        <f t="shared" ref="T12:T34" si="5">IF((K12)=0,"",(S12/K12))</f>
        <v>1.1403462886436193E-2</v>
      </c>
      <c r="U12" s="19"/>
      <c r="V12" s="16">
        <v>386.06</v>
      </c>
      <c r="W12" s="18">
        <f t="shared" ref="W12:W27" si="6">$F12*V12</f>
        <v>386.06</v>
      </c>
      <c r="X12" s="19"/>
      <c r="Y12" s="21">
        <f>W12-Q12</f>
        <v>-0.63999999999998636</v>
      </c>
      <c r="Z12" s="22">
        <f t="shared" ref="Z12:Z34" si="7">IF((Q12)=0,"",(Y12/Q12))</f>
        <v>-1.6550297388155842E-3</v>
      </c>
      <c r="AA12" s="19"/>
      <c r="AB12" s="16">
        <v>394.69</v>
      </c>
      <c r="AC12" s="18">
        <f t="shared" ref="AC12:AC27" si="8">$F12*AB12</f>
        <v>394.69</v>
      </c>
      <c r="AD12" s="19"/>
      <c r="AE12" s="21">
        <f>AC12-W12</f>
        <v>8.6299999999999955</v>
      </c>
      <c r="AF12" s="22">
        <f t="shared" ref="AF12:AF34" si="9">IF((W12)=0,"",(AE12/W12))</f>
        <v>2.2354038232399096E-2</v>
      </c>
    </row>
    <row r="13" spans="2:42" x14ac:dyDescent="0.25">
      <c r="B13" s="14" t="s">
        <v>112</v>
      </c>
      <c r="C13" s="14"/>
      <c r="D13" s="15" t="s">
        <v>55</v>
      </c>
      <c r="E13" s="15"/>
      <c r="F13" s="17">
        <v>1</v>
      </c>
      <c r="G13" s="16">
        <v>3.57</v>
      </c>
      <c r="H13" s="18">
        <f t="shared" si="0"/>
        <v>3.57</v>
      </c>
      <c r="I13" s="19"/>
      <c r="J13" s="16">
        <v>3.5</v>
      </c>
      <c r="K13" s="18">
        <f t="shared" si="1"/>
        <v>3.5</v>
      </c>
      <c r="L13" s="19"/>
      <c r="M13" s="21">
        <f t="shared" si="2"/>
        <v>-6.999999999999984E-2</v>
      </c>
      <c r="N13" s="22">
        <f t="shared" si="3"/>
        <v>-1.9607843137254857E-2</v>
      </c>
      <c r="O13" s="19"/>
      <c r="P13" s="16">
        <v>3.5</v>
      </c>
      <c r="Q13" s="18">
        <f t="shared" si="4"/>
        <v>3.5</v>
      </c>
      <c r="R13" s="19"/>
      <c r="S13" s="21">
        <f t="shared" ref="S13:S42" si="10">Q13-K13</f>
        <v>0</v>
      </c>
      <c r="T13" s="22">
        <f t="shared" si="5"/>
        <v>0</v>
      </c>
      <c r="U13" s="19"/>
      <c r="V13" s="16"/>
      <c r="W13" s="18">
        <f t="shared" si="6"/>
        <v>0</v>
      </c>
      <c r="X13" s="19"/>
      <c r="Y13" s="21">
        <f t="shared" ref="Y13:Y42" si="11">W13-Q13</f>
        <v>-3.5</v>
      </c>
      <c r="Z13" s="22">
        <f t="shared" si="7"/>
        <v>-1</v>
      </c>
      <c r="AA13" s="19"/>
      <c r="AB13" s="16"/>
      <c r="AC13" s="18">
        <f t="shared" si="8"/>
        <v>0</v>
      </c>
      <c r="AD13" s="19"/>
      <c r="AE13" s="21">
        <f t="shared" ref="AE13" si="12">AC13-W13</f>
        <v>0</v>
      </c>
      <c r="AF13" s="22" t="str">
        <f t="shared" si="9"/>
        <v/>
      </c>
    </row>
    <row r="14" spans="2:42" x14ac:dyDescent="0.25">
      <c r="B14" s="23" t="s">
        <v>104</v>
      </c>
      <c r="C14" s="14"/>
      <c r="D14" s="15" t="s">
        <v>55</v>
      </c>
      <c r="E14" s="15"/>
      <c r="F14" s="17">
        <v>1</v>
      </c>
      <c r="G14" s="16">
        <v>0</v>
      </c>
      <c r="H14" s="18">
        <f>$F14*G14</f>
        <v>0</v>
      </c>
      <c r="I14" s="19"/>
      <c r="J14" s="16">
        <v>0</v>
      </c>
      <c r="K14" s="18">
        <f t="shared" si="1"/>
        <v>0</v>
      </c>
      <c r="L14" s="19"/>
      <c r="M14" s="21">
        <f t="shared" si="2"/>
        <v>0</v>
      </c>
      <c r="N14" s="22" t="str">
        <f t="shared" si="3"/>
        <v/>
      </c>
      <c r="O14" s="19"/>
      <c r="P14" s="16">
        <v>0</v>
      </c>
      <c r="Q14" s="18">
        <f t="shared" si="4"/>
        <v>0</v>
      </c>
      <c r="R14" s="19"/>
      <c r="S14" s="21">
        <f t="shared" si="10"/>
        <v>0</v>
      </c>
      <c r="T14" s="22" t="str">
        <f t="shared" si="5"/>
        <v/>
      </c>
      <c r="U14" s="19"/>
      <c r="V14" s="16">
        <v>0</v>
      </c>
      <c r="W14" s="18">
        <f t="shared" si="6"/>
        <v>0</v>
      </c>
      <c r="X14" s="19"/>
      <c r="Y14" s="21">
        <f t="shared" si="11"/>
        <v>0</v>
      </c>
      <c r="Z14" s="22" t="str">
        <f t="shared" si="7"/>
        <v/>
      </c>
      <c r="AA14" s="19"/>
      <c r="AB14" s="16">
        <v>0</v>
      </c>
      <c r="AC14" s="18">
        <f>$F14*AB14</f>
        <v>0</v>
      </c>
      <c r="AD14" s="19"/>
      <c r="AE14" s="21">
        <f t="shared" ref="AE14:AE60" si="13">AC14-W14</f>
        <v>0</v>
      </c>
      <c r="AF14" s="22" t="str">
        <f>IF((W14)=0,"",(AE14/W14))</f>
        <v/>
      </c>
    </row>
    <row r="15" spans="2:42" x14ac:dyDescent="0.25">
      <c r="B15" s="23" t="s">
        <v>105</v>
      </c>
      <c r="C15" s="14"/>
      <c r="D15" s="15" t="s">
        <v>55</v>
      </c>
      <c r="E15" s="15"/>
      <c r="F15" s="17">
        <v>1</v>
      </c>
      <c r="G15" s="16">
        <v>0</v>
      </c>
      <c r="H15" s="18">
        <f>$F15*G15</f>
        <v>0</v>
      </c>
      <c r="I15" s="19"/>
      <c r="J15" s="16">
        <v>0</v>
      </c>
      <c r="K15" s="18">
        <f t="shared" si="1"/>
        <v>0</v>
      </c>
      <c r="L15" s="19"/>
      <c r="M15" s="21">
        <f t="shared" si="2"/>
        <v>0</v>
      </c>
      <c r="N15" s="22" t="str">
        <f t="shared" si="3"/>
        <v/>
      </c>
      <c r="O15" s="19"/>
      <c r="P15" s="16">
        <v>0</v>
      </c>
      <c r="Q15" s="18">
        <f t="shared" si="4"/>
        <v>0</v>
      </c>
      <c r="R15" s="19"/>
      <c r="S15" s="21">
        <f t="shared" si="10"/>
        <v>0</v>
      </c>
      <c r="T15" s="22" t="str">
        <f t="shared" si="5"/>
        <v/>
      </c>
      <c r="U15" s="19"/>
      <c r="V15" s="16">
        <v>0</v>
      </c>
      <c r="W15" s="18">
        <f t="shared" si="6"/>
        <v>0</v>
      </c>
      <c r="X15" s="19"/>
      <c r="Y15" s="21">
        <f t="shared" si="11"/>
        <v>0</v>
      </c>
      <c r="Z15" s="22" t="str">
        <f t="shared" si="7"/>
        <v/>
      </c>
      <c r="AA15" s="19"/>
      <c r="AB15" s="16">
        <v>0</v>
      </c>
      <c r="AC15" s="18">
        <f>$F15*AB15</f>
        <v>0</v>
      </c>
      <c r="AD15" s="19"/>
      <c r="AE15" s="21">
        <f t="shared" si="13"/>
        <v>0</v>
      </c>
      <c r="AF15" s="22" t="str">
        <f>IF((W15)=0,"",(AE15/W15))</f>
        <v/>
      </c>
    </row>
    <row r="16" spans="2:42" ht="13.15" hidden="1" customHeight="1" x14ac:dyDescent="0.25">
      <c r="B16" s="23"/>
      <c r="C16" s="14"/>
      <c r="D16" s="15"/>
      <c r="E16" s="15"/>
      <c r="F16" s="17">
        <v>1</v>
      </c>
      <c r="G16" s="16"/>
      <c r="H16" s="18">
        <f t="shared" si="0"/>
        <v>0</v>
      </c>
      <c r="I16" s="19"/>
      <c r="J16" s="16"/>
      <c r="K16" s="18">
        <f t="shared" si="1"/>
        <v>0</v>
      </c>
      <c r="L16" s="19"/>
      <c r="M16" s="21">
        <f t="shared" si="2"/>
        <v>0</v>
      </c>
      <c r="N16" s="22" t="str">
        <f t="shared" si="3"/>
        <v/>
      </c>
      <c r="O16" s="19"/>
      <c r="P16" s="16"/>
      <c r="Q16" s="18">
        <f t="shared" si="4"/>
        <v>0</v>
      </c>
      <c r="R16" s="19"/>
      <c r="S16" s="21">
        <f t="shared" si="10"/>
        <v>0</v>
      </c>
      <c r="T16" s="22" t="str">
        <f t="shared" si="5"/>
        <v/>
      </c>
      <c r="U16" s="19"/>
      <c r="V16" s="16"/>
      <c r="W16" s="18">
        <f t="shared" si="6"/>
        <v>0</v>
      </c>
      <c r="X16" s="19"/>
      <c r="Y16" s="21">
        <f t="shared" si="11"/>
        <v>0</v>
      </c>
      <c r="Z16" s="22" t="str">
        <f t="shared" si="7"/>
        <v/>
      </c>
      <c r="AA16" s="19"/>
      <c r="AB16" s="16"/>
      <c r="AC16" s="18">
        <f t="shared" si="8"/>
        <v>0</v>
      </c>
      <c r="AD16" s="19"/>
      <c r="AE16" s="21">
        <f t="shared" si="13"/>
        <v>0</v>
      </c>
      <c r="AF16" s="22" t="str">
        <f t="shared" si="9"/>
        <v/>
      </c>
    </row>
    <row r="17" spans="2:32" ht="13.15" hidden="1" customHeight="1" x14ac:dyDescent="0.25">
      <c r="B17" s="23"/>
      <c r="C17" s="14"/>
      <c r="D17" s="15"/>
      <c r="E17" s="15"/>
      <c r="F17" s="17">
        <v>1</v>
      </c>
      <c r="G17" s="16"/>
      <c r="H17" s="18">
        <f t="shared" si="0"/>
        <v>0</v>
      </c>
      <c r="I17" s="19"/>
      <c r="J17" s="16"/>
      <c r="K17" s="18">
        <f t="shared" si="1"/>
        <v>0</v>
      </c>
      <c r="L17" s="19"/>
      <c r="M17" s="21">
        <f t="shared" si="2"/>
        <v>0</v>
      </c>
      <c r="N17" s="22" t="str">
        <f t="shared" si="3"/>
        <v/>
      </c>
      <c r="O17" s="19"/>
      <c r="P17" s="16"/>
      <c r="Q17" s="18">
        <f t="shared" si="4"/>
        <v>0</v>
      </c>
      <c r="R17" s="19"/>
      <c r="S17" s="21">
        <f t="shared" si="10"/>
        <v>0</v>
      </c>
      <c r="T17" s="22" t="str">
        <f t="shared" si="5"/>
        <v/>
      </c>
      <c r="U17" s="19"/>
      <c r="V17" s="16"/>
      <c r="W17" s="18">
        <f t="shared" si="6"/>
        <v>0</v>
      </c>
      <c r="X17" s="19"/>
      <c r="Y17" s="21">
        <f t="shared" si="11"/>
        <v>0</v>
      </c>
      <c r="Z17" s="22" t="str">
        <f t="shared" si="7"/>
        <v/>
      </c>
      <c r="AA17" s="19"/>
      <c r="AB17" s="16"/>
      <c r="AC17" s="18">
        <f t="shared" si="8"/>
        <v>0</v>
      </c>
      <c r="AD17" s="19"/>
      <c r="AE17" s="21">
        <f t="shared" si="13"/>
        <v>0</v>
      </c>
      <c r="AF17" s="22" t="str">
        <f t="shared" si="9"/>
        <v/>
      </c>
    </row>
    <row r="18" spans="2:32" ht="13.15" hidden="1" customHeight="1" x14ac:dyDescent="0.25">
      <c r="B18" s="23"/>
      <c r="C18" s="14"/>
      <c r="D18" s="15"/>
      <c r="E18" s="15"/>
      <c r="F18" s="17">
        <v>1</v>
      </c>
      <c r="G18" s="16"/>
      <c r="H18" s="18">
        <f t="shared" si="0"/>
        <v>0</v>
      </c>
      <c r="I18" s="19"/>
      <c r="J18" s="16"/>
      <c r="K18" s="18">
        <f t="shared" si="1"/>
        <v>0</v>
      </c>
      <c r="L18" s="19"/>
      <c r="M18" s="21">
        <f t="shared" si="2"/>
        <v>0</v>
      </c>
      <c r="N18" s="22" t="str">
        <f t="shared" si="3"/>
        <v/>
      </c>
      <c r="O18" s="19"/>
      <c r="P18" s="16"/>
      <c r="Q18" s="18">
        <f t="shared" si="4"/>
        <v>0</v>
      </c>
      <c r="R18" s="19"/>
      <c r="S18" s="21">
        <f t="shared" si="10"/>
        <v>0</v>
      </c>
      <c r="T18" s="22" t="str">
        <f t="shared" si="5"/>
        <v/>
      </c>
      <c r="U18" s="19"/>
      <c r="V18" s="16"/>
      <c r="W18" s="18">
        <f t="shared" si="6"/>
        <v>0</v>
      </c>
      <c r="X18" s="19"/>
      <c r="Y18" s="21">
        <f t="shared" si="11"/>
        <v>0</v>
      </c>
      <c r="Z18" s="22" t="str">
        <f t="shared" si="7"/>
        <v/>
      </c>
      <c r="AA18" s="19"/>
      <c r="AB18" s="16"/>
      <c r="AC18" s="18">
        <f t="shared" si="8"/>
        <v>0</v>
      </c>
      <c r="AD18" s="19"/>
      <c r="AE18" s="21">
        <f t="shared" si="13"/>
        <v>0</v>
      </c>
      <c r="AF18" s="22" t="str">
        <f t="shared" si="9"/>
        <v/>
      </c>
    </row>
    <row r="19" spans="2:32" x14ac:dyDescent="0.25">
      <c r="B19" s="14" t="s">
        <v>14</v>
      </c>
      <c r="C19" s="14"/>
      <c r="D19" s="15" t="s">
        <v>70</v>
      </c>
      <c r="E19" s="15"/>
      <c r="F19" s="17">
        <f>$G$7</f>
        <v>350</v>
      </c>
      <c r="G19" s="16">
        <v>2.4285999999999999</v>
      </c>
      <c r="H19" s="18">
        <f t="shared" si="0"/>
        <v>850.01</v>
      </c>
      <c r="I19" s="19"/>
      <c r="J19" s="16">
        <v>2.5731000000000002</v>
      </c>
      <c r="K19" s="18">
        <f t="shared" si="1"/>
        <v>900.58500000000004</v>
      </c>
      <c r="L19" s="19"/>
      <c r="M19" s="21">
        <f t="shared" si="2"/>
        <v>50.575000000000045</v>
      </c>
      <c r="N19" s="22">
        <f t="shared" si="3"/>
        <v>5.9499300008235251E-2</v>
      </c>
      <c r="O19" s="19"/>
      <c r="P19" s="16">
        <v>2.5990000000000002</v>
      </c>
      <c r="Q19" s="18">
        <f t="shared" si="4"/>
        <v>909.65000000000009</v>
      </c>
      <c r="R19" s="19"/>
      <c r="S19" s="21">
        <f t="shared" si="10"/>
        <v>9.0650000000000546</v>
      </c>
      <c r="T19" s="22">
        <f t="shared" si="5"/>
        <v>1.0065679530527439E-2</v>
      </c>
      <c r="U19" s="19"/>
      <c r="V19" s="16">
        <v>2.5952000000000002</v>
      </c>
      <c r="W19" s="18">
        <f t="shared" si="6"/>
        <v>908.32</v>
      </c>
      <c r="X19" s="19"/>
      <c r="Y19" s="21">
        <f t="shared" si="11"/>
        <v>-1.3300000000000409</v>
      </c>
      <c r="Z19" s="22">
        <f t="shared" si="7"/>
        <v>-1.462100808003123E-3</v>
      </c>
      <c r="AA19" s="19"/>
      <c r="AB19" s="16">
        <v>2.6463999999999999</v>
      </c>
      <c r="AC19" s="18">
        <f t="shared" si="8"/>
        <v>926.24</v>
      </c>
      <c r="AD19" s="19"/>
      <c r="AE19" s="21">
        <f t="shared" si="13"/>
        <v>17.919999999999959</v>
      </c>
      <c r="AF19" s="22">
        <f t="shared" si="9"/>
        <v>1.9728729963008586E-2</v>
      </c>
    </row>
    <row r="20" spans="2:32" x14ac:dyDescent="0.25">
      <c r="B20" s="14" t="s">
        <v>15</v>
      </c>
      <c r="C20" s="14"/>
      <c r="D20" s="15" t="s">
        <v>70</v>
      </c>
      <c r="E20" s="15"/>
      <c r="F20" s="17">
        <f t="shared" ref="F20" si="14">$G$7</f>
        <v>350</v>
      </c>
      <c r="G20" s="16"/>
      <c r="H20" s="18">
        <f t="shared" si="0"/>
        <v>0</v>
      </c>
      <c r="I20" s="19"/>
      <c r="J20" s="16"/>
      <c r="K20" s="18">
        <f t="shared" si="1"/>
        <v>0</v>
      </c>
      <c r="L20" s="19"/>
      <c r="M20" s="21">
        <f t="shared" si="2"/>
        <v>0</v>
      </c>
      <c r="N20" s="22" t="str">
        <f t="shared" si="3"/>
        <v/>
      </c>
      <c r="O20" s="19"/>
      <c r="P20" s="16"/>
      <c r="Q20" s="18">
        <f t="shared" si="4"/>
        <v>0</v>
      </c>
      <c r="R20" s="19"/>
      <c r="S20" s="21">
        <f t="shared" si="10"/>
        <v>0</v>
      </c>
      <c r="T20" s="22" t="str">
        <f t="shared" si="5"/>
        <v/>
      </c>
      <c r="U20" s="19"/>
      <c r="V20" s="16"/>
      <c r="W20" s="18">
        <f t="shared" si="6"/>
        <v>0</v>
      </c>
      <c r="X20" s="19"/>
      <c r="Y20" s="21">
        <f t="shared" si="11"/>
        <v>0</v>
      </c>
      <c r="Z20" s="22" t="str">
        <f t="shared" si="7"/>
        <v/>
      </c>
      <c r="AA20" s="19"/>
      <c r="AB20" s="16"/>
      <c r="AC20" s="18">
        <f t="shared" si="8"/>
        <v>0</v>
      </c>
      <c r="AD20" s="19"/>
      <c r="AE20" s="21">
        <f t="shared" si="13"/>
        <v>0</v>
      </c>
      <c r="AF20" s="22" t="str">
        <f t="shared" si="9"/>
        <v/>
      </c>
    </row>
    <row r="21" spans="2:32" x14ac:dyDescent="0.25">
      <c r="B21" s="14" t="s">
        <v>16</v>
      </c>
      <c r="C21" s="14"/>
      <c r="D21" s="15" t="s">
        <v>70</v>
      </c>
      <c r="E21" s="15"/>
      <c r="F21" s="17">
        <f>$G$7</f>
        <v>350</v>
      </c>
      <c r="G21" s="16">
        <v>-1.9E-2</v>
      </c>
      <c r="H21" s="18">
        <f t="shared" si="0"/>
        <v>-6.6499999999999995</v>
      </c>
      <c r="I21" s="19"/>
      <c r="J21" s="16"/>
      <c r="K21" s="18">
        <f t="shared" si="1"/>
        <v>0</v>
      </c>
      <c r="L21" s="19"/>
      <c r="M21" s="21">
        <f t="shared" si="2"/>
        <v>6.6499999999999995</v>
      </c>
      <c r="N21" s="22">
        <f t="shared" si="3"/>
        <v>-1</v>
      </c>
      <c r="O21" s="19"/>
      <c r="P21" s="16"/>
      <c r="Q21" s="18">
        <f t="shared" si="4"/>
        <v>0</v>
      </c>
      <c r="R21" s="19"/>
      <c r="S21" s="21">
        <f t="shared" si="10"/>
        <v>0</v>
      </c>
      <c r="T21" s="22" t="str">
        <f t="shared" si="5"/>
        <v/>
      </c>
      <c r="U21" s="19"/>
      <c r="V21" s="16"/>
      <c r="W21" s="18">
        <f t="shared" si="6"/>
        <v>0</v>
      </c>
      <c r="X21" s="19"/>
      <c r="Y21" s="21">
        <f t="shared" si="11"/>
        <v>0</v>
      </c>
      <c r="Z21" s="22" t="str">
        <f t="shared" si="7"/>
        <v/>
      </c>
      <c r="AA21" s="19"/>
      <c r="AB21" s="16"/>
      <c r="AC21" s="18">
        <f t="shared" si="8"/>
        <v>0</v>
      </c>
      <c r="AD21" s="19"/>
      <c r="AE21" s="21">
        <f t="shared" si="13"/>
        <v>0</v>
      </c>
      <c r="AF21" s="22" t="str">
        <f t="shared" si="9"/>
        <v/>
      </c>
    </row>
    <row r="22" spans="2:32" hidden="1" x14ac:dyDescent="0.25">
      <c r="B22" s="24"/>
      <c r="C22" s="14"/>
      <c r="D22" s="15"/>
      <c r="E22" s="15"/>
      <c r="F22" s="17"/>
      <c r="G22" s="16"/>
      <c r="H22" s="18"/>
      <c r="I22" s="19"/>
      <c r="J22" s="16"/>
      <c r="K22" s="18"/>
      <c r="L22" s="19"/>
      <c r="M22" s="21"/>
      <c r="N22" s="22"/>
      <c r="O22" s="19"/>
      <c r="P22" s="16"/>
      <c r="Q22" s="18"/>
      <c r="R22" s="19"/>
      <c r="S22" s="21"/>
      <c r="T22" s="22"/>
      <c r="U22" s="19"/>
      <c r="V22" s="16"/>
      <c r="W22" s="18"/>
      <c r="X22" s="19"/>
      <c r="Y22" s="21"/>
      <c r="Z22" s="22"/>
      <c r="AA22" s="19"/>
      <c r="AB22" s="16"/>
      <c r="AC22" s="18"/>
      <c r="AD22" s="19"/>
      <c r="AE22" s="21"/>
      <c r="AF22" s="22"/>
    </row>
    <row r="23" spans="2:32" hidden="1" x14ac:dyDescent="0.25">
      <c r="B23" s="132"/>
      <c r="C23" s="14"/>
      <c r="D23" s="15"/>
      <c r="E23" s="15"/>
      <c r="F23" s="17"/>
      <c r="G23" s="16"/>
      <c r="H23" s="18"/>
      <c r="I23" s="19"/>
      <c r="J23" s="16"/>
      <c r="K23" s="18"/>
      <c r="L23" s="19"/>
      <c r="M23" s="21"/>
      <c r="N23" s="22"/>
      <c r="O23" s="19"/>
      <c r="P23" s="16"/>
      <c r="Q23" s="18"/>
      <c r="R23" s="19"/>
      <c r="S23" s="21"/>
      <c r="T23" s="22"/>
      <c r="U23" s="19"/>
      <c r="V23" s="16"/>
      <c r="W23" s="18"/>
      <c r="X23" s="19"/>
      <c r="Y23" s="21"/>
      <c r="Z23" s="22"/>
      <c r="AA23" s="19"/>
      <c r="AB23" s="16"/>
      <c r="AC23" s="18"/>
      <c r="AD23" s="19"/>
      <c r="AE23" s="21"/>
      <c r="AF23" s="22"/>
    </row>
    <row r="24" spans="2:32" x14ac:dyDescent="0.25">
      <c r="B24" s="24" t="s">
        <v>57</v>
      </c>
      <c r="C24" s="14"/>
      <c r="D24" s="15" t="s">
        <v>70</v>
      </c>
      <c r="E24" s="15"/>
      <c r="F24" s="17">
        <f t="shared" ref="F24:F27" si="15">$G$7</f>
        <v>350</v>
      </c>
      <c r="G24" s="16">
        <v>0</v>
      </c>
      <c r="H24" s="18">
        <f t="shared" si="0"/>
        <v>0</v>
      </c>
      <c r="I24" s="19"/>
      <c r="J24" s="16">
        <v>0</v>
      </c>
      <c r="K24" s="18">
        <f t="shared" si="1"/>
        <v>0</v>
      </c>
      <c r="L24" s="19"/>
      <c r="M24" s="21">
        <f t="shared" ref="M24:M29" si="16">K24-H24</f>
        <v>0</v>
      </c>
      <c r="N24" s="22" t="str">
        <f t="shared" ref="N24:N29" si="17">IF((H24)=0,"",(M24/H24))</f>
        <v/>
      </c>
      <c r="O24" s="19"/>
      <c r="P24" s="16">
        <v>0</v>
      </c>
      <c r="Q24" s="18">
        <f t="shared" si="4"/>
        <v>0</v>
      </c>
      <c r="R24" s="19"/>
      <c r="S24" s="21">
        <f t="shared" si="10"/>
        <v>0</v>
      </c>
      <c r="T24" s="22" t="str">
        <f t="shared" si="5"/>
        <v/>
      </c>
      <c r="U24" s="19"/>
      <c r="V24" s="16">
        <v>0</v>
      </c>
      <c r="W24" s="18">
        <f t="shared" si="6"/>
        <v>0</v>
      </c>
      <c r="X24" s="19"/>
      <c r="Y24" s="21">
        <f t="shared" si="11"/>
        <v>0</v>
      </c>
      <c r="Z24" s="22" t="str">
        <f t="shared" si="7"/>
        <v/>
      </c>
      <c r="AA24" s="19"/>
      <c r="AB24" s="16">
        <v>0</v>
      </c>
      <c r="AC24" s="18">
        <f t="shared" si="8"/>
        <v>0</v>
      </c>
      <c r="AD24" s="19"/>
      <c r="AE24" s="21">
        <f t="shared" si="13"/>
        <v>0</v>
      </c>
      <c r="AF24" s="22" t="str">
        <f t="shared" si="9"/>
        <v/>
      </c>
    </row>
    <row r="25" spans="2:32" ht="13.15" hidden="1" customHeight="1" x14ac:dyDescent="0.25">
      <c r="B25" s="24"/>
      <c r="C25" s="14"/>
      <c r="D25" s="15"/>
      <c r="E25" s="15"/>
      <c r="F25" s="17">
        <f t="shared" si="15"/>
        <v>350</v>
      </c>
      <c r="G25" s="16"/>
      <c r="H25" s="18">
        <f t="shared" si="0"/>
        <v>0</v>
      </c>
      <c r="I25" s="19"/>
      <c r="J25" s="16"/>
      <c r="K25" s="18">
        <f t="shared" si="1"/>
        <v>0</v>
      </c>
      <c r="L25" s="19"/>
      <c r="M25" s="21">
        <f t="shared" si="16"/>
        <v>0</v>
      </c>
      <c r="N25" s="22" t="str">
        <f t="shared" si="17"/>
        <v/>
      </c>
      <c r="O25" s="19"/>
      <c r="P25" s="16"/>
      <c r="Q25" s="18">
        <f t="shared" si="4"/>
        <v>0</v>
      </c>
      <c r="R25" s="19"/>
      <c r="S25" s="21">
        <f t="shared" si="10"/>
        <v>0</v>
      </c>
      <c r="T25" s="22" t="str">
        <f t="shared" si="5"/>
        <v/>
      </c>
      <c r="U25" s="19"/>
      <c r="V25" s="16"/>
      <c r="W25" s="18">
        <f t="shared" si="6"/>
        <v>0</v>
      </c>
      <c r="X25" s="19"/>
      <c r="Y25" s="21">
        <f t="shared" si="11"/>
        <v>0</v>
      </c>
      <c r="Z25" s="22" t="str">
        <f t="shared" si="7"/>
        <v/>
      </c>
      <c r="AA25" s="19"/>
      <c r="AB25" s="16"/>
      <c r="AC25" s="18">
        <f t="shared" si="8"/>
        <v>0</v>
      </c>
      <c r="AD25" s="19"/>
      <c r="AE25" s="21">
        <f t="shared" si="13"/>
        <v>0</v>
      </c>
      <c r="AF25" s="22" t="str">
        <f t="shared" si="9"/>
        <v/>
      </c>
    </row>
    <row r="26" spans="2:32" ht="13.15" hidden="1" customHeight="1" x14ac:dyDescent="0.25">
      <c r="B26" s="24"/>
      <c r="C26" s="14"/>
      <c r="D26" s="15"/>
      <c r="E26" s="15"/>
      <c r="F26" s="17">
        <f t="shared" si="15"/>
        <v>350</v>
      </c>
      <c r="G26" s="16"/>
      <c r="H26" s="18">
        <f t="shared" si="0"/>
        <v>0</v>
      </c>
      <c r="I26" s="19"/>
      <c r="J26" s="16"/>
      <c r="K26" s="18">
        <f t="shared" si="1"/>
        <v>0</v>
      </c>
      <c r="L26" s="19"/>
      <c r="M26" s="21">
        <f t="shared" si="16"/>
        <v>0</v>
      </c>
      <c r="N26" s="22" t="str">
        <f t="shared" si="17"/>
        <v/>
      </c>
      <c r="O26" s="19"/>
      <c r="P26" s="16"/>
      <c r="Q26" s="18">
        <f t="shared" si="4"/>
        <v>0</v>
      </c>
      <c r="R26" s="19"/>
      <c r="S26" s="21">
        <f t="shared" si="10"/>
        <v>0</v>
      </c>
      <c r="T26" s="22" t="str">
        <f t="shared" si="5"/>
        <v/>
      </c>
      <c r="U26" s="19"/>
      <c r="V26" s="16"/>
      <c r="W26" s="18">
        <f t="shared" si="6"/>
        <v>0</v>
      </c>
      <c r="X26" s="19"/>
      <c r="Y26" s="21">
        <f t="shared" si="11"/>
        <v>0</v>
      </c>
      <c r="Z26" s="22" t="str">
        <f t="shared" si="7"/>
        <v/>
      </c>
      <c r="AA26" s="19"/>
      <c r="AB26" s="16"/>
      <c r="AC26" s="18">
        <f t="shared" si="8"/>
        <v>0</v>
      </c>
      <c r="AD26" s="19"/>
      <c r="AE26" s="21">
        <f t="shared" si="13"/>
        <v>0</v>
      </c>
      <c r="AF26" s="22" t="str">
        <f t="shared" si="9"/>
        <v/>
      </c>
    </row>
    <row r="27" spans="2:32" ht="13.15" hidden="1" customHeight="1" x14ac:dyDescent="0.25">
      <c r="B27" s="24"/>
      <c r="C27" s="14"/>
      <c r="D27" s="15"/>
      <c r="E27" s="15"/>
      <c r="F27" s="17">
        <f t="shared" si="15"/>
        <v>350</v>
      </c>
      <c r="G27" s="16"/>
      <c r="H27" s="18">
        <f t="shared" si="0"/>
        <v>0</v>
      </c>
      <c r="I27" s="19"/>
      <c r="J27" s="16"/>
      <c r="K27" s="18">
        <f t="shared" si="1"/>
        <v>0</v>
      </c>
      <c r="L27" s="19"/>
      <c r="M27" s="21">
        <f t="shared" si="16"/>
        <v>0</v>
      </c>
      <c r="N27" s="22" t="str">
        <f t="shared" si="17"/>
        <v/>
      </c>
      <c r="O27" s="19"/>
      <c r="P27" s="16"/>
      <c r="Q27" s="18">
        <f t="shared" si="4"/>
        <v>0</v>
      </c>
      <c r="R27" s="19"/>
      <c r="S27" s="21">
        <f t="shared" si="10"/>
        <v>0</v>
      </c>
      <c r="T27" s="22" t="str">
        <f t="shared" si="5"/>
        <v/>
      </c>
      <c r="U27" s="19"/>
      <c r="V27" s="16"/>
      <c r="W27" s="18">
        <f t="shared" si="6"/>
        <v>0</v>
      </c>
      <c r="X27" s="19"/>
      <c r="Y27" s="21">
        <f t="shared" si="11"/>
        <v>0</v>
      </c>
      <c r="Z27" s="22" t="str">
        <f t="shared" si="7"/>
        <v/>
      </c>
      <c r="AA27" s="19"/>
      <c r="AB27" s="16"/>
      <c r="AC27" s="18">
        <f t="shared" si="8"/>
        <v>0</v>
      </c>
      <c r="AD27" s="19"/>
      <c r="AE27" s="21">
        <f t="shared" si="13"/>
        <v>0</v>
      </c>
      <c r="AF27" s="22" t="str">
        <f t="shared" si="9"/>
        <v/>
      </c>
    </row>
    <row r="28" spans="2:32" s="34" customFormat="1" ht="13" x14ac:dyDescent="0.25">
      <c r="B28" s="25" t="s">
        <v>17</v>
      </c>
      <c r="C28" s="26"/>
      <c r="D28" s="27"/>
      <c r="E28" s="27"/>
      <c r="F28" s="29"/>
      <c r="G28" s="28"/>
      <c r="H28" s="30">
        <f>SUM(H12:H27)</f>
        <v>1204.9499999999998</v>
      </c>
      <c r="I28" s="31"/>
      <c r="J28" s="28"/>
      <c r="K28" s="30">
        <f>SUM(K12:K27)</f>
        <v>1286.425</v>
      </c>
      <c r="L28" s="31"/>
      <c r="M28" s="32">
        <f t="shared" si="16"/>
        <v>81.475000000000136</v>
      </c>
      <c r="N28" s="33">
        <f t="shared" si="17"/>
        <v>6.7616913564878339E-2</v>
      </c>
      <c r="O28" s="31"/>
      <c r="P28" s="28"/>
      <c r="Q28" s="30">
        <f>SUM(Q12:Q27)</f>
        <v>1299.8500000000001</v>
      </c>
      <c r="R28" s="31"/>
      <c r="S28" s="32">
        <f t="shared" si="10"/>
        <v>13.425000000000182</v>
      </c>
      <c r="T28" s="33">
        <f t="shared" si="5"/>
        <v>1.0435897934197627E-2</v>
      </c>
      <c r="U28" s="31"/>
      <c r="V28" s="28"/>
      <c r="W28" s="30">
        <f>SUM(W12:W27)</f>
        <v>1294.3800000000001</v>
      </c>
      <c r="X28" s="31"/>
      <c r="Y28" s="32">
        <f t="shared" si="11"/>
        <v>-5.4700000000000273</v>
      </c>
      <c r="Z28" s="33">
        <f t="shared" si="7"/>
        <v>-4.2081778666769451E-3</v>
      </c>
      <c r="AA28" s="31"/>
      <c r="AB28" s="28"/>
      <c r="AC28" s="30">
        <f>SUM(AC12:AC27)</f>
        <v>1320.93</v>
      </c>
      <c r="AD28" s="31"/>
      <c r="AE28" s="32">
        <f t="shared" si="13"/>
        <v>26.549999999999955</v>
      </c>
      <c r="AF28" s="33">
        <f t="shared" si="9"/>
        <v>2.0511750799610588E-2</v>
      </c>
    </row>
    <row r="29" spans="2:32" ht="12.75" customHeight="1" x14ac:dyDescent="0.25">
      <c r="B29" s="134" t="s">
        <v>18</v>
      </c>
      <c r="C29" s="14"/>
      <c r="D29" s="15" t="s">
        <v>70</v>
      </c>
      <c r="E29" s="15"/>
      <c r="F29" s="17">
        <f>$G$7</f>
        <v>350</v>
      </c>
      <c r="G29" s="16">
        <v>-0.33889999999999998</v>
      </c>
      <c r="H29" s="18">
        <f t="shared" ref="H29:H35" si="18">$F29*G29</f>
        <v>-118.61499999999999</v>
      </c>
      <c r="I29" s="19"/>
      <c r="J29" s="16">
        <v>0.43235768943166519</v>
      </c>
      <c r="K29" s="18">
        <f t="shared" ref="K29:K35" si="19">$F29*J29</f>
        <v>151.32519130108281</v>
      </c>
      <c r="L29" s="19"/>
      <c r="M29" s="21">
        <f t="shared" si="16"/>
        <v>269.94019130108279</v>
      </c>
      <c r="N29" s="22">
        <f t="shared" si="17"/>
        <v>-2.2757677469214079</v>
      </c>
      <c r="O29" s="19"/>
      <c r="P29" s="16">
        <v>0</v>
      </c>
      <c r="Q29" s="18">
        <f t="shared" ref="Q29:Q35" si="20">$F29*P29</f>
        <v>0</v>
      </c>
      <c r="R29" s="19"/>
      <c r="S29" s="21">
        <f t="shared" si="10"/>
        <v>-151.32519130108281</v>
      </c>
      <c r="T29" s="22">
        <f t="shared" si="5"/>
        <v>-1</v>
      </c>
      <c r="U29" s="19"/>
      <c r="V29" s="16">
        <v>0</v>
      </c>
      <c r="W29" s="18">
        <f t="shared" ref="W29:W35" si="21">$F29*V29</f>
        <v>0</v>
      </c>
      <c r="X29" s="19"/>
      <c r="Y29" s="21">
        <f t="shared" si="11"/>
        <v>0</v>
      </c>
      <c r="Z29" s="22" t="str">
        <f t="shared" si="7"/>
        <v/>
      </c>
      <c r="AA29" s="19"/>
      <c r="AB29" s="16">
        <v>0</v>
      </c>
      <c r="AC29" s="18">
        <f t="shared" ref="AC29:AC35" si="22">$F29*AB29</f>
        <v>0</v>
      </c>
      <c r="AD29" s="19"/>
      <c r="AE29" s="21">
        <f t="shared" si="13"/>
        <v>0</v>
      </c>
      <c r="AF29" s="22" t="str">
        <f t="shared" si="9"/>
        <v/>
      </c>
    </row>
    <row r="30" spans="2:32" ht="13.15" customHeight="1" x14ac:dyDescent="0.25">
      <c r="B30" s="134" t="s">
        <v>18</v>
      </c>
      <c r="C30" s="14"/>
      <c r="D30" s="15" t="s">
        <v>70</v>
      </c>
      <c r="E30" s="15"/>
      <c r="F30" s="17">
        <f>$G$7</f>
        <v>350</v>
      </c>
      <c r="G30" s="16"/>
      <c r="H30" s="18">
        <f t="shared" ref="H30" si="23">$F30*G30</f>
        <v>0</v>
      </c>
      <c r="I30" s="19"/>
      <c r="J30" s="16">
        <v>-0.30893329370118028</v>
      </c>
      <c r="K30" s="18">
        <f t="shared" ref="K30" si="24">$F30*J30</f>
        <v>-108.12665279541309</v>
      </c>
      <c r="L30" s="19"/>
      <c r="M30" s="21">
        <f t="shared" ref="M30" si="25">K30-H30</f>
        <v>-108.12665279541309</v>
      </c>
      <c r="N30" s="22" t="str">
        <f t="shared" ref="N30" si="26">IF((H30)=0,"",(M30/H30))</f>
        <v/>
      </c>
      <c r="O30" s="19"/>
      <c r="P30" s="16"/>
      <c r="Q30" s="18"/>
      <c r="R30" s="19"/>
      <c r="S30" s="21"/>
      <c r="T30" s="22"/>
      <c r="U30" s="19"/>
      <c r="V30" s="16"/>
      <c r="W30" s="18"/>
      <c r="X30" s="19"/>
      <c r="Y30" s="21"/>
      <c r="Z30" s="22"/>
      <c r="AA30" s="19"/>
      <c r="AB30" s="16"/>
      <c r="AC30" s="18"/>
      <c r="AD30" s="19"/>
      <c r="AE30" s="21"/>
      <c r="AF30" s="22"/>
    </row>
    <row r="31" spans="2:32" ht="13.15" customHeight="1" x14ac:dyDescent="0.25">
      <c r="B31" s="132">
        <v>1575</v>
      </c>
      <c r="C31" s="14"/>
      <c r="D31" s="15" t="s">
        <v>70</v>
      </c>
      <c r="E31" s="15"/>
      <c r="F31" s="17">
        <f t="shared" ref="F31:F33" si="27">$G$7</f>
        <v>350</v>
      </c>
      <c r="G31" s="16">
        <v>4.5900000000000003E-2</v>
      </c>
      <c r="H31" s="18">
        <f t="shared" si="18"/>
        <v>16.065000000000001</v>
      </c>
      <c r="I31" s="19"/>
      <c r="J31" s="16">
        <v>0</v>
      </c>
      <c r="K31" s="18">
        <f t="shared" si="19"/>
        <v>0</v>
      </c>
      <c r="L31" s="19"/>
      <c r="M31" s="21">
        <f t="shared" ref="M31:M42" si="28">K31-H31</f>
        <v>-16.065000000000001</v>
      </c>
      <c r="N31" s="22">
        <f>IF((H31)=0,"",(M31/H31))</f>
        <v>-1</v>
      </c>
      <c r="O31" s="19"/>
      <c r="P31" s="16">
        <v>0</v>
      </c>
      <c r="Q31" s="18">
        <f t="shared" si="20"/>
        <v>0</v>
      </c>
      <c r="R31" s="19"/>
      <c r="S31" s="21">
        <f t="shared" ref="S31" si="29">Q31-K31</f>
        <v>0</v>
      </c>
      <c r="T31" s="22" t="str">
        <f t="shared" ref="T31" si="30">IF((K31)=0,"",(S31/K31))</f>
        <v/>
      </c>
      <c r="U31" s="19"/>
      <c r="V31" s="16">
        <v>0</v>
      </c>
      <c r="W31" s="18">
        <f t="shared" si="21"/>
        <v>0</v>
      </c>
      <c r="X31" s="19"/>
      <c r="Y31" s="21">
        <f t="shared" ref="Y31" si="31">W31-Q31</f>
        <v>0</v>
      </c>
      <c r="Z31" s="22" t="str">
        <f t="shared" ref="Z31" si="32">IF((Q31)=0,"",(Y31/Q31))</f>
        <v/>
      </c>
      <c r="AA31" s="19"/>
      <c r="AB31" s="16">
        <v>0</v>
      </c>
      <c r="AC31" s="18">
        <f t="shared" si="22"/>
        <v>0</v>
      </c>
      <c r="AD31" s="19"/>
      <c r="AE31" s="21">
        <f t="shared" si="13"/>
        <v>0</v>
      </c>
      <c r="AF31" s="22" t="str">
        <f t="shared" si="9"/>
        <v/>
      </c>
    </row>
    <row r="32" spans="2:32" ht="13.15" hidden="1" customHeight="1" x14ac:dyDescent="0.25">
      <c r="B32" s="35"/>
      <c r="C32" s="14"/>
      <c r="D32" s="15"/>
      <c r="E32" s="15"/>
      <c r="F32" s="17">
        <f t="shared" si="27"/>
        <v>350</v>
      </c>
      <c r="G32" s="16"/>
      <c r="H32" s="18">
        <f t="shared" si="18"/>
        <v>0</v>
      </c>
      <c r="I32" s="36"/>
      <c r="J32" s="16"/>
      <c r="K32" s="18">
        <f t="shared" si="19"/>
        <v>0</v>
      </c>
      <c r="L32" s="36"/>
      <c r="M32" s="21">
        <f t="shared" si="28"/>
        <v>0</v>
      </c>
      <c r="N32" s="22" t="str">
        <f>IF((H32)=0,"",(M32/H32))</f>
        <v/>
      </c>
      <c r="O32" s="36"/>
      <c r="P32" s="16"/>
      <c r="Q32" s="18">
        <f t="shared" si="20"/>
        <v>0</v>
      </c>
      <c r="R32" s="36"/>
      <c r="S32" s="21">
        <f t="shared" si="10"/>
        <v>0</v>
      </c>
      <c r="T32" s="22" t="str">
        <f t="shared" si="5"/>
        <v/>
      </c>
      <c r="U32" s="36"/>
      <c r="V32" s="16"/>
      <c r="W32" s="18">
        <f t="shared" si="21"/>
        <v>0</v>
      </c>
      <c r="X32" s="36"/>
      <c r="Y32" s="21">
        <f t="shared" si="11"/>
        <v>0</v>
      </c>
      <c r="Z32" s="22" t="str">
        <f t="shared" si="7"/>
        <v/>
      </c>
      <c r="AA32" s="36"/>
      <c r="AB32" s="16"/>
      <c r="AC32" s="18">
        <f t="shared" si="22"/>
        <v>0</v>
      </c>
      <c r="AD32" s="36"/>
      <c r="AE32" s="21">
        <f t="shared" si="13"/>
        <v>0</v>
      </c>
      <c r="AF32" s="22" t="str">
        <f t="shared" si="9"/>
        <v/>
      </c>
    </row>
    <row r="33" spans="2:32" x14ac:dyDescent="0.25">
      <c r="B33" s="37" t="s">
        <v>19</v>
      </c>
      <c r="C33" s="14"/>
      <c r="D33" s="15" t="s">
        <v>70</v>
      </c>
      <c r="E33" s="15"/>
      <c r="F33" s="17">
        <f t="shared" si="27"/>
        <v>350</v>
      </c>
      <c r="G33" s="133">
        <v>2.1690000000000001E-2</v>
      </c>
      <c r="H33" s="18">
        <f t="shared" si="18"/>
        <v>7.5914999999999999</v>
      </c>
      <c r="I33" s="19"/>
      <c r="J33" s="133">
        <v>2.1690000000000001E-2</v>
      </c>
      <c r="K33" s="18">
        <f t="shared" si="19"/>
        <v>7.5914999999999999</v>
      </c>
      <c r="L33" s="19"/>
      <c r="M33" s="21">
        <f t="shared" si="28"/>
        <v>0</v>
      </c>
      <c r="N33" s="22">
        <f>IF((H33)=0,"",(M33/H33))</f>
        <v>0</v>
      </c>
      <c r="O33" s="19"/>
      <c r="P33" s="133">
        <v>2.1690000000000001E-2</v>
      </c>
      <c r="Q33" s="18">
        <f t="shared" si="20"/>
        <v>7.5914999999999999</v>
      </c>
      <c r="R33" s="19"/>
      <c r="S33" s="21">
        <f t="shared" si="10"/>
        <v>0</v>
      </c>
      <c r="T33" s="22">
        <f t="shared" si="5"/>
        <v>0</v>
      </c>
      <c r="U33" s="19"/>
      <c r="V33" s="133">
        <v>2.1690000000000001E-2</v>
      </c>
      <c r="W33" s="18">
        <f t="shared" si="21"/>
        <v>7.5914999999999999</v>
      </c>
      <c r="X33" s="19"/>
      <c r="Y33" s="21">
        <f t="shared" si="11"/>
        <v>0</v>
      </c>
      <c r="Z33" s="22">
        <f t="shared" si="7"/>
        <v>0</v>
      </c>
      <c r="AA33" s="19"/>
      <c r="AB33" s="133">
        <v>2.1690000000000001E-2</v>
      </c>
      <c r="AC33" s="18">
        <f t="shared" si="22"/>
        <v>7.5914999999999999</v>
      </c>
      <c r="AD33" s="19"/>
      <c r="AE33" s="21">
        <f t="shared" si="13"/>
        <v>0</v>
      </c>
      <c r="AF33" s="22">
        <f t="shared" si="9"/>
        <v>0</v>
      </c>
    </row>
    <row r="34" spans="2:32" x14ac:dyDescent="0.25">
      <c r="B34" s="37" t="s">
        <v>20</v>
      </c>
      <c r="C34" s="14"/>
      <c r="D34" s="15"/>
      <c r="E34" s="15"/>
      <c r="F34" s="179">
        <f>$G$8*(1+G63)-$G$8</f>
        <v>5836.6000000000058</v>
      </c>
      <c r="G34" s="38">
        <f>IF(ISBLANK($D$5)=TRUE, 0, IF($D$5="TOU", 0.64*#REF!+0.18*#REF!+0.18*#REF!, IF(AND($D$5="non-TOU", $F$48&gt;0), G48,G47)))</f>
        <v>0.11</v>
      </c>
      <c r="H34" s="18">
        <f t="shared" si="18"/>
        <v>642.02600000000064</v>
      </c>
      <c r="I34" s="19"/>
      <c r="J34" s="38">
        <f>IF(ISBLANK($D$5)=TRUE, 0, IF($D$5="TOU", 0.64*#REF!+0.18*#REF!+0.18*#REF!, IF(AND($D$5="non-TOU", $F$48&gt;0), J48,J47)))</f>
        <v>0.11</v>
      </c>
      <c r="K34" s="18">
        <f t="shared" si="19"/>
        <v>642.02600000000064</v>
      </c>
      <c r="L34" s="19"/>
      <c r="M34" s="21">
        <f t="shared" si="28"/>
        <v>0</v>
      </c>
      <c r="N34" s="22">
        <f>IF((H34)=0,"",(M34/H34))</f>
        <v>0</v>
      </c>
      <c r="O34" s="19"/>
      <c r="P34" s="38">
        <f>IF(ISBLANK($D$5)=TRUE, 0, IF($D$5="TOU", 0.64*#REF!+0.18*#REF!+0.18*#REF!, IF(AND($D$5="non-TOU", $F$48&gt;0), P48,P47)))</f>
        <v>0.11</v>
      </c>
      <c r="Q34" s="18">
        <f t="shared" si="20"/>
        <v>642.02600000000064</v>
      </c>
      <c r="R34" s="19"/>
      <c r="S34" s="21">
        <f t="shared" si="10"/>
        <v>0</v>
      </c>
      <c r="T34" s="22">
        <f t="shared" si="5"/>
        <v>0</v>
      </c>
      <c r="U34" s="19"/>
      <c r="V34" s="38">
        <f>IF(ISBLANK($D$5)=TRUE, 0, IF($D$5="TOU", 0.64*#REF!+0.18*#REF!+0.18*#REF!, IF(AND($D$5="non-TOU", $F$48&gt;0), V48,V47)))</f>
        <v>0.11</v>
      </c>
      <c r="W34" s="18">
        <f t="shared" si="21"/>
        <v>642.02600000000064</v>
      </c>
      <c r="X34" s="19"/>
      <c r="Y34" s="21">
        <f t="shared" si="11"/>
        <v>0</v>
      </c>
      <c r="Z34" s="22">
        <f t="shared" si="7"/>
        <v>0</v>
      </c>
      <c r="AA34" s="19"/>
      <c r="AB34" s="38">
        <f>IF(ISBLANK($D$5)=TRUE, 0, IF($D$5="TOU", 0.64*#REF!+0.18*#REF!+0.18*#REF!, IF(AND($D$5="non-TOU", $F$48&gt;0), AB48,AB47)))</f>
        <v>0.11</v>
      </c>
      <c r="AC34" s="18">
        <f t="shared" si="22"/>
        <v>642.02600000000064</v>
      </c>
      <c r="AD34" s="19"/>
      <c r="AE34" s="21">
        <f t="shared" si="13"/>
        <v>0</v>
      </c>
      <c r="AF34" s="22">
        <f t="shared" si="9"/>
        <v>0</v>
      </c>
    </row>
    <row r="35" spans="2:32" x14ac:dyDescent="0.25">
      <c r="B35" s="37" t="s">
        <v>21</v>
      </c>
      <c r="C35" s="14"/>
      <c r="D35" s="15" t="s">
        <v>55</v>
      </c>
      <c r="E35" s="15"/>
      <c r="F35" s="17">
        <v>1</v>
      </c>
      <c r="G35" s="38"/>
      <c r="H35" s="18">
        <f t="shared" si="18"/>
        <v>0</v>
      </c>
      <c r="I35" s="19"/>
      <c r="J35" s="38"/>
      <c r="K35" s="18">
        <f t="shared" si="19"/>
        <v>0</v>
      </c>
      <c r="L35" s="19"/>
      <c r="M35" s="21">
        <f t="shared" si="28"/>
        <v>0</v>
      </c>
      <c r="N35" s="22"/>
      <c r="O35" s="19"/>
      <c r="P35" s="38"/>
      <c r="Q35" s="18">
        <f t="shared" si="20"/>
        <v>0</v>
      </c>
      <c r="R35" s="19"/>
      <c r="S35" s="21">
        <f t="shared" si="10"/>
        <v>0</v>
      </c>
      <c r="T35" s="22"/>
      <c r="U35" s="19"/>
      <c r="V35" s="38"/>
      <c r="W35" s="18">
        <f t="shared" si="21"/>
        <v>0</v>
      </c>
      <c r="X35" s="19"/>
      <c r="Y35" s="21">
        <f t="shared" si="11"/>
        <v>0</v>
      </c>
      <c r="Z35" s="22"/>
      <c r="AA35" s="19"/>
      <c r="AB35" s="38"/>
      <c r="AC35" s="18">
        <f t="shared" si="22"/>
        <v>0</v>
      </c>
      <c r="AD35" s="19"/>
      <c r="AE35" s="21">
        <f t="shared" si="13"/>
        <v>0</v>
      </c>
      <c r="AF35" s="22"/>
    </row>
    <row r="36" spans="2:32" ht="25.5" customHeight="1" x14ac:dyDescent="0.25">
      <c r="B36" s="39" t="s">
        <v>22</v>
      </c>
      <c r="C36" s="40"/>
      <c r="D36" s="40"/>
      <c r="E36" s="40"/>
      <c r="F36" s="42"/>
      <c r="G36" s="41"/>
      <c r="H36" s="43">
        <f>SUM(H29:H35)+H28</f>
        <v>1752.0175000000004</v>
      </c>
      <c r="I36" s="31"/>
      <c r="J36" s="41"/>
      <c r="K36" s="43">
        <f>SUM(K29:K35)+K28</f>
        <v>1979.2410385056703</v>
      </c>
      <c r="L36" s="31"/>
      <c r="M36" s="32">
        <f t="shared" si="28"/>
        <v>227.22353850566992</v>
      </c>
      <c r="N36" s="33">
        <f t="shared" ref="N36:N42" si="33">IF((H36)=0,"",(M36/H36))</f>
        <v>0.12969250507239219</v>
      </c>
      <c r="O36" s="31"/>
      <c r="P36" s="41"/>
      <c r="Q36" s="43">
        <f>SUM(Q29:Q35)+Q28</f>
        <v>1949.4675000000007</v>
      </c>
      <c r="R36" s="31"/>
      <c r="S36" s="32">
        <f t="shared" si="10"/>
        <v>-29.773538505669649</v>
      </c>
      <c r="T36" s="33">
        <f t="shared" ref="T36:T42" si="34">IF((K36)=0,"",(S36/K36))</f>
        <v>-1.5042906814497294E-2</v>
      </c>
      <c r="U36" s="31"/>
      <c r="V36" s="41"/>
      <c r="W36" s="43">
        <f>SUM(W29:W35)+W28</f>
        <v>1943.9975000000009</v>
      </c>
      <c r="X36" s="31"/>
      <c r="Y36" s="32">
        <f t="shared" si="11"/>
        <v>-5.4699999999997999</v>
      </c>
      <c r="Z36" s="33">
        <f t="shared" ref="Z36:Z42" si="35">IF((Q36)=0,"",(Y36/Q36))</f>
        <v>-2.8058944301455643E-3</v>
      </c>
      <c r="AA36" s="31"/>
      <c r="AB36" s="41"/>
      <c r="AC36" s="43">
        <f>SUM(AC29:AC35)+AC28</f>
        <v>1970.5475000000006</v>
      </c>
      <c r="AD36" s="31"/>
      <c r="AE36" s="32">
        <f t="shared" si="13"/>
        <v>26.549999999999727</v>
      </c>
      <c r="AF36" s="33">
        <f t="shared" ref="AF36:AF46" si="36">IF((W36)=0,"",(AE36/W36))</f>
        <v>1.365742497096818E-2</v>
      </c>
    </row>
    <row r="37" spans="2:32" x14ac:dyDescent="0.25">
      <c r="B37" s="19" t="s">
        <v>23</v>
      </c>
      <c r="C37" s="19"/>
      <c r="D37" s="44" t="s">
        <v>70</v>
      </c>
      <c r="E37" s="44"/>
      <c r="F37" s="45">
        <f>G7</f>
        <v>350</v>
      </c>
      <c r="G37" s="20">
        <v>2.7825828099560286</v>
      </c>
      <c r="H37" s="18">
        <f>$F37*G37</f>
        <v>973.90398348460997</v>
      </c>
      <c r="I37" s="19"/>
      <c r="J37" s="20">
        <v>2.7064544797271646</v>
      </c>
      <c r="K37" s="18">
        <f>$F37*J37</f>
        <v>947.25906790450756</v>
      </c>
      <c r="L37" s="19"/>
      <c r="M37" s="21">
        <f t="shared" si="28"/>
        <v>-26.644915580102406</v>
      </c>
      <c r="N37" s="22">
        <f t="shared" si="33"/>
        <v>-2.735887318662298E-2</v>
      </c>
      <c r="O37" s="19"/>
      <c r="P37" s="20">
        <v>2.7064544797271646</v>
      </c>
      <c r="Q37" s="18">
        <f>$F37*P37</f>
        <v>947.25906790450756</v>
      </c>
      <c r="R37" s="19"/>
      <c r="S37" s="21">
        <f t="shared" si="10"/>
        <v>0</v>
      </c>
      <c r="T37" s="22">
        <f t="shared" si="34"/>
        <v>0</v>
      </c>
      <c r="U37" s="19"/>
      <c r="V37" s="20">
        <v>2.7064544797271646</v>
      </c>
      <c r="W37" s="18">
        <f>$F37*V37</f>
        <v>947.25906790450756</v>
      </c>
      <c r="X37" s="19"/>
      <c r="Y37" s="21">
        <f t="shared" si="11"/>
        <v>0</v>
      </c>
      <c r="Z37" s="22">
        <f t="shared" si="35"/>
        <v>0</v>
      </c>
      <c r="AA37" s="19"/>
      <c r="AB37" s="20">
        <v>2.7064544797271646</v>
      </c>
      <c r="AC37" s="18">
        <f>$F37*AB37</f>
        <v>947.25906790450756</v>
      </c>
      <c r="AD37" s="19"/>
      <c r="AE37" s="21">
        <f t="shared" si="13"/>
        <v>0</v>
      </c>
      <c r="AF37" s="22">
        <f t="shared" si="36"/>
        <v>0</v>
      </c>
    </row>
    <row r="38" spans="2:32" ht="25.5" customHeight="1" x14ac:dyDescent="0.25">
      <c r="B38" s="46" t="s">
        <v>24</v>
      </c>
      <c r="C38" s="19"/>
      <c r="D38" s="44" t="s">
        <v>70</v>
      </c>
      <c r="E38" s="44"/>
      <c r="F38" s="45">
        <f>F37</f>
        <v>350</v>
      </c>
      <c r="G38" s="20">
        <v>2.1171956727070014</v>
      </c>
      <c r="H38" s="18">
        <f>$F38*G38</f>
        <v>741.01848544745053</v>
      </c>
      <c r="I38" s="19"/>
      <c r="J38" s="20">
        <v>2.121465119800138</v>
      </c>
      <c r="K38" s="18">
        <f>$F38*J38</f>
        <v>742.51279193004825</v>
      </c>
      <c r="L38" s="19"/>
      <c r="M38" s="21">
        <f t="shared" si="28"/>
        <v>1.4943064825977217</v>
      </c>
      <c r="N38" s="22">
        <f t="shared" si="33"/>
        <v>2.0165576324258794E-3</v>
      </c>
      <c r="O38" s="19"/>
      <c r="P38" s="20">
        <v>2.121465119800138</v>
      </c>
      <c r="Q38" s="18">
        <f>$F38*P38</f>
        <v>742.51279193004825</v>
      </c>
      <c r="R38" s="19"/>
      <c r="S38" s="21">
        <f t="shared" si="10"/>
        <v>0</v>
      </c>
      <c r="T38" s="22">
        <f t="shared" si="34"/>
        <v>0</v>
      </c>
      <c r="U38" s="19"/>
      <c r="V38" s="20">
        <v>2.121465119800138</v>
      </c>
      <c r="W38" s="18">
        <f>$F38*V38</f>
        <v>742.51279193004825</v>
      </c>
      <c r="X38" s="19"/>
      <c r="Y38" s="21">
        <f t="shared" si="11"/>
        <v>0</v>
      </c>
      <c r="Z38" s="22">
        <f t="shared" si="35"/>
        <v>0</v>
      </c>
      <c r="AA38" s="19"/>
      <c r="AB38" s="20">
        <v>2.121465119800138</v>
      </c>
      <c r="AC38" s="18">
        <f>$F38*AB38</f>
        <v>742.51279193004825</v>
      </c>
      <c r="AD38" s="19"/>
      <c r="AE38" s="21">
        <f t="shared" si="13"/>
        <v>0</v>
      </c>
      <c r="AF38" s="22">
        <f t="shared" si="36"/>
        <v>0</v>
      </c>
    </row>
    <row r="39" spans="2:32" ht="25.5" customHeight="1" x14ac:dyDescent="0.25">
      <c r="B39" s="39" t="s">
        <v>25</v>
      </c>
      <c r="C39" s="26"/>
      <c r="D39" s="26"/>
      <c r="E39" s="26"/>
      <c r="F39" s="42"/>
      <c r="G39" s="47"/>
      <c r="H39" s="43">
        <f>SUM(H36:H38)</f>
        <v>3466.9399689320608</v>
      </c>
      <c r="I39" s="48"/>
      <c r="J39" s="47"/>
      <c r="K39" s="43">
        <f>SUM(K36:K38)</f>
        <v>3669.0128983402265</v>
      </c>
      <c r="L39" s="48"/>
      <c r="M39" s="32">
        <f t="shared" si="28"/>
        <v>202.07292940816569</v>
      </c>
      <c r="N39" s="33">
        <f t="shared" si="33"/>
        <v>5.8285673019718091E-2</v>
      </c>
      <c r="O39" s="48"/>
      <c r="P39" s="47"/>
      <c r="Q39" s="43">
        <f>SUM(Q36:Q38)</f>
        <v>3639.2393598345561</v>
      </c>
      <c r="R39" s="48"/>
      <c r="S39" s="32">
        <f t="shared" si="10"/>
        <v>-29.773538505670331</v>
      </c>
      <c r="T39" s="33">
        <f t="shared" si="34"/>
        <v>-8.1148634062145619E-3</v>
      </c>
      <c r="U39" s="48"/>
      <c r="V39" s="47"/>
      <c r="W39" s="43">
        <f>SUM(W36:W38)</f>
        <v>3633.7693598345568</v>
      </c>
      <c r="X39" s="48"/>
      <c r="Y39" s="32">
        <f t="shared" si="11"/>
        <v>-5.4699999999993452</v>
      </c>
      <c r="Z39" s="33">
        <f t="shared" si="35"/>
        <v>-1.5030613430846212E-3</v>
      </c>
      <c r="AA39" s="48"/>
      <c r="AB39" s="47"/>
      <c r="AC39" s="43">
        <f>SUM(AC36:AC38)</f>
        <v>3660.3193598345561</v>
      </c>
      <c r="AD39" s="48"/>
      <c r="AE39" s="32">
        <f t="shared" si="13"/>
        <v>26.549999999999272</v>
      </c>
      <c r="AF39" s="33">
        <f t="shared" si="36"/>
        <v>7.3064626207338806E-3</v>
      </c>
    </row>
    <row r="40" spans="2:32" ht="24.75" customHeight="1" x14ac:dyDescent="0.25">
      <c r="B40" s="49" t="s">
        <v>26</v>
      </c>
      <c r="C40" s="14"/>
      <c r="D40" s="15" t="s">
        <v>58</v>
      </c>
      <c r="E40" s="15"/>
      <c r="F40" s="156">
        <f>$G$8*(1+G63)</f>
        <v>159836.59999999998</v>
      </c>
      <c r="G40" s="50">
        <v>4.4000000000000003E-3</v>
      </c>
      <c r="H40" s="154">
        <f t="shared" ref="H40:H42" si="37">$F40*G40</f>
        <v>703.28103999999996</v>
      </c>
      <c r="I40" s="19"/>
      <c r="J40" s="211">
        <v>5.8500000000000002E-3</v>
      </c>
      <c r="K40" s="212">
        <f t="shared" ref="K40:K42" si="38">$F40*J40</f>
        <v>935.04410999999993</v>
      </c>
      <c r="L40" s="19"/>
      <c r="M40" s="21">
        <f t="shared" si="28"/>
        <v>231.76306999999997</v>
      </c>
      <c r="N40" s="155">
        <f t="shared" si="33"/>
        <v>0.32954545454545453</v>
      </c>
      <c r="O40" s="19"/>
      <c r="P40" s="50">
        <v>4.4000000000000003E-3</v>
      </c>
      <c r="Q40" s="154">
        <f t="shared" ref="Q40:Q42" si="39">$F40*P40</f>
        <v>703.28103999999996</v>
      </c>
      <c r="R40" s="19"/>
      <c r="S40" s="21">
        <f t="shared" si="10"/>
        <v>-231.76306999999997</v>
      </c>
      <c r="T40" s="155">
        <f t="shared" si="34"/>
        <v>-0.24786324786324784</v>
      </c>
      <c r="U40" s="19"/>
      <c r="V40" s="50">
        <v>4.4000000000000003E-3</v>
      </c>
      <c r="W40" s="154">
        <f t="shared" ref="W40:W42" si="40">$F40*V40</f>
        <v>703.28103999999996</v>
      </c>
      <c r="X40" s="19"/>
      <c r="Y40" s="21">
        <f t="shared" si="11"/>
        <v>0</v>
      </c>
      <c r="Z40" s="155">
        <f t="shared" si="35"/>
        <v>0</v>
      </c>
      <c r="AA40" s="19"/>
      <c r="AB40" s="50">
        <v>4.4000000000000003E-3</v>
      </c>
      <c r="AC40" s="154">
        <f t="shared" ref="AC40:AC48" si="41">$F40*AB40</f>
        <v>703.28103999999996</v>
      </c>
      <c r="AD40" s="19"/>
      <c r="AE40" s="21">
        <f t="shared" si="13"/>
        <v>0</v>
      </c>
      <c r="AF40" s="155">
        <f t="shared" si="36"/>
        <v>0</v>
      </c>
    </row>
    <row r="41" spans="2:32" ht="25.5" customHeight="1" x14ac:dyDescent="0.25">
      <c r="B41" s="49" t="s">
        <v>27</v>
      </c>
      <c r="C41" s="14"/>
      <c r="D41" s="15" t="s">
        <v>58</v>
      </c>
      <c r="E41" s="15"/>
      <c r="F41" s="156">
        <f>$G$8*(1+G63)</f>
        <v>159836.59999999998</v>
      </c>
      <c r="G41" s="50">
        <v>1.2999999999999999E-3</v>
      </c>
      <c r="H41" s="154">
        <f t="shared" si="37"/>
        <v>207.78757999999996</v>
      </c>
      <c r="I41" s="19"/>
      <c r="J41" s="50">
        <v>1.2999999999999999E-3</v>
      </c>
      <c r="K41" s="154">
        <f t="shared" si="38"/>
        <v>207.78757999999996</v>
      </c>
      <c r="L41" s="19"/>
      <c r="M41" s="21">
        <f t="shared" si="28"/>
        <v>0</v>
      </c>
      <c r="N41" s="155">
        <f t="shared" si="33"/>
        <v>0</v>
      </c>
      <c r="O41" s="19"/>
      <c r="P41" s="50">
        <v>1.2999999999999999E-3</v>
      </c>
      <c r="Q41" s="154">
        <f t="shared" si="39"/>
        <v>207.78757999999996</v>
      </c>
      <c r="R41" s="19"/>
      <c r="S41" s="21">
        <f t="shared" si="10"/>
        <v>0</v>
      </c>
      <c r="T41" s="155">
        <f t="shared" si="34"/>
        <v>0</v>
      </c>
      <c r="U41" s="19"/>
      <c r="V41" s="50">
        <v>1.2999999999999999E-3</v>
      </c>
      <c r="W41" s="154">
        <f t="shared" si="40"/>
        <v>207.78757999999996</v>
      </c>
      <c r="X41" s="19"/>
      <c r="Y41" s="21">
        <f t="shared" si="11"/>
        <v>0</v>
      </c>
      <c r="Z41" s="155">
        <f t="shared" si="35"/>
        <v>0</v>
      </c>
      <c r="AA41" s="19"/>
      <c r="AB41" s="50">
        <v>1.2999999999999999E-3</v>
      </c>
      <c r="AC41" s="154">
        <f t="shared" si="41"/>
        <v>207.78757999999996</v>
      </c>
      <c r="AD41" s="19"/>
      <c r="AE41" s="21">
        <f t="shared" si="13"/>
        <v>0</v>
      </c>
      <c r="AF41" s="155">
        <f t="shared" si="36"/>
        <v>0</v>
      </c>
    </row>
    <row r="42" spans="2:32" x14ac:dyDescent="0.25">
      <c r="B42" s="14" t="s">
        <v>28</v>
      </c>
      <c r="C42" s="14"/>
      <c r="D42" s="15" t="s">
        <v>55</v>
      </c>
      <c r="E42" s="15"/>
      <c r="F42" s="17">
        <v>1</v>
      </c>
      <c r="G42" s="50">
        <v>0.25</v>
      </c>
      <c r="H42" s="154">
        <f t="shared" si="37"/>
        <v>0.25</v>
      </c>
      <c r="I42" s="19"/>
      <c r="J42" s="50">
        <v>0.25</v>
      </c>
      <c r="K42" s="154">
        <f t="shared" si="38"/>
        <v>0.25</v>
      </c>
      <c r="L42" s="19"/>
      <c r="M42" s="21">
        <f t="shared" si="28"/>
        <v>0</v>
      </c>
      <c r="N42" s="155">
        <f t="shared" si="33"/>
        <v>0</v>
      </c>
      <c r="O42" s="19"/>
      <c r="P42" s="50">
        <v>0.25</v>
      </c>
      <c r="Q42" s="154">
        <f t="shared" si="39"/>
        <v>0.25</v>
      </c>
      <c r="R42" s="19"/>
      <c r="S42" s="21">
        <f t="shared" si="10"/>
        <v>0</v>
      </c>
      <c r="T42" s="155">
        <f t="shared" si="34"/>
        <v>0</v>
      </c>
      <c r="U42" s="19"/>
      <c r="V42" s="50">
        <v>0.25</v>
      </c>
      <c r="W42" s="154">
        <f t="shared" si="40"/>
        <v>0.25</v>
      </c>
      <c r="X42" s="19"/>
      <c r="Y42" s="21">
        <f t="shared" si="11"/>
        <v>0</v>
      </c>
      <c r="Z42" s="155">
        <f t="shared" si="35"/>
        <v>0</v>
      </c>
      <c r="AA42" s="19"/>
      <c r="AB42" s="50">
        <v>0.25</v>
      </c>
      <c r="AC42" s="154">
        <f t="shared" si="41"/>
        <v>0.25</v>
      </c>
      <c r="AD42" s="19"/>
      <c r="AE42" s="21">
        <f t="shared" si="13"/>
        <v>0</v>
      </c>
      <c r="AF42" s="155">
        <f t="shared" si="36"/>
        <v>0</v>
      </c>
    </row>
    <row r="43" spans="2:32" x14ac:dyDescent="0.25">
      <c r="B43" s="14" t="s">
        <v>29</v>
      </c>
      <c r="C43" s="14"/>
      <c r="D43" s="15" t="s">
        <v>58</v>
      </c>
      <c r="E43" s="15"/>
      <c r="F43" s="157">
        <f>G8</f>
        <v>153999.99999999997</v>
      </c>
      <c r="G43" s="50">
        <v>7.0000000000000001E-3</v>
      </c>
      <c r="H43" s="154">
        <f t="shared" ref="H43:H48" si="42">$F43*G43</f>
        <v>1077.9999999999998</v>
      </c>
      <c r="I43" s="19"/>
      <c r="J43" s="50">
        <v>7.0000000000000001E-3</v>
      </c>
      <c r="K43" s="154">
        <f t="shared" ref="K43:K48" si="43">$F43*J43</f>
        <v>1077.9999999999998</v>
      </c>
      <c r="L43" s="19"/>
      <c r="M43" s="21">
        <f t="shared" ref="M43:M60" si="44">K43-H43</f>
        <v>0</v>
      </c>
      <c r="N43" s="155">
        <f t="shared" ref="N43:N46" si="45">IF((H43)=0,"",(M43/H43))</f>
        <v>0</v>
      </c>
      <c r="O43" s="19"/>
      <c r="P43" s="50">
        <v>7.0000000000000001E-3</v>
      </c>
      <c r="Q43" s="154">
        <f t="shared" ref="Q43:Q48" si="46">$F43*P43</f>
        <v>1077.9999999999998</v>
      </c>
      <c r="R43" s="19"/>
      <c r="S43" s="21">
        <f t="shared" ref="S43:S60" si="47">Q43-K43</f>
        <v>0</v>
      </c>
      <c r="T43" s="155">
        <f t="shared" ref="T43:T46" si="48">IF((K43)=0,"",(S43/K43))</f>
        <v>0</v>
      </c>
      <c r="U43" s="19"/>
      <c r="V43" s="50">
        <v>7.0000000000000001E-3</v>
      </c>
      <c r="W43" s="154">
        <f t="shared" ref="W43:W48" si="49">$F43*V43</f>
        <v>1077.9999999999998</v>
      </c>
      <c r="X43" s="19"/>
      <c r="Y43" s="21">
        <f t="shared" ref="Y43:Y60" si="50">W43-Q43</f>
        <v>0</v>
      </c>
      <c r="Z43" s="155">
        <f t="shared" ref="Z43:Z46" si="51">IF((Q43)=0,"",(Y43/Q43))</f>
        <v>0</v>
      </c>
      <c r="AA43" s="19"/>
      <c r="AB43" s="50">
        <v>7.0000000000000001E-3</v>
      </c>
      <c r="AC43" s="154">
        <f t="shared" si="41"/>
        <v>1077.9999999999998</v>
      </c>
      <c r="AD43" s="19"/>
      <c r="AE43" s="21">
        <f t="shared" si="13"/>
        <v>0</v>
      </c>
      <c r="AF43" s="155">
        <f t="shared" si="36"/>
        <v>0</v>
      </c>
    </row>
    <row r="44" spans="2:32" x14ac:dyDescent="0.25">
      <c r="B44" s="37" t="s">
        <v>30</v>
      </c>
      <c r="C44" s="14"/>
      <c r="D44" s="15" t="s">
        <v>58</v>
      </c>
      <c r="E44" s="15"/>
      <c r="F44" s="55">
        <f>0.64*$G$8</f>
        <v>98559.999999999985</v>
      </c>
      <c r="G44" s="54">
        <v>0.08</v>
      </c>
      <c r="H44" s="154">
        <f t="shared" si="42"/>
        <v>7884.7999999999993</v>
      </c>
      <c r="I44" s="19"/>
      <c r="J44" s="54">
        <v>0.08</v>
      </c>
      <c r="K44" s="154">
        <f t="shared" si="43"/>
        <v>7884.7999999999993</v>
      </c>
      <c r="L44" s="19"/>
      <c r="M44" s="21">
        <f t="shared" si="44"/>
        <v>0</v>
      </c>
      <c r="N44" s="155">
        <f t="shared" si="45"/>
        <v>0</v>
      </c>
      <c r="O44" s="19"/>
      <c r="P44" s="54">
        <v>0.08</v>
      </c>
      <c r="Q44" s="154">
        <f t="shared" si="46"/>
        <v>7884.7999999999993</v>
      </c>
      <c r="R44" s="19"/>
      <c r="S44" s="21">
        <f t="shared" si="47"/>
        <v>0</v>
      </c>
      <c r="T44" s="155">
        <f t="shared" si="48"/>
        <v>0</v>
      </c>
      <c r="U44" s="19"/>
      <c r="V44" s="54">
        <v>0.08</v>
      </c>
      <c r="W44" s="154">
        <f t="shared" si="49"/>
        <v>7884.7999999999993</v>
      </c>
      <c r="X44" s="19"/>
      <c r="Y44" s="21">
        <f t="shared" si="50"/>
        <v>0</v>
      </c>
      <c r="Z44" s="155">
        <f t="shared" si="51"/>
        <v>0</v>
      </c>
      <c r="AA44" s="19"/>
      <c r="AB44" s="54">
        <v>0.08</v>
      </c>
      <c r="AC44" s="154">
        <f t="shared" si="41"/>
        <v>7884.7999999999993</v>
      </c>
      <c r="AD44" s="19"/>
      <c r="AE44" s="21">
        <f t="shared" si="13"/>
        <v>0</v>
      </c>
      <c r="AF44" s="155">
        <f t="shared" si="36"/>
        <v>0</v>
      </c>
    </row>
    <row r="45" spans="2:32" x14ac:dyDescent="0.25">
      <c r="B45" s="37" t="s">
        <v>31</v>
      </c>
      <c r="C45" s="14"/>
      <c r="D45" s="15" t="s">
        <v>58</v>
      </c>
      <c r="E45" s="15"/>
      <c r="F45" s="55">
        <f>0.18*$G$8</f>
        <v>27719.999999999993</v>
      </c>
      <c r="G45" s="54">
        <v>0.122</v>
      </c>
      <c r="H45" s="154">
        <f t="shared" si="42"/>
        <v>3381.8399999999992</v>
      </c>
      <c r="I45" s="19"/>
      <c r="J45" s="54">
        <v>0.122</v>
      </c>
      <c r="K45" s="154">
        <f t="shared" si="43"/>
        <v>3381.8399999999992</v>
      </c>
      <c r="L45" s="19"/>
      <c r="M45" s="21">
        <f t="shared" si="44"/>
        <v>0</v>
      </c>
      <c r="N45" s="155">
        <f t="shared" si="45"/>
        <v>0</v>
      </c>
      <c r="O45" s="19"/>
      <c r="P45" s="54">
        <v>0.122</v>
      </c>
      <c r="Q45" s="154">
        <f t="shared" si="46"/>
        <v>3381.8399999999992</v>
      </c>
      <c r="R45" s="19"/>
      <c r="S45" s="21">
        <f t="shared" si="47"/>
        <v>0</v>
      </c>
      <c r="T45" s="155">
        <f t="shared" si="48"/>
        <v>0</v>
      </c>
      <c r="U45" s="19"/>
      <c r="V45" s="54">
        <v>0.122</v>
      </c>
      <c r="W45" s="154">
        <f t="shared" si="49"/>
        <v>3381.8399999999992</v>
      </c>
      <c r="X45" s="19"/>
      <c r="Y45" s="21">
        <f t="shared" si="50"/>
        <v>0</v>
      </c>
      <c r="Z45" s="155">
        <f t="shared" si="51"/>
        <v>0</v>
      </c>
      <c r="AA45" s="19"/>
      <c r="AB45" s="54">
        <v>0.122</v>
      </c>
      <c r="AC45" s="154">
        <f t="shared" si="41"/>
        <v>3381.8399999999992</v>
      </c>
      <c r="AD45" s="19"/>
      <c r="AE45" s="21">
        <f t="shared" si="13"/>
        <v>0</v>
      </c>
      <c r="AF45" s="155">
        <f t="shared" si="36"/>
        <v>0</v>
      </c>
    </row>
    <row r="46" spans="2:32" x14ac:dyDescent="0.25">
      <c r="B46" s="159" t="s">
        <v>32</v>
      </c>
      <c r="C46" s="14"/>
      <c r="D46" s="15" t="s">
        <v>58</v>
      </c>
      <c r="E46" s="15"/>
      <c r="F46" s="55">
        <f>0.18*$G$8</f>
        <v>27719.999999999993</v>
      </c>
      <c r="G46" s="54">
        <v>0.161</v>
      </c>
      <c r="H46" s="154">
        <f t="shared" si="42"/>
        <v>4462.9199999999992</v>
      </c>
      <c r="I46" s="19"/>
      <c r="J46" s="54">
        <v>0.161</v>
      </c>
      <c r="K46" s="154">
        <f t="shared" si="43"/>
        <v>4462.9199999999992</v>
      </c>
      <c r="L46" s="19"/>
      <c r="M46" s="21">
        <f t="shared" si="44"/>
        <v>0</v>
      </c>
      <c r="N46" s="155">
        <f t="shared" si="45"/>
        <v>0</v>
      </c>
      <c r="O46" s="19"/>
      <c r="P46" s="54">
        <v>0.161</v>
      </c>
      <c r="Q46" s="154">
        <f t="shared" si="46"/>
        <v>4462.9199999999992</v>
      </c>
      <c r="R46" s="19"/>
      <c r="S46" s="21">
        <f t="shared" si="47"/>
        <v>0</v>
      </c>
      <c r="T46" s="155">
        <f t="shared" si="48"/>
        <v>0</v>
      </c>
      <c r="U46" s="19"/>
      <c r="V46" s="54">
        <v>0.161</v>
      </c>
      <c r="W46" s="154">
        <f t="shared" si="49"/>
        <v>4462.9199999999992</v>
      </c>
      <c r="X46" s="19"/>
      <c r="Y46" s="21">
        <f t="shared" si="50"/>
        <v>0</v>
      </c>
      <c r="Z46" s="155">
        <f t="shared" si="51"/>
        <v>0</v>
      </c>
      <c r="AA46" s="19"/>
      <c r="AB46" s="54">
        <v>0.161</v>
      </c>
      <c r="AC46" s="154">
        <f t="shared" si="41"/>
        <v>4462.9199999999992</v>
      </c>
      <c r="AD46" s="19"/>
      <c r="AE46" s="21">
        <f t="shared" si="13"/>
        <v>0</v>
      </c>
      <c r="AF46" s="155">
        <f t="shared" si="36"/>
        <v>0</v>
      </c>
    </row>
    <row r="47" spans="2:32" s="61" customFormat="1" x14ac:dyDescent="0.25">
      <c r="B47" s="158" t="s">
        <v>33</v>
      </c>
      <c r="C47" s="56"/>
      <c r="D47" s="57" t="s">
        <v>58</v>
      </c>
      <c r="E47" s="57"/>
      <c r="F47" s="58">
        <f>IF(AND(N3=1, G8&gt;=750), 750, IF(AND(N3=1, AND(G8&lt;750, G8&gt;=0)), G8, IF(AND(N3=2, G8&gt;=750), 750, IF(AND(N3=2, AND(G8&lt;750, G8&gt;=0)), G8))))</f>
        <v>750</v>
      </c>
      <c r="G47" s="54">
        <v>9.4E-2</v>
      </c>
      <c r="H47" s="154">
        <f t="shared" si="42"/>
        <v>70.5</v>
      </c>
      <c r="I47" s="59"/>
      <c r="J47" s="54">
        <v>9.4E-2</v>
      </c>
      <c r="K47" s="154">
        <f t="shared" si="43"/>
        <v>70.5</v>
      </c>
      <c r="L47" s="59"/>
      <c r="M47" s="60">
        <f t="shared" si="44"/>
        <v>0</v>
      </c>
      <c r="N47" s="155">
        <f>IF((H47)=FALSE,"",(M47/H47))</f>
        <v>0</v>
      </c>
      <c r="O47" s="59"/>
      <c r="P47" s="54">
        <v>9.4E-2</v>
      </c>
      <c r="Q47" s="154">
        <f t="shared" si="46"/>
        <v>70.5</v>
      </c>
      <c r="R47" s="59"/>
      <c r="S47" s="60">
        <f t="shared" si="47"/>
        <v>0</v>
      </c>
      <c r="T47" s="155">
        <f>IF((K47)=FALSE,"",(S47/K47))</f>
        <v>0</v>
      </c>
      <c r="U47" s="59"/>
      <c r="V47" s="54">
        <v>9.4E-2</v>
      </c>
      <c r="W47" s="154">
        <f t="shared" si="49"/>
        <v>70.5</v>
      </c>
      <c r="X47" s="59"/>
      <c r="Y47" s="60">
        <f t="shared" si="50"/>
        <v>0</v>
      </c>
      <c r="Z47" s="155">
        <f>IF((Q47)=FALSE,"",(Y47/Q47))</f>
        <v>0</v>
      </c>
      <c r="AA47" s="59"/>
      <c r="AB47" s="54">
        <v>9.4E-2</v>
      </c>
      <c r="AC47" s="154">
        <f t="shared" si="41"/>
        <v>70.5</v>
      </c>
      <c r="AD47" s="59"/>
      <c r="AE47" s="60">
        <f>AC47-W47</f>
        <v>0</v>
      </c>
      <c r="AF47" s="155">
        <f>IF((W47)=FALSE,"",(AE47/W47))</f>
        <v>0</v>
      </c>
    </row>
    <row r="48" spans="2:32" s="61" customFormat="1" ht="13" thickBot="1" x14ac:dyDescent="0.3">
      <c r="B48" s="158" t="s">
        <v>34</v>
      </c>
      <c r="C48" s="56"/>
      <c r="D48" s="57" t="s">
        <v>58</v>
      </c>
      <c r="E48" s="57"/>
      <c r="F48" s="58">
        <f>IF(AND(N3=1, G8&gt;=750), G8-750, IF(AND(N3=1, AND(G8&lt;750, G8&gt;=0)), 0, IF(AND(N3=2, G8&gt;=750), G8-750, IF(AND(N3=2, AND(G8&lt;750, G8&gt;=0)), 0))))</f>
        <v>153249.99999999997</v>
      </c>
      <c r="G48" s="54">
        <v>0.11</v>
      </c>
      <c r="H48" s="154">
        <f t="shared" si="42"/>
        <v>16857.499999999996</v>
      </c>
      <c r="I48" s="59"/>
      <c r="J48" s="54">
        <v>0.11</v>
      </c>
      <c r="K48" s="154">
        <f t="shared" si="43"/>
        <v>16857.499999999996</v>
      </c>
      <c r="L48" s="59"/>
      <c r="M48" s="60">
        <f t="shared" si="44"/>
        <v>0</v>
      </c>
      <c r="N48" s="155">
        <f>IFERROR(IF((H48)=FALSE,"",(M48/H48)),"n/a")</f>
        <v>0</v>
      </c>
      <c r="O48" s="59"/>
      <c r="P48" s="54">
        <v>0.11</v>
      </c>
      <c r="Q48" s="154">
        <f t="shared" si="46"/>
        <v>16857.499999999996</v>
      </c>
      <c r="R48" s="59"/>
      <c r="S48" s="60">
        <f t="shared" si="47"/>
        <v>0</v>
      </c>
      <c r="T48" s="155">
        <f>IF((K48)=FALSE,"",(S48/K48))</f>
        <v>0</v>
      </c>
      <c r="U48" s="59"/>
      <c r="V48" s="54">
        <v>0.11</v>
      </c>
      <c r="W48" s="154">
        <f t="shared" si="49"/>
        <v>16857.499999999996</v>
      </c>
      <c r="X48" s="59"/>
      <c r="Y48" s="60">
        <f t="shared" si="50"/>
        <v>0</v>
      </c>
      <c r="Z48" s="155">
        <f>IF((Q48)=FALSE,"",(Y48/Q48))</f>
        <v>0</v>
      </c>
      <c r="AA48" s="59"/>
      <c r="AB48" s="54">
        <v>0.11</v>
      </c>
      <c r="AC48" s="154">
        <f t="shared" si="41"/>
        <v>16857.499999999996</v>
      </c>
      <c r="AD48" s="59"/>
      <c r="AE48" s="60">
        <f t="shared" si="13"/>
        <v>0</v>
      </c>
      <c r="AF48" s="155">
        <f>IF((W48)=FALSE,"",(AE48/W48))</f>
        <v>0</v>
      </c>
    </row>
    <row r="49" spans="2:36" ht="8.25" customHeight="1" thickBot="1" x14ac:dyDescent="0.3">
      <c r="B49" s="62"/>
      <c r="C49" s="63"/>
      <c r="D49" s="64"/>
      <c r="E49" s="64"/>
      <c r="F49" s="66"/>
      <c r="G49" s="65"/>
      <c r="H49" s="67"/>
      <c r="I49" s="68"/>
      <c r="J49" s="65"/>
      <c r="K49" s="67"/>
      <c r="L49" s="68"/>
      <c r="M49" s="69">
        <f t="shared" si="44"/>
        <v>0</v>
      </c>
      <c r="N49" s="70"/>
      <c r="O49" s="68"/>
      <c r="P49" s="65"/>
      <c r="Q49" s="67"/>
      <c r="R49" s="68"/>
      <c r="S49" s="69">
        <f t="shared" si="47"/>
        <v>0</v>
      </c>
      <c r="T49" s="70"/>
      <c r="U49" s="68"/>
      <c r="V49" s="65"/>
      <c r="W49" s="67"/>
      <c r="X49" s="68"/>
      <c r="Y49" s="69">
        <f t="shared" si="50"/>
        <v>0</v>
      </c>
      <c r="Z49" s="70"/>
      <c r="AA49" s="68"/>
      <c r="AB49" s="65"/>
      <c r="AC49" s="67"/>
      <c r="AD49" s="68"/>
      <c r="AE49" s="69">
        <f t="shared" si="13"/>
        <v>0</v>
      </c>
      <c r="AF49" s="70"/>
    </row>
    <row r="50" spans="2:36" ht="13" x14ac:dyDescent="0.25">
      <c r="B50" s="71" t="s">
        <v>35</v>
      </c>
      <c r="C50" s="14"/>
      <c r="D50" s="14"/>
      <c r="E50" s="14"/>
      <c r="F50" s="73"/>
      <c r="G50" s="72"/>
      <c r="H50" s="74">
        <f>SUM(H40:H46,H39)</f>
        <v>21185.818588932056</v>
      </c>
      <c r="I50" s="75"/>
      <c r="J50" s="72"/>
      <c r="K50" s="74">
        <f>SUM(K40:K46,K39)</f>
        <v>21619.654588340221</v>
      </c>
      <c r="L50" s="75"/>
      <c r="M50" s="76">
        <f t="shared" si="44"/>
        <v>433.83599940816566</v>
      </c>
      <c r="N50" s="77">
        <f>IF((H50)=0,"",(M50/H50))</f>
        <v>2.0477660449467423E-2</v>
      </c>
      <c r="O50" s="75"/>
      <c r="P50" s="72"/>
      <c r="Q50" s="74">
        <f>SUM(Q40:Q46,Q39)</f>
        <v>21358.117979834551</v>
      </c>
      <c r="R50" s="75"/>
      <c r="S50" s="76">
        <f t="shared" si="47"/>
        <v>-261.5366085056703</v>
      </c>
      <c r="T50" s="77">
        <f>IF((K50)=0,"",(S50/K50))</f>
        <v>-1.2097168686807819E-2</v>
      </c>
      <c r="U50" s="75"/>
      <c r="V50" s="72"/>
      <c r="W50" s="74">
        <f>SUM(W40:W46,W39)</f>
        <v>21352.647979834554</v>
      </c>
      <c r="X50" s="75"/>
      <c r="Y50" s="76">
        <f t="shared" si="50"/>
        <v>-5.4699999999975262</v>
      </c>
      <c r="Z50" s="77">
        <f>IF((Q50)=0,"",(Y50/Q50))</f>
        <v>-2.561087079471175E-4</v>
      </c>
      <c r="AA50" s="75"/>
      <c r="AB50" s="72"/>
      <c r="AC50" s="74">
        <f>SUM(AC40:AC46,AC39)</f>
        <v>21379.197979834553</v>
      </c>
      <c r="AD50" s="75"/>
      <c r="AE50" s="76">
        <f t="shared" si="13"/>
        <v>26.549999999999272</v>
      </c>
      <c r="AF50" s="77">
        <f>IF((W50)=0,"",(AE50/W50))</f>
        <v>1.2434055029180971E-3</v>
      </c>
    </row>
    <row r="51" spans="2:36" x14ac:dyDescent="0.25">
      <c r="B51" s="78" t="s">
        <v>36</v>
      </c>
      <c r="C51" s="14"/>
      <c r="D51" s="14"/>
      <c r="E51" s="14"/>
      <c r="F51" s="80"/>
      <c r="G51" s="79">
        <v>0.13</v>
      </c>
      <c r="H51" s="82">
        <f>H50*G51</f>
        <v>2754.1564165611671</v>
      </c>
      <c r="I51" s="81"/>
      <c r="J51" s="79">
        <v>0.13</v>
      </c>
      <c r="K51" s="82">
        <f>K50*J51</f>
        <v>2810.5550964842287</v>
      </c>
      <c r="L51" s="81"/>
      <c r="M51" s="83">
        <f t="shared" si="44"/>
        <v>56.398679923061536</v>
      </c>
      <c r="N51" s="84">
        <f>IF((H51)=0,"",(M51/H51))</f>
        <v>2.0477660449467423E-2</v>
      </c>
      <c r="O51" s="81"/>
      <c r="P51" s="79">
        <v>0.13</v>
      </c>
      <c r="Q51" s="82">
        <f>Q50*P51</f>
        <v>2776.5553373784919</v>
      </c>
      <c r="R51" s="81"/>
      <c r="S51" s="83">
        <f t="shared" si="47"/>
        <v>-33.999759105736757</v>
      </c>
      <c r="T51" s="84">
        <f>IF((K51)=0,"",(S51/K51))</f>
        <v>-1.2097168686807684E-2</v>
      </c>
      <c r="U51" s="81"/>
      <c r="V51" s="79">
        <v>0.13</v>
      </c>
      <c r="W51" s="82">
        <f>W50*V51</f>
        <v>2775.8442373784919</v>
      </c>
      <c r="X51" s="81"/>
      <c r="Y51" s="83">
        <f t="shared" si="50"/>
        <v>-0.71109999999998763</v>
      </c>
      <c r="Z51" s="84">
        <f>IF((Q51)=0,"",(Y51/Q51))</f>
        <v>-2.5610870794722884E-4</v>
      </c>
      <c r="AA51" s="81"/>
      <c r="AB51" s="79">
        <v>0.13</v>
      </c>
      <c r="AC51" s="82">
        <f>AC50*AB51</f>
        <v>2779.295737378492</v>
      </c>
      <c r="AD51" s="81"/>
      <c r="AE51" s="83">
        <f t="shared" si="13"/>
        <v>3.4515000000001237</v>
      </c>
      <c r="AF51" s="84">
        <f>IF((W51)=0,"",(AE51/W51))</f>
        <v>1.2434055029181758E-3</v>
      </c>
    </row>
    <row r="52" spans="2:36" ht="12.75" customHeight="1" x14ac:dyDescent="0.25">
      <c r="B52" s="85" t="s">
        <v>37</v>
      </c>
      <c r="C52" s="14"/>
      <c r="D52" s="14"/>
      <c r="E52" s="14"/>
      <c r="F52" s="80"/>
      <c r="G52" s="86"/>
      <c r="H52" s="82">
        <f>H50+H51</f>
        <v>23939.975005493223</v>
      </c>
      <c r="I52" s="81"/>
      <c r="J52" s="86"/>
      <c r="K52" s="82">
        <f>K50+K51</f>
        <v>24430.209684824451</v>
      </c>
      <c r="L52" s="81"/>
      <c r="M52" s="83">
        <f t="shared" si="44"/>
        <v>490.23467933122811</v>
      </c>
      <c r="N52" s="84">
        <f>IF((H52)=0,"",(M52/H52))</f>
        <v>2.0477660449467461E-2</v>
      </c>
      <c r="O52" s="81"/>
      <c r="P52" s="86"/>
      <c r="Q52" s="82">
        <f>Q50+Q51</f>
        <v>24134.673317213044</v>
      </c>
      <c r="R52" s="81"/>
      <c r="S52" s="83">
        <f t="shared" si="47"/>
        <v>-295.5363676114066</v>
      </c>
      <c r="T52" s="84">
        <f>IF((K52)=0,"",(S52/K52))</f>
        <v>-1.2097168686807784E-2</v>
      </c>
      <c r="U52" s="81"/>
      <c r="V52" s="86"/>
      <c r="W52" s="82">
        <f>W50+W51</f>
        <v>24128.492217213046</v>
      </c>
      <c r="X52" s="81"/>
      <c r="Y52" s="83">
        <f t="shared" si="50"/>
        <v>-6.1810999999979686</v>
      </c>
      <c r="Z52" s="84">
        <f>IF((Q52)=0,"",(Y52/Q52))</f>
        <v>-2.5610870794714915E-4</v>
      </c>
      <c r="AA52" s="81"/>
      <c r="AB52" s="86"/>
      <c r="AC52" s="82">
        <f>AC50+AC51</f>
        <v>24158.493717213045</v>
      </c>
      <c r="AD52" s="81"/>
      <c r="AE52" s="83">
        <f t="shared" si="13"/>
        <v>30.001499999998487</v>
      </c>
      <c r="AF52" s="84">
        <f>IF((W52)=0,"",(AE52/W52))</f>
        <v>1.2434055029180685E-3</v>
      </c>
    </row>
    <row r="53" spans="2:36" ht="15.75" customHeight="1" x14ac:dyDescent="0.25">
      <c r="B53" s="141" t="s">
        <v>38</v>
      </c>
      <c r="C53" s="141"/>
      <c r="D53" s="141"/>
      <c r="E53" s="141"/>
      <c r="F53" s="80"/>
      <c r="G53" s="86"/>
      <c r="H53" s="87">
        <f>ROUND(-H52*10%,2)</f>
        <v>-2394</v>
      </c>
      <c r="I53" s="81"/>
      <c r="J53" s="86"/>
      <c r="K53" s="213">
        <v>0</v>
      </c>
      <c r="L53" s="81"/>
      <c r="M53" s="88">
        <f t="shared" si="44"/>
        <v>2394</v>
      </c>
      <c r="N53" s="89">
        <f>IF((H53)=0,"",(M53/H53))</f>
        <v>-1</v>
      </c>
      <c r="O53" s="81"/>
      <c r="P53" s="86"/>
      <c r="Q53" s="87">
        <f>ROUND(-Q52*10%,2)</f>
        <v>-2413.4699999999998</v>
      </c>
      <c r="R53" s="81"/>
      <c r="S53" s="88">
        <f t="shared" si="47"/>
        <v>-2413.4699999999998</v>
      </c>
      <c r="T53" s="89" t="str">
        <f>IF((K53)=0,"",(S53/K53))</f>
        <v/>
      </c>
      <c r="U53" s="81"/>
      <c r="V53" s="86"/>
      <c r="W53" s="87">
        <f>ROUND(-W52*10%,2)</f>
        <v>-2412.85</v>
      </c>
      <c r="X53" s="81"/>
      <c r="Y53" s="88">
        <f t="shared" si="50"/>
        <v>0.61999999999989086</v>
      </c>
      <c r="Z53" s="89">
        <f>IF((Q53)=0,"",(Y53/Q53))</f>
        <v>-2.5689152962327723E-4</v>
      </c>
      <c r="AA53" s="81"/>
      <c r="AB53" s="86"/>
      <c r="AC53" s="87">
        <f>ROUND(-AC52*10%,2)</f>
        <v>-2415.85</v>
      </c>
      <c r="AD53" s="81"/>
      <c r="AE53" s="88">
        <f t="shared" si="13"/>
        <v>-3</v>
      </c>
      <c r="AF53" s="89">
        <f>IF((W53)=0,"",(AE53/W53))</f>
        <v>1.2433429347037735E-3</v>
      </c>
    </row>
    <row r="54" spans="2:36" ht="13.5" customHeight="1" thickBot="1" x14ac:dyDescent="0.3">
      <c r="B54" s="222" t="s">
        <v>39</v>
      </c>
      <c r="C54" s="222"/>
      <c r="D54" s="222"/>
      <c r="E54" s="142"/>
      <c r="F54" s="91"/>
      <c r="G54" s="90"/>
      <c r="H54" s="93">
        <f>H52+H53</f>
        <v>21545.975005493223</v>
      </c>
      <c r="I54" s="92"/>
      <c r="J54" s="90"/>
      <c r="K54" s="93">
        <f>K52+K53</f>
        <v>24430.209684824451</v>
      </c>
      <c r="L54" s="92"/>
      <c r="M54" s="94">
        <f t="shared" si="44"/>
        <v>2884.2346793312281</v>
      </c>
      <c r="N54" s="95">
        <f>IF((H54)=0,"",(M54/H54))</f>
        <v>0.13386419870049429</v>
      </c>
      <c r="O54" s="92"/>
      <c r="P54" s="90"/>
      <c r="Q54" s="93">
        <f>Q52+Q53</f>
        <v>21721.203317213043</v>
      </c>
      <c r="R54" s="92"/>
      <c r="S54" s="94">
        <f t="shared" si="47"/>
        <v>-2709.0063676114078</v>
      </c>
      <c r="T54" s="95">
        <f>IF((K54)=0,"",(S54/K54))</f>
        <v>-0.11088756103858524</v>
      </c>
      <c r="U54" s="92"/>
      <c r="V54" s="90"/>
      <c r="W54" s="93">
        <f>W52+W53</f>
        <v>21715.642217213048</v>
      </c>
      <c r="X54" s="92"/>
      <c r="Y54" s="94">
        <f t="shared" si="50"/>
        <v>-5.5610999999953492</v>
      </c>
      <c r="Z54" s="95">
        <f>IF((Q54)=0,"",(Y54/Q54))</f>
        <v>-2.5602172765393878E-4</v>
      </c>
      <c r="AA54" s="92"/>
      <c r="AB54" s="90"/>
      <c r="AC54" s="93">
        <f>AC52+AC53</f>
        <v>21742.643717213046</v>
      </c>
      <c r="AD54" s="92"/>
      <c r="AE54" s="94">
        <f t="shared" si="13"/>
        <v>27.001499999998487</v>
      </c>
      <c r="AF54" s="95">
        <f>IF((W54)=0,"",(AE54/W54))</f>
        <v>1.2434124549443703E-3</v>
      </c>
    </row>
    <row r="55" spans="2:36" s="61" customFormat="1" ht="8.25" customHeight="1" thickBot="1" x14ac:dyDescent="0.3">
      <c r="B55" s="96"/>
      <c r="C55" s="97"/>
      <c r="D55" s="98"/>
      <c r="E55" s="98"/>
      <c r="F55" s="99"/>
      <c r="G55" s="65"/>
      <c r="H55" s="67"/>
      <c r="I55" s="100"/>
      <c r="J55" s="65"/>
      <c r="K55" s="67"/>
      <c r="L55" s="100"/>
      <c r="M55" s="101">
        <f t="shared" si="44"/>
        <v>0</v>
      </c>
      <c r="N55" s="70"/>
      <c r="O55" s="100"/>
      <c r="P55" s="65"/>
      <c r="Q55" s="67"/>
      <c r="R55" s="100"/>
      <c r="S55" s="101">
        <f t="shared" si="47"/>
        <v>0</v>
      </c>
      <c r="T55" s="70"/>
      <c r="U55" s="100"/>
      <c r="V55" s="65"/>
      <c r="W55" s="67"/>
      <c r="X55" s="100"/>
      <c r="Y55" s="101">
        <f t="shared" si="50"/>
        <v>0</v>
      </c>
      <c r="Z55" s="70"/>
      <c r="AA55" s="100"/>
      <c r="AB55" s="65"/>
      <c r="AC55" s="67"/>
      <c r="AD55" s="100"/>
      <c r="AE55" s="101">
        <f t="shared" si="13"/>
        <v>0</v>
      </c>
      <c r="AF55" s="70"/>
    </row>
    <row r="56" spans="2:36" s="61" customFormat="1" ht="13" x14ac:dyDescent="0.25">
      <c r="B56" s="102" t="s">
        <v>40</v>
      </c>
      <c r="C56" s="56"/>
      <c r="D56" s="56"/>
      <c r="E56" s="56"/>
      <c r="F56" s="104"/>
      <c r="G56" s="103"/>
      <c r="H56" s="105">
        <f>SUM(H47:H48,H39,H40:H43)</f>
        <v>22384.258588932058</v>
      </c>
      <c r="I56" s="106"/>
      <c r="J56" s="103"/>
      <c r="K56" s="105">
        <f>SUM(K47:K48,K39,K40:K43)</f>
        <v>22818.094588340224</v>
      </c>
      <c r="L56" s="106"/>
      <c r="M56" s="107">
        <f t="shared" si="44"/>
        <v>433.83599940816566</v>
      </c>
      <c r="N56" s="77">
        <f>IF((H56)=0,"",(M56/H56))</f>
        <v>1.938129858911998E-2</v>
      </c>
      <c r="O56" s="106"/>
      <c r="P56" s="103"/>
      <c r="Q56" s="105">
        <f>SUM(Q47:Q48,Q39,Q40:Q43)</f>
        <v>22556.557979834553</v>
      </c>
      <c r="R56" s="106"/>
      <c r="S56" s="107">
        <f t="shared" si="47"/>
        <v>-261.5366085056703</v>
      </c>
      <c r="T56" s="77">
        <f>IF((K56)=0,"",(S56/K56))</f>
        <v>-1.1461807535819069E-2</v>
      </c>
      <c r="U56" s="106"/>
      <c r="V56" s="103"/>
      <c r="W56" s="105">
        <f>SUM(W47:W48,W39,W40:W43)</f>
        <v>22551.087979834556</v>
      </c>
      <c r="X56" s="106"/>
      <c r="Y56" s="107">
        <f t="shared" si="50"/>
        <v>-5.4699999999975262</v>
      </c>
      <c r="Z56" s="77">
        <f>IF((Q56)=0,"",(Y56/Q56))</f>
        <v>-2.4250153790696604E-4</v>
      </c>
      <c r="AA56" s="106"/>
      <c r="AB56" s="103"/>
      <c r="AC56" s="105">
        <f>SUM(AC47:AC48,AC39,AC40:AC43)</f>
        <v>22577.637979834555</v>
      </c>
      <c r="AD56" s="106"/>
      <c r="AE56" s="107">
        <f t="shared" si="13"/>
        <v>26.549999999999272</v>
      </c>
      <c r="AF56" s="77">
        <f>IF((W56)=0,"",(AE56/W56))</f>
        <v>1.177326789010827E-3</v>
      </c>
    </row>
    <row r="57" spans="2:36" s="61" customFormat="1" x14ac:dyDescent="0.25">
      <c r="B57" s="108" t="s">
        <v>36</v>
      </c>
      <c r="C57" s="56"/>
      <c r="D57" s="56"/>
      <c r="E57" s="56"/>
      <c r="F57" s="104"/>
      <c r="G57" s="109">
        <v>0.13</v>
      </c>
      <c r="H57" s="111">
        <f>H56*G57</f>
        <v>2909.9536165611676</v>
      </c>
      <c r="I57" s="110"/>
      <c r="J57" s="109">
        <v>0.13</v>
      </c>
      <c r="K57" s="111">
        <f>K56*J57</f>
        <v>2966.3522964842291</v>
      </c>
      <c r="L57" s="110"/>
      <c r="M57" s="112">
        <f t="shared" si="44"/>
        <v>56.398679923061536</v>
      </c>
      <c r="N57" s="84">
        <f>IF((H57)=0,"",(M57/H57))</f>
        <v>1.938129858911998E-2</v>
      </c>
      <c r="O57" s="110"/>
      <c r="P57" s="109">
        <v>0.13</v>
      </c>
      <c r="Q57" s="111">
        <f>Q56*P57</f>
        <v>2932.3525373784919</v>
      </c>
      <c r="R57" s="110"/>
      <c r="S57" s="112">
        <f t="shared" si="47"/>
        <v>-33.999759105737212</v>
      </c>
      <c r="T57" s="84">
        <f>IF((K57)=0,"",(S57/K57))</f>
        <v>-1.1461807535819093E-2</v>
      </c>
      <c r="U57" s="110"/>
      <c r="V57" s="109">
        <v>0.13</v>
      </c>
      <c r="W57" s="111">
        <f>W56*V57</f>
        <v>2931.6414373784924</v>
      </c>
      <c r="X57" s="110"/>
      <c r="Y57" s="112">
        <f t="shared" si="50"/>
        <v>-0.71109999999953288</v>
      </c>
      <c r="Z57" s="84">
        <f>IF((Q57)=0,"",(Y57/Q57))</f>
        <v>-2.4250153790691641E-4</v>
      </c>
      <c r="AA57" s="110"/>
      <c r="AB57" s="109">
        <v>0.13</v>
      </c>
      <c r="AC57" s="111">
        <f>AC56*AB57</f>
        <v>2935.0929373784925</v>
      </c>
      <c r="AD57" s="110"/>
      <c r="AE57" s="112">
        <f t="shared" si="13"/>
        <v>3.4515000000001237</v>
      </c>
      <c r="AF57" s="84">
        <f>IF((W57)=0,"",(AE57/W57))</f>
        <v>1.1773267890109013E-3</v>
      </c>
    </row>
    <row r="58" spans="2:36" s="61" customFormat="1" ht="12.75" customHeight="1" x14ac:dyDescent="0.25">
      <c r="B58" s="113" t="s">
        <v>37</v>
      </c>
      <c r="C58" s="56"/>
      <c r="D58" s="56"/>
      <c r="E58" s="56"/>
      <c r="F58" s="115"/>
      <c r="G58" s="114"/>
      <c r="H58" s="111">
        <f>H56+H57</f>
        <v>25294.212205493226</v>
      </c>
      <c r="I58" s="110"/>
      <c r="J58" s="114"/>
      <c r="K58" s="111">
        <f>K56+K57</f>
        <v>25784.446884824454</v>
      </c>
      <c r="L58" s="110"/>
      <c r="M58" s="112">
        <f t="shared" si="44"/>
        <v>490.23467933122811</v>
      </c>
      <c r="N58" s="84">
        <f>IF((H58)=0,"",(M58/H58))</f>
        <v>1.9381298589120015E-2</v>
      </c>
      <c r="O58" s="110"/>
      <c r="P58" s="114"/>
      <c r="Q58" s="111">
        <f>Q56+Q57</f>
        <v>25488.910517213044</v>
      </c>
      <c r="R58" s="110"/>
      <c r="S58" s="112">
        <f t="shared" si="47"/>
        <v>-295.53636761141024</v>
      </c>
      <c r="T58" s="84">
        <f>IF((K58)=0,"",(S58/K58))</f>
        <v>-1.1461807535819178E-2</v>
      </c>
      <c r="U58" s="110"/>
      <c r="V58" s="114"/>
      <c r="W58" s="111">
        <f>W56+W57</f>
        <v>25482.72941721305</v>
      </c>
      <c r="X58" s="110"/>
      <c r="Y58" s="112">
        <f t="shared" si="50"/>
        <v>-6.1810999999943306</v>
      </c>
      <c r="Z58" s="84">
        <f>IF((Q58)=0,"",(Y58/Q58))</f>
        <v>-2.4250153790685328E-4</v>
      </c>
      <c r="AA58" s="110"/>
      <c r="AB58" s="114"/>
      <c r="AC58" s="111">
        <f>AC56+AC57</f>
        <v>25512.730917213048</v>
      </c>
      <c r="AD58" s="110"/>
      <c r="AE58" s="112">
        <f t="shared" si="13"/>
        <v>30.001499999998487</v>
      </c>
      <c r="AF58" s="84">
        <f>IF((W58)=0,"",(AE58/W58))</f>
        <v>1.1773267890107996E-3</v>
      </c>
    </row>
    <row r="59" spans="2:36" s="61" customFormat="1" ht="15.75" customHeight="1" x14ac:dyDescent="0.25">
      <c r="B59" s="143" t="s">
        <v>38</v>
      </c>
      <c r="C59" s="143"/>
      <c r="D59" s="143"/>
      <c r="E59" s="143"/>
      <c r="F59" s="115"/>
      <c r="G59" s="114"/>
      <c r="H59" s="116">
        <f>ROUND(-H58*10%,2)</f>
        <v>-2529.42</v>
      </c>
      <c r="I59" s="110"/>
      <c r="J59" s="114"/>
      <c r="K59" s="214">
        <v>0</v>
      </c>
      <c r="L59" s="110"/>
      <c r="M59" s="117">
        <f t="shared" si="44"/>
        <v>2529.42</v>
      </c>
      <c r="N59" s="89">
        <f>IF((H59)=0,"",(M59/H59))</f>
        <v>-1</v>
      </c>
      <c r="O59" s="110"/>
      <c r="P59" s="114"/>
      <c r="Q59" s="116">
        <f>ROUND(-Q58*10%,2)</f>
        <v>-2548.89</v>
      </c>
      <c r="R59" s="110"/>
      <c r="S59" s="117">
        <f t="shared" si="47"/>
        <v>-2548.89</v>
      </c>
      <c r="T59" s="89" t="str">
        <f>IF((K59)=0,"",(S59/K59))</f>
        <v/>
      </c>
      <c r="U59" s="110"/>
      <c r="V59" s="114"/>
      <c r="W59" s="116">
        <f>ROUND(-W58*10%,2)</f>
        <v>-2548.27</v>
      </c>
      <c r="X59" s="110"/>
      <c r="Y59" s="117">
        <f t="shared" si="50"/>
        <v>0.61999999999989086</v>
      </c>
      <c r="Z59" s="89">
        <f>IF((Q59)=0,"",(Y59/Q59))</f>
        <v>-2.4324313720870295E-4</v>
      </c>
      <c r="AA59" s="110"/>
      <c r="AB59" s="114"/>
      <c r="AC59" s="116">
        <f>ROUND(-AC58*10%,2)</f>
        <v>-2551.27</v>
      </c>
      <c r="AD59" s="110"/>
      <c r="AE59" s="117">
        <f t="shared" si="13"/>
        <v>-3</v>
      </c>
      <c r="AF59" s="89">
        <f>IF((W59)=0,"",(AE59/W59))</f>
        <v>1.1772692846519404E-3</v>
      </c>
    </row>
    <row r="60" spans="2:36" s="61" customFormat="1" ht="13.5" customHeight="1" thickBot="1" x14ac:dyDescent="0.3">
      <c r="B60" s="223" t="s">
        <v>41</v>
      </c>
      <c r="C60" s="223"/>
      <c r="D60" s="223"/>
      <c r="E60" s="135"/>
      <c r="F60" s="119"/>
      <c r="G60" s="118"/>
      <c r="H60" s="121">
        <f>SUM(H58:H59)</f>
        <v>22764.792205493228</v>
      </c>
      <c r="I60" s="120"/>
      <c r="J60" s="118"/>
      <c r="K60" s="121">
        <f>SUM(K58:K59)</f>
        <v>25784.446884824454</v>
      </c>
      <c r="L60" s="120"/>
      <c r="M60" s="122">
        <f t="shared" si="44"/>
        <v>3019.6546793312264</v>
      </c>
      <c r="N60" s="123">
        <f>IF((H60)=0,"",(M60/H60))</f>
        <v>0.13264582659368937</v>
      </c>
      <c r="O60" s="120"/>
      <c r="P60" s="118"/>
      <c r="Q60" s="121">
        <f>SUM(Q58:Q59)</f>
        <v>22940.020517213045</v>
      </c>
      <c r="R60" s="120"/>
      <c r="S60" s="122">
        <f t="shared" si="47"/>
        <v>-2844.4263676114097</v>
      </c>
      <c r="T60" s="123">
        <f>IF((K60)=0,"",(S60/K60))</f>
        <v>-0.11031558599325661</v>
      </c>
      <c r="U60" s="120"/>
      <c r="V60" s="118"/>
      <c r="W60" s="121">
        <f>SUM(W58:W59)</f>
        <v>22934.459417213049</v>
      </c>
      <c r="X60" s="120"/>
      <c r="Y60" s="122">
        <f t="shared" si="50"/>
        <v>-5.5610999999953492</v>
      </c>
      <c r="Z60" s="123">
        <f>IF((Q60)=0,"",(Y60/Q60))</f>
        <v>-2.4241913802224273E-4</v>
      </c>
      <c r="AA60" s="120"/>
      <c r="AB60" s="118"/>
      <c r="AC60" s="121">
        <f>SUM(AC58:AC59)</f>
        <v>22961.460917213048</v>
      </c>
      <c r="AD60" s="120"/>
      <c r="AE60" s="122">
        <f t="shared" si="13"/>
        <v>27.001499999998487</v>
      </c>
      <c r="AF60" s="123">
        <f>IF((W60)=0,"",(AE60/W60))</f>
        <v>1.1773331783758109E-3</v>
      </c>
    </row>
    <row r="61" spans="2:36" s="61" customFormat="1" ht="8.25" customHeight="1" thickBot="1" x14ac:dyDescent="0.3">
      <c r="B61" s="96"/>
      <c r="C61" s="97"/>
      <c r="D61" s="98"/>
      <c r="E61" s="98"/>
      <c r="F61" s="125"/>
      <c r="G61" s="124"/>
      <c r="H61" s="127"/>
      <c r="I61" s="126"/>
      <c r="J61" s="124"/>
      <c r="K61" s="127"/>
      <c r="L61" s="126"/>
      <c r="M61" s="128"/>
      <c r="N61" s="70"/>
      <c r="O61" s="126"/>
      <c r="P61" s="124"/>
      <c r="Q61" s="127"/>
      <c r="R61" s="126"/>
      <c r="S61" s="128"/>
      <c r="T61" s="70"/>
      <c r="U61" s="126"/>
      <c r="V61" s="124"/>
      <c r="W61" s="127"/>
      <c r="X61" s="126"/>
      <c r="Y61" s="128"/>
      <c r="Z61" s="70"/>
      <c r="AA61" s="126"/>
      <c r="AB61" s="124"/>
      <c r="AC61" s="127"/>
      <c r="AD61" s="126"/>
      <c r="AE61" s="128"/>
      <c r="AF61" s="70"/>
    </row>
    <row r="62" spans="2:36" ht="10.5" customHeight="1" x14ac:dyDescent="0.25">
      <c r="H62" s="147"/>
      <c r="I62" s="144"/>
      <c r="K62" s="147"/>
      <c r="L62" s="144"/>
      <c r="M62" s="144"/>
      <c r="N62" s="144"/>
      <c r="O62" s="144"/>
      <c r="Q62" s="147"/>
      <c r="R62" s="144"/>
      <c r="S62" s="144"/>
      <c r="T62" s="144"/>
      <c r="U62" s="144"/>
      <c r="W62" s="147"/>
      <c r="X62" s="144"/>
      <c r="Y62" s="144"/>
      <c r="Z62" s="144"/>
      <c r="AA62" s="144"/>
      <c r="AC62" s="147"/>
      <c r="AD62" s="144"/>
      <c r="AE62" s="144"/>
      <c r="AF62" s="144"/>
    </row>
    <row r="63" spans="2:36" ht="13" x14ac:dyDescent="0.3">
      <c r="B63" s="7" t="s">
        <v>42</v>
      </c>
      <c r="G63" s="129">
        <v>3.7900000000000003E-2</v>
      </c>
      <c r="I63" s="144"/>
      <c r="J63" s="129">
        <v>3.7900000000000003E-2</v>
      </c>
      <c r="K63" s="144"/>
      <c r="L63" s="144"/>
      <c r="M63" s="144"/>
      <c r="N63" s="144"/>
      <c r="O63" s="144"/>
      <c r="P63" s="129">
        <v>3.7900000000000003E-2</v>
      </c>
      <c r="Q63" s="144"/>
      <c r="R63" s="144"/>
      <c r="S63" s="144"/>
      <c r="T63" s="144"/>
      <c r="U63" s="144"/>
      <c r="V63" s="129">
        <v>3.7900000000000003E-2</v>
      </c>
      <c r="W63" s="144"/>
      <c r="X63" s="144"/>
      <c r="Y63" s="144"/>
      <c r="Z63" s="144"/>
      <c r="AA63" s="144"/>
      <c r="AB63" s="129">
        <v>3.7900000000000003E-2</v>
      </c>
      <c r="AC63" s="144"/>
      <c r="AD63" s="144"/>
      <c r="AE63" s="144"/>
      <c r="AF63" s="144"/>
    </row>
    <row r="64" spans="2:36" ht="10.5" customHeight="1" x14ac:dyDescent="0.25">
      <c r="I64" s="144"/>
      <c r="K64" s="144"/>
      <c r="L64" s="144"/>
      <c r="M64" s="144"/>
      <c r="N64" s="144"/>
      <c r="O64" s="144"/>
      <c r="R64" s="144"/>
      <c r="U64" s="144"/>
      <c r="X64" s="144"/>
      <c r="AA64" s="144"/>
      <c r="AD64" s="144"/>
      <c r="AG64" s="144"/>
      <c r="AJ64" s="144"/>
    </row>
    <row r="65" spans="1:36" ht="10.5" customHeight="1" x14ac:dyDescent="0.3">
      <c r="A65" s="130" t="s">
        <v>43</v>
      </c>
      <c r="I65" s="144"/>
      <c r="K65" s="144"/>
      <c r="L65" s="144"/>
      <c r="M65" s="144"/>
      <c r="N65" s="144"/>
      <c r="O65" s="144"/>
      <c r="R65" s="144"/>
      <c r="U65" s="144"/>
      <c r="X65" s="144"/>
      <c r="AA65" s="144"/>
      <c r="AD65" s="144"/>
      <c r="AG65" s="144"/>
      <c r="AJ65" s="144"/>
    </row>
    <row r="66" spans="1:36" ht="10.5" customHeight="1" x14ac:dyDescent="0.25">
      <c r="I66" s="144"/>
      <c r="K66" s="144"/>
      <c r="L66" s="144"/>
      <c r="M66" s="144"/>
      <c r="N66" s="144"/>
      <c r="O66" s="144"/>
      <c r="R66" s="144"/>
      <c r="U66" s="144"/>
      <c r="X66" s="144"/>
      <c r="AA66" s="144"/>
      <c r="AD66" s="144"/>
      <c r="AG66" s="144"/>
      <c r="AJ66" s="144"/>
    </row>
    <row r="67" spans="1:36" x14ac:dyDescent="0.25">
      <c r="A67" s="1" t="s">
        <v>44</v>
      </c>
      <c r="I67" s="144"/>
      <c r="K67" s="144"/>
      <c r="L67" s="144"/>
      <c r="M67" s="144"/>
      <c r="N67" s="144"/>
      <c r="O67" s="144"/>
      <c r="R67" s="144"/>
      <c r="U67" s="144"/>
      <c r="X67" s="144"/>
      <c r="AA67" s="144"/>
      <c r="AD67" s="144"/>
      <c r="AG67" s="144"/>
      <c r="AJ67" s="144"/>
    </row>
    <row r="68" spans="1:36" x14ac:dyDescent="0.25">
      <c r="A68" s="1" t="s">
        <v>45</v>
      </c>
      <c r="I68" s="144"/>
      <c r="K68" s="144"/>
      <c r="L68" s="144"/>
      <c r="M68" s="144"/>
      <c r="N68" s="144"/>
      <c r="O68" s="144"/>
      <c r="R68" s="144"/>
      <c r="U68" s="144"/>
      <c r="X68" s="144"/>
      <c r="AA68" s="144"/>
      <c r="AD68" s="144"/>
      <c r="AG68" s="144"/>
      <c r="AJ68" s="144"/>
    </row>
    <row r="69" spans="1:36" x14ac:dyDescent="0.25">
      <c r="I69" s="144"/>
      <c r="K69" s="144"/>
      <c r="L69" s="144"/>
      <c r="M69" s="144"/>
      <c r="N69" s="144"/>
      <c r="O69" s="144"/>
      <c r="R69" s="144"/>
      <c r="U69" s="144"/>
      <c r="X69" s="144"/>
      <c r="AA69" s="144"/>
      <c r="AD69" s="144"/>
      <c r="AG69" s="144"/>
      <c r="AJ69" s="144"/>
    </row>
    <row r="70" spans="1:36" x14ac:dyDescent="0.25">
      <c r="A70" s="6" t="s">
        <v>46</v>
      </c>
      <c r="I70" s="144"/>
      <c r="K70" s="144"/>
      <c r="L70" s="144"/>
      <c r="M70" s="144"/>
      <c r="N70" s="144"/>
      <c r="O70" s="144"/>
      <c r="R70" s="144"/>
      <c r="U70" s="144"/>
      <c r="X70" s="144"/>
      <c r="AA70" s="144"/>
      <c r="AD70" s="144"/>
      <c r="AG70" s="144"/>
      <c r="AJ70" s="144"/>
    </row>
    <row r="71" spans="1:36" x14ac:dyDescent="0.25">
      <c r="A71" s="6" t="s">
        <v>47</v>
      </c>
      <c r="I71" s="144"/>
      <c r="K71" s="144"/>
      <c r="L71" s="144"/>
      <c r="M71" s="144"/>
      <c r="N71" s="144"/>
      <c r="O71" s="144"/>
      <c r="R71" s="144"/>
      <c r="U71" s="144"/>
      <c r="X71" s="144"/>
      <c r="AA71" s="144"/>
      <c r="AD71" s="144"/>
      <c r="AG71" s="144"/>
      <c r="AJ71" s="144"/>
    </row>
    <row r="72" spans="1:36" x14ac:dyDescent="0.25">
      <c r="I72" s="144"/>
      <c r="K72" s="144"/>
      <c r="L72" s="144"/>
      <c r="M72" s="144"/>
      <c r="N72" s="144"/>
      <c r="O72" s="144"/>
      <c r="R72" s="144"/>
      <c r="U72" s="144"/>
      <c r="X72" s="144"/>
      <c r="AA72" s="144"/>
      <c r="AD72" s="144"/>
      <c r="AG72" s="144"/>
      <c r="AJ72" s="144"/>
    </row>
    <row r="73" spans="1:36" x14ac:dyDescent="0.25">
      <c r="A73" s="1" t="s">
        <v>48</v>
      </c>
      <c r="I73" s="144"/>
      <c r="K73" s="144"/>
      <c r="L73" s="144"/>
      <c r="M73" s="144"/>
      <c r="N73" s="144"/>
      <c r="O73" s="144"/>
      <c r="R73" s="144"/>
      <c r="U73" s="144"/>
      <c r="X73" s="144"/>
      <c r="AA73" s="144"/>
      <c r="AD73" s="144"/>
      <c r="AG73" s="144"/>
      <c r="AJ73" s="144"/>
    </row>
    <row r="74" spans="1:36" x14ac:dyDescent="0.25">
      <c r="A74" s="1" t="s">
        <v>49</v>
      </c>
      <c r="I74" s="144"/>
      <c r="K74" s="144"/>
      <c r="L74" s="144"/>
      <c r="M74" s="144"/>
      <c r="N74" s="144"/>
      <c r="O74" s="144"/>
      <c r="R74" s="144"/>
      <c r="U74" s="144"/>
      <c r="X74" s="144"/>
      <c r="AA74" s="144"/>
      <c r="AD74" s="144"/>
      <c r="AG74" s="144"/>
      <c r="AJ74" s="144"/>
    </row>
    <row r="75" spans="1:36" x14ac:dyDescent="0.25">
      <c r="A75" s="1" t="s">
        <v>50</v>
      </c>
      <c r="I75" s="144"/>
      <c r="K75" s="144"/>
      <c r="L75" s="144"/>
      <c r="M75" s="144"/>
      <c r="N75" s="144"/>
      <c r="O75" s="144"/>
      <c r="R75" s="144"/>
      <c r="U75" s="144"/>
      <c r="X75" s="144"/>
      <c r="AA75" s="144"/>
      <c r="AD75" s="144"/>
      <c r="AG75" s="144"/>
      <c r="AJ75" s="144"/>
    </row>
    <row r="76" spans="1:36" x14ac:dyDescent="0.25">
      <c r="A76" s="1" t="s">
        <v>51</v>
      </c>
      <c r="I76" s="144"/>
      <c r="K76" s="144"/>
      <c r="L76" s="144"/>
      <c r="M76" s="144"/>
      <c r="N76" s="144"/>
      <c r="O76" s="144"/>
      <c r="R76" s="144"/>
      <c r="U76" s="144"/>
      <c r="X76" s="144"/>
      <c r="AA76" s="144"/>
      <c r="AD76" s="144"/>
      <c r="AG76" s="144"/>
      <c r="AJ76" s="144"/>
    </row>
    <row r="77" spans="1:36" x14ac:dyDescent="0.25">
      <c r="A77" s="1" t="s">
        <v>52</v>
      </c>
      <c r="I77" s="144"/>
      <c r="K77" s="144"/>
      <c r="L77" s="144"/>
      <c r="M77" s="144"/>
      <c r="N77" s="144"/>
      <c r="O77" s="144"/>
      <c r="R77" s="144"/>
      <c r="U77" s="144"/>
      <c r="X77" s="144"/>
      <c r="AA77" s="144"/>
      <c r="AD77" s="144"/>
      <c r="AG77" s="144"/>
      <c r="AJ77" s="144"/>
    </row>
    <row r="78" spans="1:36" x14ac:dyDescent="0.25">
      <c r="I78" s="144"/>
      <c r="K78" s="144"/>
      <c r="L78" s="144"/>
      <c r="M78" s="144"/>
      <c r="N78" s="144"/>
      <c r="O78" s="144"/>
      <c r="R78" s="144"/>
      <c r="U78" s="144"/>
      <c r="X78" s="144"/>
      <c r="AA78" s="144"/>
      <c r="AD78" s="144"/>
      <c r="AG78" s="144"/>
      <c r="AJ78" s="144"/>
    </row>
    <row r="79" spans="1:36" x14ac:dyDescent="0.25">
      <c r="A79" s="131"/>
      <c r="B79" s="1" t="s">
        <v>53</v>
      </c>
    </row>
  </sheetData>
  <sheetProtection selectLockedCells="1"/>
  <mergeCells count="5">
    <mergeCell ref="G9:H9"/>
    <mergeCell ref="J9:K9"/>
    <mergeCell ref="M9:N9"/>
    <mergeCell ref="B54:D54"/>
    <mergeCell ref="B60:D60"/>
  </mergeCells>
  <dataValidations count="2">
    <dataValidation type="list" allowBlank="1" showInputMessage="1" showErrorMessage="1" sqref="D5:E5">
      <formula1>"TOU, non-TOU"</formula1>
    </dataValidation>
    <dataValidation type="list" allowBlank="1" showInputMessage="1" showErrorMessage="1" prompt="Select Charge Unit - monthly, per kWh, per kW" sqref="D37:E38 D12:E27 D55:E55 D61:E61 D40:E49 D29:E35">
      <formula1>"Monthly, per kWh, per kW"</formula1>
    </dataValidation>
  </dataValidations>
  <pageMargins left="0.75" right="0.75" top="1" bottom="1" header="0.5" footer="0.5"/>
  <pageSetup paperSize="3" scale="61" orientation="landscape" r:id="rId1"/>
  <headerFooter alignWithMargins="0">
    <oddFooter>&amp;C9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41" r:id="rId4" name="Option Button 1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10</xdr:col>
                    <xdr:colOff>742950</xdr:colOff>
                    <xdr:row>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42" r:id="rId5" name="Option Button 2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10</xdr:col>
                    <xdr:colOff>742950</xdr:colOff>
                    <xdr:row>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43" r:id="rId6" name="Option Button 3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10</xdr:col>
                    <xdr:colOff>742950</xdr:colOff>
                    <xdr:row>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44" r:id="rId7" name="Option Button 4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10</xdr:col>
                    <xdr:colOff>742950</xdr:colOff>
                    <xdr:row>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45" r:id="rId8" name="Option Button 5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10</xdr:col>
                    <xdr:colOff>742950</xdr:colOff>
                    <xdr:row>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46" r:id="rId9" name="Option Button 6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10</xdr:col>
                    <xdr:colOff>742950</xdr:colOff>
                    <xdr:row>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47" r:id="rId10" name="Option Button 7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10</xdr:col>
                    <xdr:colOff>742950</xdr:colOff>
                    <xdr:row>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48" r:id="rId11" name="Option Button 8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10</xdr:col>
                    <xdr:colOff>742950</xdr:colOff>
                    <xdr:row>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49" r:id="rId12" name="Option Button 9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10</xdr:col>
                    <xdr:colOff>742950</xdr:colOff>
                    <xdr:row>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50" r:id="rId13" name="Option Button 10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10</xdr:col>
                    <xdr:colOff>742950</xdr:colOff>
                    <xdr:row>7</xdr:row>
                    <xdr:rowOff>31750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8"/>
  <sheetViews>
    <sheetView showGridLines="0" zoomScale="80" zoomScaleNormal="80" workbookViewId="0">
      <selection activeCell="R22" sqref="R22"/>
    </sheetView>
  </sheetViews>
  <sheetFormatPr defaultColWidth="8.81640625" defaultRowHeight="12.5" x14ac:dyDescent="0.25"/>
  <cols>
    <col min="1" max="1" width="8.81640625" style="164"/>
    <col min="2" max="2" width="27.54296875" style="164" bestFit="1" customWidth="1"/>
    <col min="3" max="3" width="12.26953125" style="163" bestFit="1" customWidth="1"/>
    <col min="4" max="4" width="8.54296875" style="163" bestFit="1" customWidth="1"/>
    <col min="5" max="5" width="15.26953125" style="164" customWidth="1"/>
    <col min="6" max="8" width="15.26953125" style="164" hidden="1" customWidth="1"/>
    <col min="9" max="9" width="13" style="164" customWidth="1"/>
    <col min="10" max="10" width="29.7265625" style="164" bestFit="1" customWidth="1"/>
    <col min="11" max="11" width="13.453125" style="163" bestFit="1" customWidth="1"/>
    <col min="12" max="12" width="9.7265625" style="163" bestFit="1" customWidth="1"/>
    <col min="13" max="13" width="15.26953125" style="164" customWidth="1"/>
    <col min="14" max="16" width="15.26953125" style="164" hidden="1" customWidth="1"/>
    <col min="17" max="16384" width="8.81640625" style="164"/>
  </cols>
  <sheetData>
    <row r="1" spans="1:16" ht="26.5" thickBot="1" x14ac:dyDescent="0.35">
      <c r="A1" s="183"/>
      <c r="B1" s="168" t="s">
        <v>78</v>
      </c>
      <c r="C1" s="169" t="s">
        <v>79</v>
      </c>
      <c r="D1" s="169" t="s">
        <v>80</v>
      </c>
      <c r="E1" s="170" t="s">
        <v>88</v>
      </c>
      <c r="F1" s="170" t="s">
        <v>89</v>
      </c>
      <c r="G1" s="170" t="s">
        <v>90</v>
      </c>
      <c r="H1" s="171" t="s">
        <v>91</v>
      </c>
      <c r="I1" s="183"/>
      <c r="J1" s="168" t="s">
        <v>78</v>
      </c>
      <c r="K1" s="169" t="s">
        <v>79</v>
      </c>
      <c r="L1" s="169" t="s">
        <v>80</v>
      </c>
      <c r="M1" s="170" t="s">
        <v>96</v>
      </c>
      <c r="N1" s="170" t="s">
        <v>97</v>
      </c>
      <c r="O1" s="170" t="s">
        <v>98</v>
      </c>
      <c r="P1" s="171" t="s">
        <v>99</v>
      </c>
    </row>
    <row r="2" spans="1:16" x14ac:dyDescent="0.25">
      <c r="A2" s="216" t="s">
        <v>108</v>
      </c>
      <c r="B2" s="185" t="s">
        <v>81</v>
      </c>
      <c r="C2" s="186">
        <v>100</v>
      </c>
      <c r="D2" s="186"/>
      <c r="E2" s="187">
        <f>('Bill Impacts - Residential 100'!$M$12+'Bill Impacts - Residential 100'!$M$19)</f>
        <v>2.74</v>
      </c>
      <c r="F2" s="187">
        <f>('Bill Impacts - Residential 100'!$S$12+'Bill Impacts - Residential 100'!$S$19)</f>
        <v>2.2499999999999987</v>
      </c>
      <c r="G2" s="187">
        <f>('Bill Impacts - Residential 100'!$Y$12+'Bill Impacts - Residential 100'!$Y$19)</f>
        <v>2.0100000000000016</v>
      </c>
      <c r="H2" s="188">
        <f>('Bill Impacts - Residential 100'!$AE$12+'Bill Impacts - Residential 100'!$AE$19)</f>
        <v>2.6099999999999981</v>
      </c>
      <c r="I2" s="219" t="s">
        <v>109</v>
      </c>
      <c r="J2" s="189" t="s">
        <v>81</v>
      </c>
      <c r="K2" s="190">
        <v>100</v>
      </c>
      <c r="L2" s="190"/>
      <c r="M2" s="187">
        <f>'Bill Impacts - Residential 100'!$M$50</f>
        <v>2.2520559800161308</v>
      </c>
      <c r="N2" s="187">
        <f>'Bill Impacts - Residential 100'!$S$50</f>
        <v>2.0664825343647237</v>
      </c>
      <c r="O2" s="187">
        <f>'Bill Impacts - Residential 100'!$Y$50</f>
        <v>1.2200000000361868</v>
      </c>
      <c r="P2" s="188">
        <f>'Bill Impacts - Residential 100'!$AE$50</f>
        <v>1.8199748074846553</v>
      </c>
    </row>
    <row r="3" spans="1:16" x14ac:dyDescent="0.25">
      <c r="A3" s="217"/>
      <c r="B3" s="162" t="s">
        <v>81</v>
      </c>
      <c r="C3" s="163">
        <v>200</v>
      </c>
      <c r="E3" s="172">
        <f>('Bill Impacts - Residential 200'!$M$12+'Bill Impacts - Residential 200'!$M$19)</f>
        <v>2.4</v>
      </c>
      <c r="F3" s="172">
        <f>('Bill Impacts - Residential 200'!$S$12+'Bill Impacts - Residential 200'!$S$19)</f>
        <v>1.8499999999999985</v>
      </c>
      <c r="G3" s="172">
        <f>('Bill Impacts - Residential 200'!$Y$12+'Bill Impacts - Residential 200'!$Y$19)</f>
        <v>1.6000000000000019</v>
      </c>
      <c r="H3" s="173">
        <f>('Bill Impacts - Residential 200'!$AE$12+'Bill Impacts - Residential 200'!$AE$19)</f>
        <v>2.2099999999999982</v>
      </c>
      <c r="I3" s="219"/>
      <c r="J3" s="176" t="s">
        <v>81</v>
      </c>
      <c r="K3" s="191">
        <v>200</v>
      </c>
      <c r="L3" s="191"/>
      <c r="M3" s="172">
        <f>'Bill Impacts - Residential 200'!$M$50</f>
        <v>1.4441119600322452</v>
      </c>
      <c r="N3" s="172">
        <f>'Bill Impacts - Residential 200'!$S$50</f>
        <v>1.4829650687294702</v>
      </c>
      <c r="O3" s="172">
        <f>'Bill Impacts - Residential 200'!$Y$50</f>
        <v>0.81000000007235684</v>
      </c>
      <c r="P3" s="173">
        <f>'Bill Impacts - Residential 200'!$AE$50</f>
        <v>1.419949614969326</v>
      </c>
    </row>
    <row r="4" spans="1:16" x14ac:dyDescent="0.25">
      <c r="A4" s="217"/>
      <c r="B4" s="162" t="s">
        <v>81</v>
      </c>
      <c r="C4" s="163">
        <v>500</v>
      </c>
      <c r="E4" s="172">
        <f>('Bill Impacts - Residential 500'!$M$12+'Bill Impacts - Residential 500'!$M$19)</f>
        <v>1.38</v>
      </c>
      <c r="F4" s="172">
        <f>('Bill Impacts - Residential 500'!$S$12+'Bill Impacts - Residential 500'!$S$19)</f>
        <v>0.64999999999999858</v>
      </c>
      <c r="G4" s="172">
        <f>('Bill Impacts - Residential 500'!$Y$12+'Bill Impacts - Residential 500'!$Y$19)</f>
        <v>0.37000000000000188</v>
      </c>
      <c r="H4" s="173">
        <f>('Bill Impacts - Residential 500'!$AE$12+'Bill Impacts - Residential 500'!$AE$19)</f>
        <v>1.009999999999998</v>
      </c>
      <c r="I4" s="219"/>
      <c r="J4" s="176" t="s">
        <v>81</v>
      </c>
      <c r="K4" s="191">
        <v>500</v>
      </c>
      <c r="L4" s="191"/>
      <c r="M4" s="172">
        <f>'Bill Impacts - Residential 500'!$M$50</f>
        <v>-0.97972009991937625</v>
      </c>
      <c r="N4" s="172">
        <f>'Bill Impacts - Residential 500'!$S$50</f>
        <v>-0.26758732817633302</v>
      </c>
      <c r="O4" s="172">
        <f>'Bill Impacts - Residential 500'!$Y$50</f>
        <v>-0.41999999981909752</v>
      </c>
      <c r="P4" s="173">
        <f>'Bill Impacts - Residential 500'!$AE$50</f>
        <v>0.21987403742329548</v>
      </c>
    </row>
    <row r="5" spans="1:16" ht="13" x14ac:dyDescent="0.3">
      <c r="A5" s="217"/>
      <c r="B5" s="200" t="s">
        <v>81</v>
      </c>
      <c r="C5" s="201">
        <v>800</v>
      </c>
      <c r="D5" s="201"/>
      <c r="E5" s="204">
        <f>('Bill Impacts - Residential 800'!$M$12+'Bill Impacts - Residential 800'!$M$19)</f>
        <v>0.35999999999999943</v>
      </c>
      <c r="F5" s="204">
        <f>('Bill Impacts - Residential 800'!$S$12+'Bill Impacts - Residential 800'!$S$19)</f>
        <v>-0.5500000000000016</v>
      </c>
      <c r="G5" s="204">
        <f>('Bill Impacts - Residential 800'!$Y$12+'Bill Impacts - Residential 800'!$Y$19)</f>
        <v>-0.85999999999999766</v>
      </c>
      <c r="H5" s="205">
        <f>('Bill Impacts - Residential 800'!$AE$12+'Bill Impacts - Residential 800'!$AE$19)</f>
        <v>-0.19000000000000217</v>
      </c>
      <c r="I5" s="219"/>
      <c r="J5" s="176" t="s">
        <v>81</v>
      </c>
      <c r="K5" s="191">
        <v>800</v>
      </c>
      <c r="L5" s="191"/>
      <c r="M5" s="172">
        <f>'Bill Impacts - Residential 800'!$M$50</f>
        <v>-3.4035521598709977</v>
      </c>
      <c r="N5" s="172">
        <f>'Bill Impacts - Residential 800'!$S$50</f>
        <v>-2.0181397250821362</v>
      </c>
      <c r="O5" s="172">
        <f>'Bill Impacts - Residential 800'!$Y$50</f>
        <v>-1.649999999710559</v>
      </c>
      <c r="P5" s="173">
        <f>'Bill Impacts - Residential 800'!$AE$50</f>
        <v>-0.98020154012269245</v>
      </c>
    </row>
    <row r="6" spans="1:16" x14ac:dyDescent="0.25">
      <c r="A6" s="217"/>
      <c r="B6" s="162" t="s">
        <v>81</v>
      </c>
      <c r="C6" s="163">
        <v>1000</v>
      </c>
      <c r="E6" s="172">
        <f>('Bill Impacts - Residential 1000'!$M$12+'Bill Impacts - Residential 1000'!$M$19)</f>
        <v>-0.32000000000000028</v>
      </c>
      <c r="F6" s="172">
        <f>('Bill Impacts - Residential 1000'!$S$12+'Bill Impacts - Residential 1000'!$S$19)</f>
        <v>-1.3500000000000014</v>
      </c>
      <c r="G6" s="172">
        <f>('Bill Impacts - Residential 1000'!$Y$12+'Bill Impacts - Residential 1000'!$Y$19)</f>
        <v>-1.6799999999999979</v>
      </c>
      <c r="H6" s="173">
        <f>('Bill Impacts - Residential 1000'!$AE$12+'Bill Impacts - Residential 1000'!$AE$19)</f>
        <v>-0.99000000000000199</v>
      </c>
      <c r="I6" s="219"/>
      <c r="J6" s="176" t="s">
        <v>81</v>
      </c>
      <c r="K6" s="191">
        <v>1000</v>
      </c>
      <c r="L6" s="191"/>
      <c r="M6" s="172">
        <f>'Bill Impacts - Residential 1000'!$M$50</f>
        <v>-5.0194401998387264</v>
      </c>
      <c r="N6" s="172">
        <f>'Bill Impacts - Residential 1000'!$S$50</f>
        <v>-3.1851746563526717</v>
      </c>
      <c r="O6" s="172">
        <f>'Bill Impacts - Residential 1000'!$Y$50</f>
        <v>-2.4699999996382189</v>
      </c>
      <c r="P6" s="173">
        <f>'Bill Impacts - Residential 1000'!$AE$50</f>
        <v>-1.7802519251533795</v>
      </c>
    </row>
    <row r="7" spans="1:16" x14ac:dyDescent="0.25">
      <c r="A7" s="217"/>
      <c r="B7" s="162" t="s">
        <v>81</v>
      </c>
      <c r="C7" s="163">
        <v>1500</v>
      </c>
      <c r="E7" s="172">
        <f>('Bill Impacts - Residential 1500'!$M$12+'Bill Impacts - Residential 1500'!$M$19)</f>
        <v>-2.0200000000000014</v>
      </c>
      <c r="F7" s="172">
        <f>('Bill Impacts - Residential 1500'!$S$12+'Bill Impacts - Residential 1500'!$S$19)</f>
        <v>-3.3500000000000014</v>
      </c>
      <c r="G7" s="172">
        <f>('Bill Impacts - Residential 1500'!$Y$12+'Bill Impacts - Residential 1500'!$Y$19)</f>
        <v>-3.7299999999999969</v>
      </c>
      <c r="H7" s="173">
        <f>('Bill Impacts - Residential 1500'!$AE$12+'Bill Impacts - Residential 1500'!$AE$19)</f>
        <v>-2.990000000000002</v>
      </c>
      <c r="I7" s="219"/>
      <c r="J7" s="176" t="s">
        <v>81</v>
      </c>
      <c r="K7" s="191">
        <v>1500</v>
      </c>
      <c r="L7" s="191"/>
      <c r="M7" s="172">
        <f>'Bill Impacts - Residential 1500'!$M$50</f>
        <v>-9.0591602997581333</v>
      </c>
      <c r="N7" s="172">
        <f>'Bill Impacts - Residential 1500'!$S$50</f>
        <v>-6.1027619845289678</v>
      </c>
      <c r="O7" s="172">
        <f>'Bill Impacts - Residential 1500'!$Y$50</f>
        <v>-4.5199999994573261</v>
      </c>
      <c r="P7" s="173">
        <f>'Bill Impacts - Residential 1500'!$AE$50</f>
        <v>-3.7803778877300829</v>
      </c>
    </row>
    <row r="8" spans="1:16" ht="13" thickBot="1" x14ac:dyDescent="0.3">
      <c r="A8" s="217"/>
      <c r="B8" s="165" t="s">
        <v>81</v>
      </c>
      <c r="C8" s="166">
        <v>2000</v>
      </c>
      <c r="D8" s="166"/>
      <c r="E8" s="174">
        <f>('Bill Impacts - Residential 2000'!$M$12+'Bill Impacts - Residential 2000'!$M$19)</f>
        <v>-3.7200000000000006</v>
      </c>
      <c r="F8" s="174">
        <f>('Bill Impacts - Residential 2000'!$S$12+'Bill Impacts - Residential 2000'!$S$19)</f>
        <v>-5.3500000000000014</v>
      </c>
      <c r="G8" s="174">
        <f>('Bill Impacts - Residential 2000'!$Y$12+'Bill Impacts - Residential 2000'!$Y$19)</f>
        <v>-5.7799999999999976</v>
      </c>
      <c r="H8" s="175">
        <f>('Bill Impacts - Residential 2000'!$AE$12+'Bill Impacts - Residential 2000'!$AE$19)</f>
        <v>-4.990000000000002</v>
      </c>
      <c r="I8" s="219"/>
      <c r="J8" s="176" t="s">
        <v>81</v>
      </c>
      <c r="K8" s="191">
        <v>2000</v>
      </c>
      <c r="L8" s="191"/>
      <c r="M8" s="172">
        <f>'Bill Impacts - Residential 2000'!$M$50</f>
        <v>-13.098880399677455</v>
      </c>
      <c r="N8" s="172">
        <f>'Bill Impacts - Residential 2000'!$S$50</f>
        <v>-9.0203493127053207</v>
      </c>
      <c r="O8" s="172">
        <f>'Bill Impacts - Residential 2000'!$Y$50</f>
        <v>-6.5699999992764333</v>
      </c>
      <c r="P8" s="173">
        <f>'Bill Impacts - Residential 2000'!$AE$50</f>
        <v>-5.7805038503067863</v>
      </c>
    </row>
    <row r="9" spans="1:16" x14ac:dyDescent="0.25">
      <c r="A9" s="217"/>
      <c r="B9" s="162" t="s">
        <v>82</v>
      </c>
      <c r="C9" s="163">
        <v>1000</v>
      </c>
      <c r="E9" s="172">
        <f>('Bill Impacts - GS &lt; 50 1000'!$M$12+'Bill Impacts - GS &lt; 50 1000'!$M$19)</f>
        <v>3.3199999999999985</v>
      </c>
      <c r="F9" s="172">
        <f>('Bill Impacts - GS &lt; 50 1000'!$S$12+'Bill Impacts - GS &lt; 50 1000'!$S$19)</f>
        <v>0.45999999999999908</v>
      </c>
      <c r="G9" s="172">
        <f>('Bill Impacts - GS &lt; 50 1000'!$Y$12+'Bill Impacts - GS &lt; 50 1000'!$Y$19)</f>
        <v>-4.9999999999997158E-2</v>
      </c>
      <c r="H9" s="173">
        <f>('Bill Impacts - GS &lt; 50 1000'!$AE$12+'Bill Impacts - GS &lt; 50 1000'!$AE$19)</f>
        <v>1.1500000000000021</v>
      </c>
      <c r="I9" s="219"/>
      <c r="J9" s="176" t="s">
        <v>82</v>
      </c>
      <c r="K9" s="191">
        <v>1000</v>
      </c>
      <c r="L9" s="191"/>
      <c r="M9" s="172">
        <f>'Bill Impacts - GS &lt; 50 1000'!$M$50</f>
        <v>3.5477414574994555</v>
      </c>
      <c r="N9" s="172">
        <f>'Bill Impacts - GS &lt; 50 1000'!$S$50</f>
        <v>-1.3751746549489212</v>
      </c>
      <c r="O9" s="172">
        <f>'Bill Impacts - GS &lt; 50 1000'!$Y$50</f>
        <v>-2.4699999999999704</v>
      </c>
      <c r="P9" s="173">
        <f>'Bill Impacts - GS &lt; 50 1000'!$AE$50</f>
        <v>0.36199999999999477</v>
      </c>
    </row>
    <row r="10" spans="1:16" ht="13" x14ac:dyDescent="0.3">
      <c r="A10" s="217"/>
      <c r="B10" s="200" t="s">
        <v>82</v>
      </c>
      <c r="C10" s="201">
        <v>2000</v>
      </c>
      <c r="D10" s="201"/>
      <c r="E10" s="204">
        <f>('Bill Impacts - GS &lt; 50 2000'!$M$12+'Bill Impacts - GS &lt; 50 2000'!$M$19)</f>
        <v>4.0199999999999996</v>
      </c>
      <c r="F10" s="204">
        <f>('Bill Impacts - GS &lt; 50 2000'!$S$12+'Bill Impacts - GS &lt; 50 2000'!$S$19)</f>
        <v>0.55999999999999872</v>
      </c>
      <c r="G10" s="204">
        <f>('Bill Impacts - GS &lt; 50 2000'!$Y$12+'Bill Impacts - GS &lt; 50 2000'!$Y$19)</f>
        <v>-4.9999999999997158E-2</v>
      </c>
      <c r="H10" s="205">
        <f>('Bill Impacts - GS &lt; 50 2000'!$AE$12+'Bill Impacts - GS &lt; 50 2000'!$AE$19)</f>
        <v>1.3500000000000014</v>
      </c>
      <c r="I10" s="219"/>
      <c r="J10" s="176" t="s">
        <v>82</v>
      </c>
      <c r="K10" s="191">
        <v>2000</v>
      </c>
      <c r="L10" s="191"/>
      <c r="M10" s="172">
        <f>'Bill Impacts - GS &lt; 50 2000'!$M$50</f>
        <v>6.7954829149989564</v>
      </c>
      <c r="N10" s="172">
        <f>'Bill Impacts - GS &lt; 50 2000'!$S$50</f>
        <v>-3.1103493098978561</v>
      </c>
      <c r="O10" s="172">
        <f>'Bill Impacts - GS &lt; 50 2000'!$Y$50</f>
        <v>-2.4699999999999704</v>
      </c>
      <c r="P10" s="173">
        <f>'Bill Impacts - GS &lt; 50 2000'!$AE$50</f>
        <v>0.56199999999995498</v>
      </c>
    </row>
    <row r="11" spans="1:16" x14ac:dyDescent="0.25">
      <c r="A11" s="217"/>
      <c r="B11" s="162" t="s">
        <v>82</v>
      </c>
      <c r="C11" s="163">
        <v>5000</v>
      </c>
      <c r="E11" s="172">
        <f>('Bill Impacts - GS &lt; 50 5000'!$M$12+'Bill Impacts - GS &lt; 50 5000'!$M$19)</f>
        <v>6.1199999999999974</v>
      </c>
      <c r="F11" s="172">
        <f>('Bill Impacts - GS &lt; 50 5000'!$S$12+'Bill Impacts - GS &lt; 50 5000'!$S$19)</f>
        <v>0.85999999999999943</v>
      </c>
      <c r="G11" s="172">
        <f>('Bill Impacts - GS &lt; 50 5000'!$Y$12+'Bill Impacts - GS &lt; 50 5000'!$Y$19)</f>
        <v>-4.9999999999997158E-2</v>
      </c>
      <c r="H11" s="173">
        <f>('Bill Impacts - GS &lt; 50 5000'!$AE$12+'Bill Impacts - GS &lt; 50 5000'!$AE$19)</f>
        <v>1.9500000000000028</v>
      </c>
      <c r="I11" s="219"/>
      <c r="J11" s="176" t="s">
        <v>82</v>
      </c>
      <c r="K11" s="191">
        <v>5000</v>
      </c>
      <c r="L11" s="191"/>
      <c r="M11" s="172">
        <f>'Bill Impacts - GS &lt; 50 5000'!$M$50</f>
        <v>16.538707287497459</v>
      </c>
      <c r="N11" s="172">
        <f>'Bill Impacts - GS &lt; 50 5000'!$S$50</f>
        <v>-8.3158732747446038</v>
      </c>
      <c r="O11" s="172">
        <f>'Bill Impacts - GS &lt; 50 5000'!$Y$50</f>
        <v>-2.4700000000000273</v>
      </c>
      <c r="P11" s="173">
        <f>'Bill Impacts - GS &lt; 50 5000'!$AE$50</f>
        <v>1.1620000000000346</v>
      </c>
    </row>
    <row r="12" spans="1:16" ht="13.9" customHeight="1" x14ac:dyDescent="0.25">
      <c r="A12" s="217"/>
      <c r="B12" s="162" t="s">
        <v>82</v>
      </c>
      <c r="C12" s="163">
        <v>10000</v>
      </c>
      <c r="E12" s="172">
        <f>('Bill Impacts - GS &lt; 50 10000'!$M$12+'Bill Impacts - GS &lt; 50 10000'!$M$19)</f>
        <v>9.6199999999999974</v>
      </c>
      <c r="F12" s="172">
        <f>('Bill Impacts - GS &lt; 50 10000'!$S$12+'Bill Impacts - GS &lt; 50 10000'!$S$19)</f>
        <v>1.3599999999999994</v>
      </c>
      <c r="G12" s="172">
        <f>('Bill Impacts - GS &lt; 50 10000'!$Y$12+'Bill Impacts - GS &lt; 50 10000'!$Y$19)</f>
        <v>-4.9999999999997158E-2</v>
      </c>
      <c r="H12" s="173">
        <f>('Bill Impacts - GS &lt; 50 10000'!$AE$12+'Bill Impacts - GS &lt; 50 10000'!$AE$19)</f>
        <v>2.9500000000000028</v>
      </c>
      <c r="I12" s="219"/>
      <c r="J12" s="176" t="s">
        <v>82</v>
      </c>
      <c r="K12" s="191">
        <v>10000</v>
      </c>
      <c r="L12" s="191"/>
      <c r="M12" s="172">
        <f>'Bill Impacts - GS &lt; 50 10000'!$M$50</f>
        <v>32.777414574994737</v>
      </c>
      <c r="N12" s="172">
        <f>'Bill Impacts - GS &lt; 50 10000'!$S$50</f>
        <v>-16.991746549489335</v>
      </c>
      <c r="O12" s="172">
        <f>'Bill Impacts - GS &lt; 50 10000'!$Y$50</f>
        <v>-2.4699999999997999</v>
      </c>
      <c r="P12" s="173">
        <f>'Bill Impacts - GS &lt; 50 10000'!$AE$50</f>
        <v>2.1619999999998072</v>
      </c>
    </row>
    <row r="13" spans="1:16" ht="13" thickBot="1" x14ac:dyDescent="0.3">
      <c r="A13" s="217"/>
      <c r="B13" s="165" t="s">
        <v>82</v>
      </c>
      <c r="C13" s="166">
        <v>15000</v>
      </c>
      <c r="D13" s="166"/>
      <c r="E13" s="174">
        <f>('Bill Impacts - GS &lt; 50 15000'!$M$12+'Bill Impacts - GS &lt; 50 15000'!$M$19)</f>
        <v>13.119999999999997</v>
      </c>
      <c r="F13" s="174">
        <f>('Bill Impacts - GS &lt; 50 15000'!$S$12+'Bill Impacts - GS &lt; 50 15000'!$S$19)</f>
        <v>1.8599999999999994</v>
      </c>
      <c r="G13" s="174">
        <f>('Bill Impacts - GS &lt; 50 15000'!$Y$12+'Bill Impacts - GS &lt; 50 15000'!$Y$19)</f>
        <v>-4.9999999999997158E-2</v>
      </c>
      <c r="H13" s="175">
        <f>('Bill Impacts - GS &lt; 50 15000'!$AE$12+'Bill Impacts - GS &lt; 50 15000'!$AE$19)</f>
        <v>3.9500000000000028</v>
      </c>
      <c r="I13" s="219"/>
      <c r="J13" s="176" t="s">
        <v>82</v>
      </c>
      <c r="K13" s="191">
        <v>15000</v>
      </c>
      <c r="L13" s="191"/>
      <c r="M13" s="172">
        <f>'Bill Impacts - GS &lt; 50 15000'!$M$50</f>
        <v>49.016121862492128</v>
      </c>
      <c r="N13" s="172">
        <f>'Bill Impacts - GS &lt; 50 15000'!$S$50</f>
        <v>-25.667619824233952</v>
      </c>
      <c r="O13" s="172">
        <f>'Bill Impacts - GS &lt; 50 15000'!$Y$50</f>
        <v>-2.4699999999997999</v>
      </c>
      <c r="P13" s="173">
        <f>'Bill Impacts - GS &lt; 50 15000'!$AE$50</f>
        <v>3.1619999999998072</v>
      </c>
    </row>
    <row r="14" spans="1:16" x14ac:dyDescent="0.25">
      <c r="A14" s="217"/>
      <c r="B14" s="162" t="s">
        <v>83</v>
      </c>
      <c r="C14" s="163">
        <v>43999.999999999993</v>
      </c>
      <c r="D14" s="163">
        <v>100</v>
      </c>
      <c r="E14" s="172">
        <f>('Bill Impacts - GS &gt; 50 100'!$M$12+'Bill Impacts - GS &gt; 50 100'!$M$19)</f>
        <v>38.77000000000001</v>
      </c>
      <c r="F14" s="172">
        <f>('Bill Impacts - GS &gt; 50 100'!$S$12+'Bill Impacts - GS &gt; 50 100'!$S$19)</f>
        <v>6.9500000000000455</v>
      </c>
      <c r="G14" s="172">
        <f>('Bill Impacts - GS &gt; 50 100'!$Y$12+'Bill Impacts - GS &gt; 50 100'!$Y$19)</f>
        <v>-1.0199999999999818</v>
      </c>
      <c r="H14" s="173">
        <f>('Bill Impacts - GS &gt; 50 100'!$AE$12+'Bill Impacts - GS &gt; 50 100'!$AE$19)</f>
        <v>13.749999999999943</v>
      </c>
      <c r="I14" s="219"/>
      <c r="J14" s="176" t="s">
        <v>83</v>
      </c>
      <c r="K14" s="191">
        <v>43999.999999999993</v>
      </c>
      <c r="L14" s="191">
        <v>100</v>
      </c>
      <c r="M14" s="172">
        <f>'Bill Impacts - GS &gt; 50 100'!$M$56</f>
        <v>141.27457125947603</v>
      </c>
      <c r="N14" s="172">
        <f>'Bill Impacts - GS &gt; 50 100'!$S$56</f>
        <v>-71.610459573048502</v>
      </c>
      <c r="O14" s="172">
        <f>'Bill Impacts - GS &gt; 50 100'!$Y$56</f>
        <v>-4.5199999999995271</v>
      </c>
      <c r="P14" s="173">
        <f>'Bill Impacts - GS &gt; 50 100'!$AE$56</f>
        <v>13.749999999999091</v>
      </c>
    </row>
    <row r="15" spans="1:16" ht="13" x14ac:dyDescent="0.3">
      <c r="A15" s="217"/>
      <c r="B15" s="200" t="s">
        <v>83</v>
      </c>
      <c r="C15" s="201">
        <v>109999.99999999999</v>
      </c>
      <c r="D15" s="201">
        <v>250</v>
      </c>
      <c r="E15" s="204">
        <f>('Bill Impacts - GS &gt; 50 250'!$M$12+'Bill Impacts - GS &gt; 50 250'!$M$19)</f>
        <v>60.445000000000107</v>
      </c>
      <c r="F15" s="204">
        <f>('Bill Impacts - GS &gt; 50 250'!$S$12+'Bill Impacts - GS &gt; 50 250'!$S$19)</f>
        <v>10.834999999999923</v>
      </c>
      <c r="G15" s="204">
        <f>('Bill Impacts - GS &gt; 50 250'!$Y$12+'Bill Impacts - GS &gt; 50 250'!$Y$19)</f>
        <v>-1.5899999999999181</v>
      </c>
      <c r="H15" s="205">
        <f>('Bill Impacts - GS &gt; 50 250'!$AE$12+'Bill Impacts - GS &gt; 50 250'!$AE$19)</f>
        <v>21.429999999999836</v>
      </c>
      <c r="I15" s="219"/>
      <c r="J15" s="176" t="s">
        <v>83</v>
      </c>
      <c r="K15" s="191">
        <v>109999.99999999999</v>
      </c>
      <c r="L15" s="191">
        <v>250</v>
      </c>
      <c r="M15" s="172">
        <f>'Bill Impacts - GS &gt; 50 250'!$M$56</f>
        <v>316.81142814868872</v>
      </c>
      <c r="N15" s="172">
        <f>'Bill Impacts - GS &gt; 50 250'!$S$56</f>
        <v>-185.56614893262122</v>
      </c>
      <c r="O15" s="172">
        <f>'Bill Impacts - GS &gt; 50 250'!$Y$56</f>
        <v>-5.0900000000001455</v>
      </c>
      <c r="P15" s="173">
        <f>'Bill Impacts - GS &gt; 50 250'!$AE$56</f>
        <v>21.430000000000291</v>
      </c>
    </row>
    <row r="16" spans="1:16" x14ac:dyDescent="0.25">
      <c r="A16" s="217"/>
      <c r="B16" s="162" t="s">
        <v>83</v>
      </c>
      <c r="C16" s="163">
        <v>153999.99999999997</v>
      </c>
      <c r="D16" s="163">
        <v>350</v>
      </c>
      <c r="E16" s="172">
        <f>('Bill Impacts - GS &gt; 50 350'!$M$12+'Bill Impacts - GS &gt; 50 350'!$M$19)</f>
        <v>74.895000000000039</v>
      </c>
      <c r="F16" s="172">
        <f>('Bill Impacts - GS &gt; 50 350'!$S$12+'Bill Impacts - GS &gt; 50 350'!$S$19)</f>
        <v>13.425000000000068</v>
      </c>
      <c r="G16" s="172">
        <f>('Bill Impacts - GS &gt; 50 350'!$Y$12+'Bill Impacts - GS &gt; 50 350'!$Y$19)</f>
        <v>-1.9700000000000273</v>
      </c>
      <c r="H16" s="173">
        <f>('Bill Impacts - GS &gt; 50 350'!$AE$12+'Bill Impacts - GS &gt; 50 350'!$AE$19)</f>
        <v>26.549999999999955</v>
      </c>
      <c r="I16" s="219"/>
      <c r="J16" s="176" t="s">
        <v>83</v>
      </c>
      <c r="K16" s="191">
        <v>153999.99999999997</v>
      </c>
      <c r="L16" s="191">
        <v>350</v>
      </c>
      <c r="M16" s="172">
        <f>'Bill Impacts - GS &gt; 50 350'!$M$56</f>
        <v>433.83599940816566</v>
      </c>
      <c r="N16" s="172">
        <f>'Bill Impacts - GS &gt; 50 350'!$S$56</f>
        <v>-261.5366085056703</v>
      </c>
      <c r="O16" s="172">
        <f>'Bill Impacts - GS &gt; 50 350'!$Y$56</f>
        <v>-5.4699999999975262</v>
      </c>
      <c r="P16" s="173">
        <f>'Bill Impacts - GS &gt; 50 350'!$AE$56</f>
        <v>26.549999999999272</v>
      </c>
    </row>
    <row r="17" spans="1:16" x14ac:dyDescent="0.25">
      <c r="A17" s="217"/>
      <c r="B17" s="162" t="s">
        <v>83</v>
      </c>
      <c r="C17" s="163">
        <v>879999.99999999988</v>
      </c>
      <c r="D17" s="163">
        <v>2000</v>
      </c>
      <c r="E17" s="172">
        <f>('Bill Impacts - GS &gt; 50 2000'!$M$12+'Bill Impacts - GS &gt; 50 2000'!$M$19)</f>
        <v>313.3200000000009</v>
      </c>
      <c r="F17" s="172">
        <f>('Bill Impacts - GS &gt; 50 2000'!$S$12+'Bill Impacts - GS &gt; 50 2000'!$S$19)</f>
        <v>56.159999999999286</v>
      </c>
      <c r="G17" s="172">
        <f>('Bill Impacts - GS &gt; 50 2000'!$Y$12+'Bill Impacts - GS &gt; 50 2000'!$Y$19)</f>
        <v>-8.2399999999994407</v>
      </c>
      <c r="H17" s="173">
        <f>('Bill Impacts - GS &gt; 50 2000'!$AE$12+'Bill Impacts - GS &gt; 50 2000'!$AE$19)</f>
        <v>111.02999999999872</v>
      </c>
      <c r="I17" s="219"/>
      <c r="J17" s="176" t="s">
        <v>83</v>
      </c>
      <c r="K17" s="191">
        <v>879999.99999999988</v>
      </c>
      <c r="L17" s="191">
        <v>2000</v>
      </c>
      <c r="M17" s="172">
        <f>'Bill Impacts - GS &gt; 50 2000'!$M$56</f>
        <v>2364.7414251895243</v>
      </c>
      <c r="N17" s="172">
        <f>'Bill Impacts - GS &gt; 50 2000'!$S$56</f>
        <v>-1515.0491914609738</v>
      </c>
      <c r="O17" s="172">
        <f>'Bill Impacts - GS &gt; 50 2000'!$Y$56</f>
        <v>-11.740000000005239</v>
      </c>
      <c r="P17" s="173">
        <f>'Bill Impacts - GS &gt; 50 2000'!$AE$56</f>
        <v>111.02999999999884</v>
      </c>
    </row>
    <row r="18" spans="1:16" ht="13" thickBot="1" x14ac:dyDescent="0.3">
      <c r="A18" s="217"/>
      <c r="B18" s="165" t="s">
        <v>83</v>
      </c>
      <c r="C18" s="166">
        <v>1759999.9999999998</v>
      </c>
      <c r="D18" s="166">
        <v>4000</v>
      </c>
      <c r="E18" s="174">
        <f>('Bill Impacts - GS &gt; 50 4000'!$M$12+'Bill Impacts - GS &gt; 50 4000'!$M$19)</f>
        <v>602.32000000000176</v>
      </c>
      <c r="F18" s="174">
        <f>('Bill Impacts - GS &gt; 50 4000'!$S$12+'Bill Impacts - GS &gt; 50 4000'!$S$19)</f>
        <v>107.95999999999856</v>
      </c>
      <c r="G18" s="174">
        <f>('Bill Impacts - GS &gt; 50 4000'!$Y$12+'Bill Impacts - GS &gt; 50 4000'!$Y$19)</f>
        <v>-15.839999999998895</v>
      </c>
      <c r="H18" s="175">
        <f>('Bill Impacts - GS &gt; 50 4000'!$AE$12+'Bill Impacts - GS &gt; 50 4000'!$AE$19)</f>
        <v>213.42999999999745</v>
      </c>
      <c r="I18" s="219"/>
      <c r="J18" s="176" t="s">
        <v>83</v>
      </c>
      <c r="K18" s="191">
        <v>1759999.9999999998</v>
      </c>
      <c r="L18" s="191">
        <v>4000</v>
      </c>
      <c r="M18" s="172">
        <f>'Bill Impacts - GS &gt; 50 4000'!$M$56</f>
        <v>4705.2328503790195</v>
      </c>
      <c r="N18" s="172">
        <f>'Bill Impacts - GS &gt; 50 4000'!$S$56</f>
        <v>-3034.4583829219337</v>
      </c>
      <c r="O18" s="172">
        <f>'Bill Impacts - GS &gt; 50 4000'!$Y$56</f>
        <v>-19.339999999996508</v>
      </c>
      <c r="P18" s="173">
        <f>'Bill Impacts - GS &gt; 50 4000'!$AE$56</f>
        <v>213.42999999999302</v>
      </c>
    </row>
    <row r="19" spans="1:16" x14ac:dyDescent="0.25">
      <c r="A19" s="217"/>
      <c r="B19" s="185" t="s">
        <v>84</v>
      </c>
      <c r="C19" s="186">
        <v>3321500</v>
      </c>
      <c r="D19" s="186">
        <v>6500</v>
      </c>
      <c r="E19" s="206">
        <f>('Bill Impacts - Large Use 6500'!$M$12+'Bill Impacts - Large Use 6500'!$M$19)</f>
        <v>1216.3199999999979</v>
      </c>
      <c r="F19" s="206">
        <f>('Bill Impacts - Large Use 6500'!$S$12+'Bill Impacts - Large Use 6500'!$S$19)</f>
        <v>-53.720000000001164</v>
      </c>
      <c r="G19" s="206">
        <f>('Bill Impacts - Large Use 6500'!$Y$12+'Bill Impacts - Large Use 6500'!$Y$19)</f>
        <v>-53.729999999999563</v>
      </c>
      <c r="H19" s="207">
        <f>('Bill Impacts - Large Use 6500'!$AE$12+'Bill Impacts - Large Use 6500'!$AE$19)</f>
        <v>729.97000000000116</v>
      </c>
      <c r="I19" s="219"/>
      <c r="J19" s="176" t="s">
        <v>84</v>
      </c>
      <c r="K19" s="191">
        <v>3321500</v>
      </c>
      <c r="L19" s="191">
        <v>6500</v>
      </c>
      <c r="M19" s="172">
        <f>'Bill Impacts - Large Use 6500'!$M$56</f>
        <v>5447.5424958274816</v>
      </c>
      <c r="N19" s="172">
        <f>'Bill Impacts - Large Use 6500'!$S$56</f>
        <v>-5816.7288410016336</v>
      </c>
      <c r="O19" s="172">
        <f>'Bill Impacts - Large Use 6500'!$Y$56</f>
        <v>-53.729999999981374</v>
      </c>
      <c r="P19" s="173">
        <f>'Bill Impacts - Large Use 6500'!$AE$56</f>
        <v>729.97000000003027</v>
      </c>
    </row>
    <row r="20" spans="1:16" x14ac:dyDescent="0.25">
      <c r="A20" s="217"/>
      <c r="B20" s="162" t="s">
        <v>84</v>
      </c>
      <c r="C20" s="163">
        <v>3832500</v>
      </c>
      <c r="D20" s="163">
        <v>7500</v>
      </c>
      <c r="E20" s="172">
        <f>('Bill Impacts - Large Use 7500'!$M$12+'Bill Impacts - Large Use 7500'!$M$19)</f>
        <v>1268.2199999999975</v>
      </c>
      <c r="F20" s="172">
        <f>('Bill Impacts - Large Use 7500'!$S$12+'Bill Impacts - Large Use 7500'!$S$19)</f>
        <v>-56.020000000000437</v>
      </c>
      <c r="G20" s="172">
        <f>('Bill Impacts - Large Use 7500'!$Y$12+'Bill Impacts - Large Use 7500'!$Y$19)</f>
        <v>-56.029999999998836</v>
      </c>
      <c r="H20" s="173">
        <f>('Bill Impacts - Large Use 7500'!$AE$12+'Bill Impacts - Large Use 7500'!$AE$19)</f>
        <v>761.06999999999971</v>
      </c>
      <c r="I20" s="219"/>
      <c r="J20" s="176" t="s">
        <v>84</v>
      </c>
      <c r="K20" s="191">
        <v>3832500</v>
      </c>
      <c r="L20" s="191">
        <v>7500</v>
      </c>
      <c r="M20" s="172">
        <f>'Bill Impacts - Large Use 7500'!$M$56</f>
        <v>6150.399802877917</v>
      </c>
      <c r="N20" s="172">
        <f>'Bill Impacts - Large Use 7500'!$S$56</f>
        <v>-6705.645585771068</v>
      </c>
      <c r="O20" s="172">
        <f>'Bill Impacts - Large Use 7500'!$Y$56</f>
        <v>-56.03000000002794</v>
      </c>
      <c r="P20" s="173">
        <f>'Bill Impacts - Large Use 7500'!$AE$56</f>
        <v>761.07000000006519</v>
      </c>
    </row>
    <row r="21" spans="1:16" x14ac:dyDescent="0.25">
      <c r="A21" s="217"/>
      <c r="B21" s="162" t="s">
        <v>84</v>
      </c>
      <c r="C21" s="163">
        <v>5110000</v>
      </c>
      <c r="D21" s="163">
        <v>10000</v>
      </c>
      <c r="E21" s="172">
        <f>('Bill Impacts - Large Use 10000'!$M$12+'Bill Impacts - Large Use 10000'!$M$19)</f>
        <v>1397.9699999999975</v>
      </c>
      <c r="F21" s="172">
        <f>('Bill Impacts - Large Use 10000'!$S$12+'Bill Impacts - Large Use 10000'!$S$19)</f>
        <v>-61.770000000002256</v>
      </c>
      <c r="G21" s="172">
        <f>('Bill Impacts - Large Use 10000'!$Y$12+'Bill Impacts - Large Use 10000'!$Y$19)</f>
        <v>-61.779999999997017</v>
      </c>
      <c r="H21" s="173">
        <f>('Bill Impacts - Large Use 10000'!$AE$12+'Bill Impacts - Large Use 10000'!$AE$19)</f>
        <v>838.81999999999971</v>
      </c>
      <c r="I21" s="219"/>
      <c r="J21" s="176" t="s">
        <v>84</v>
      </c>
      <c r="K21" s="191">
        <v>5110000</v>
      </c>
      <c r="L21" s="191">
        <v>10000</v>
      </c>
      <c r="M21" s="172">
        <f>'Bill Impacts - Large Use 10000'!$M$56</f>
        <v>7907.5430705038598</v>
      </c>
      <c r="N21" s="172">
        <f>'Bill Impacts - Large Use 10000'!$S$56</f>
        <v>-8927.9374476948287</v>
      </c>
      <c r="O21" s="172">
        <f>'Bill Impacts - Large Use 10000'!$Y$56</f>
        <v>-61.78000000002794</v>
      </c>
      <c r="P21" s="173">
        <f>'Bill Impacts - Large Use 10000'!$AE$56</f>
        <v>838.82000000006519</v>
      </c>
    </row>
    <row r="22" spans="1:16" x14ac:dyDescent="0.25">
      <c r="A22" s="217"/>
      <c r="B22" s="162" t="s">
        <v>84</v>
      </c>
      <c r="C22" s="163">
        <v>6387500</v>
      </c>
      <c r="D22" s="163">
        <v>12500</v>
      </c>
      <c r="E22" s="172">
        <f>('Bill Impacts - Large Use 12500'!$M$12+'Bill Impacts - Large Use 12500'!$M$19)</f>
        <v>1527.7199999999975</v>
      </c>
      <c r="F22" s="172">
        <f>('Bill Impacts - Large Use 12500'!$S$12+'Bill Impacts - Large Use 12500'!$S$19)</f>
        <v>-67.520000000000437</v>
      </c>
      <c r="G22" s="172">
        <f>('Bill Impacts - Large Use 12500'!$Y$12+'Bill Impacts - Large Use 12500'!$Y$19)</f>
        <v>-67.529999999998836</v>
      </c>
      <c r="H22" s="173">
        <f>('Bill Impacts - Large Use 12500'!$AE$12+'Bill Impacts - Large Use 12500'!$AE$19)</f>
        <v>916.56999999999971</v>
      </c>
      <c r="I22" s="219"/>
      <c r="J22" s="176" t="s">
        <v>84</v>
      </c>
      <c r="K22" s="191">
        <v>6387500</v>
      </c>
      <c r="L22" s="191">
        <v>12500</v>
      </c>
      <c r="M22" s="172">
        <f>'Bill Impacts - Large Use 12500'!$M$56</f>
        <v>9664.6863381298026</v>
      </c>
      <c r="N22" s="172">
        <f>'Bill Impacts - Large Use 12500'!$S$56</f>
        <v>-11150.229309618473</v>
      </c>
      <c r="O22" s="172">
        <f>'Bill Impacts - Large Use 12500'!$Y$56</f>
        <v>-67.53000000002794</v>
      </c>
      <c r="P22" s="173">
        <f>'Bill Impacts - Large Use 12500'!$AE$56</f>
        <v>916.56999999994878</v>
      </c>
    </row>
    <row r="23" spans="1:16" x14ac:dyDescent="0.25">
      <c r="A23" s="217"/>
      <c r="B23" s="162" t="s">
        <v>87</v>
      </c>
      <c r="C23" s="163">
        <v>7665000</v>
      </c>
      <c r="D23" s="163">
        <v>15000</v>
      </c>
      <c r="E23" s="172">
        <f>('Bill Impacts - Large Use2 15000'!$M$12+'Bill Impacts - Large Use2 15000'!$M$19)</f>
        <v>1253.2499999999995</v>
      </c>
      <c r="F23" s="172">
        <f>('Bill Impacts - Large Use2 15000'!$S$12+'Bill Impacts - Large Use2 15000'!$S$19)</f>
        <v>2230.3000000000006</v>
      </c>
      <c r="G23" s="172">
        <f>('Bill Impacts - Large Use2 15000'!$Y$12+'Bill Impacts - Large Use2 15000'!$Y$19)</f>
        <v>-18.440000000000509</v>
      </c>
      <c r="H23" s="173">
        <f>('Bill Impacts - Large Use2 15000'!$AE$12+'Bill Impacts - Large Use2 15000'!$AE$19)</f>
        <v>239.71000000000004</v>
      </c>
      <c r="I23" s="219"/>
      <c r="J23" s="176" t="s">
        <v>87</v>
      </c>
      <c r="K23" s="191">
        <v>7665000</v>
      </c>
      <c r="L23" s="191">
        <v>15000</v>
      </c>
      <c r="M23" s="172">
        <f>'Bill Impacts - Large Use2 15000'!$M$56</f>
        <v>14200.875750449486</v>
      </c>
      <c r="N23" s="172">
        <f>'Bill Impacts - Large Use2 15000'!$S$56</f>
        <v>-12900.717316235881</v>
      </c>
      <c r="O23" s="172">
        <f>'Bill Impacts - Large Use2 15000'!$Y$56</f>
        <v>-18.440000000060536</v>
      </c>
      <c r="P23" s="173">
        <f>'Bill Impacts - Large Use2 15000'!$AE$56</f>
        <v>239.71000000007916</v>
      </c>
    </row>
    <row r="24" spans="1:16" ht="13" thickBot="1" x14ac:dyDescent="0.3">
      <c r="A24" s="217"/>
      <c r="B24" s="165" t="s">
        <v>87</v>
      </c>
      <c r="C24" s="166">
        <v>10220000</v>
      </c>
      <c r="D24" s="166">
        <v>20000</v>
      </c>
      <c r="E24" s="174">
        <f>('Bill Impacts - Large Use2 20000'!$M$12+'Bill Impacts - Large Use2 20000'!$M$19)</f>
        <v>1449.25</v>
      </c>
      <c r="F24" s="174">
        <f>('Bill Impacts - Large Use2 20000'!$S$12+'Bill Impacts - Large Use2 20000'!$S$19)</f>
        <v>2579.3000000000002</v>
      </c>
      <c r="G24" s="174">
        <f>('Bill Impacts - Large Use2 20000'!$Y$12+'Bill Impacts - Large Use2 20000'!$Y$19)</f>
        <v>-21.440000000000509</v>
      </c>
      <c r="H24" s="175">
        <f>('Bill Impacts - Large Use2 20000'!$AE$12+'Bill Impacts - Large Use2 20000'!$AE$19)</f>
        <v>277.21000000000095</v>
      </c>
      <c r="I24" s="219"/>
      <c r="J24" s="176" t="s">
        <v>87</v>
      </c>
      <c r="K24" s="191">
        <v>10220000</v>
      </c>
      <c r="L24" s="191">
        <v>20000</v>
      </c>
      <c r="M24" s="172">
        <f>'Bill Impacts - Large Use2 20000'!$M$56</f>
        <v>18712.751000599237</v>
      </c>
      <c r="N24" s="172">
        <f>'Bill Impacts - Large Use2 20000'!$S$56</f>
        <v>-17595.389754981035</v>
      </c>
      <c r="O24" s="172">
        <f>'Bill Impacts - Large Use2 20000'!$Y$56</f>
        <v>-21.439999999944121</v>
      </c>
      <c r="P24" s="173">
        <f>'Bill Impacts - Large Use2 20000'!$AE$56</f>
        <v>277.20999999996275</v>
      </c>
    </row>
    <row r="25" spans="1:16" x14ac:dyDescent="0.25">
      <c r="A25" s="217"/>
      <c r="B25" s="162" t="s">
        <v>85</v>
      </c>
      <c r="C25" s="163">
        <v>250</v>
      </c>
      <c r="E25" s="172">
        <f>('Bill Impacts - USL 250'!$M$12+'Bill Impacts - USL 250'!$M$19)</f>
        <v>0.43499999999999917</v>
      </c>
      <c r="F25" s="172">
        <f>('Bill Impacts - USL 250'!$S$12+'Bill Impacts - USL 250'!$S$19)</f>
        <v>0.10499999999999954</v>
      </c>
      <c r="G25" s="172">
        <f>('Bill Impacts - USL 250'!$Y$12+'Bill Impacts - USL 250'!$Y$19)</f>
        <v>-9.9999999999997868E-3</v>
      </c>
      <c r="H25" s="173">
        <f>('Bill Impacts - USL 250'!$AE$12+'Bill Impacts - USL 250'!$AE$19)</f>
        <v>0.26499999999999968</v>
      </c>
      <c r="I25" s="219"/>
      <c r="J25" s="176" t="s">
        <v>85</v>
      </c>
      <c r="K25" s="191">
        <v>250</v>
      </c>
      <c r="L25" s="191"/>
      <c r="M25" s="172">
        <f>'Bill Impacts - USL 250'!$M$56</f>
        <v>1.6169833731541274</v>
      </c>
      <c r="N25" s="172">
        <f>'Bill Impacts - USL 250'!$S$56</f>
        <v>-1.27424444786989</v>
      </c>
      <c r="O25" s="172">
        <f>'Bill Impacts - USL 250'!$Y$56</f>
        <v>-1.0000000000005116E-2</v>
      </c>
      <c r="P25" s="173">
        <f>'Bill Impacts - USL 250'!$AE$56</f>
        <v>0.26500000000000057</v>
      </c>
    </row>
    <row r="26" spans="1:16" x14ac:dyDescent="0.25">
      <c r="A26" s="217"/>
      <c r="B26" s="162" t="s">
        <v>85</v>
      </c>
      <c r="C26" s="163">
        <v>500</v>
      </c>
      <c r="E26" s="172">
        <f>('Bill Impacts - USL 500'!$M$12+'Bill Impacts - USL 500'!$M$19)</f>
        <v>0.55999999999999961</v>
      </c>
      <c r="F26" s="172">
        <f>('Bill Impacts - USL 500'!$S$12+'Bill Impacts - USL 500'!$S$19)</f>
        <v>0.12999999999999901</v>
      </c>
      <c r="G26" s="172">
        <f>('Bill Impacts - USL 500'!$Y$12+'Bill Impacts - USL 500'!$Y$19)</f>
        <v>-9.9999999999997868E-3</v>
      </c>
      <c r="H26" s="173">
        <f>('Bill Impacts - USL 500'!$AE$12+'Bill Impacts - USL 500'!$AE$19)</f>
        <v>0.33999999999999986</v>
      </c>
      <c r="I26" s="219"/>
      <c r="J26" s="176" t="s">
        <v>85</v>
      </c>
      <c r="K26" s="191">
        <v>500</v>
      </c>
      <c r="L26" s="191"/>
      <c r="M26" s="172">
        <f>'Bill Impacts - USL 500'!$M$56</f>
        <v>2.9239667463082526</v>
      </c>
      <c r="N26" s="172">
        <f>'Bill Impacts - USL 500'!$S$56</f>
        <v>-2.6284888957397925</v>
      </c>
      <c r="O26" s="172">
        <f>'Bill Impacts - USL 500'!$Y$56</f>
        <v>-9.9999999999909051E-3</v>
      </c>
      <c r="P26" s="173">
        <f>'Bill Impacts - USL 500'!$AE$56</f>
        <v>0.34000000000000341</v>
      </c>
    </row>
    <row r="27" spans="1:16" x14ac:dyDescent="0.25">
      <c r="A27" s="217"/>
      <c r="B27" s="162" t="s">
        <v>86</v>
      </c>
      <c r="C27" s="163">
        <v>97008</v>
      </c>
      <c r="D27" s="163">
        <v>216</v>
      </c>
      <c r="E27" s="172">
        <f>('Bill Impacts - Sentinel (2)'!$M$12+'Bill Impacts - Sentinel (2)'!$M$19)</f>
        <v>460.63880000000063</v>
      </c>
      <c r="F27" s="172">
        <f>('Bill Impacts - Sentinel (2)'!$S$12+'Bill Impacts - Sentinel (2)'!$S$19)</f>
        <v>81.103199999999561</v>
      </c>
      <c r="G27" s="172">
        <f>('Bill Impacts - Sentinel (2)'!$Y$12+'Bill Impacts - Sentinel (2)'!$Y$19)</f>
        <v>-12.869199999999637</v>
      </c>
      <c r="H27" s="173">
        <f>('Bill Impacts - Sentinel (2)'!$AE$12+'Bill Impacts - Sentinel (2)'!$AE$19)</f>
        <v>160.26240000000007</v>
      </c>
      <c r="I27" s="219"/>
      <c r="J27" s="176" t="s">
        <v>86</v>
      </c>
      <c r="K27" s="191">
        <v>97008</v>
      </c>
      <c r="L27" s="191">
        <v>216</v>
      </c>
      <c r="M27" s="172">
        <f>'Bill Impacts - Sentinel (2)'!$M$56</f>
        <v>816.95475390312276</v>
      </c>
      <c r="N27" s="172">
        <f>'Bill Impacts - Sentinel (2)'!$S$56</f>
        <v>-370.97074562021953</v>
      </c>
      <c r="O27" s="172">
        <f>'Bill Impacts - Sentinel (2)'!$Y$56</f>
        <v>-12.869200000001001</v>
      </c>
      <c r="P27" s="173">
        <f>'Bill Impacts - Sentinel (2)'!$AE$56</f>
        <v>160.26239999999962</v>
      </c>
    </row>
    <row r="28" spans="1:16" ht="13" thickBot="1" x14ac:dyDescent="0.3">
      <c r="A28" s="218"/>
      <c r="B28" s="165" t="s">
        <v>111</v>
      </c>
      <c r="C28" s="166">
        <v>2400000</v>
      </c>
      <c r="D28" s="166">
        <v>6800</v>
      </c>
      <c r="E28" s="174">
        <f>('Bill Impacts - Street Light (2'!$M$12+'Bill Impacts - Street Light (2'!$M$19)</f>
        <v>-60476.560000000005</v>
      </c>
      <c r="F28" s="174">
        <f>('Bill Impacts - Street Light (2'!$S$12+'Bill Impacts - Street Light (2'!$S$19)</f>
        <v>1096.7200000000048</v>
      </c>
      <c r="G28" s="174">
        <f>('Bill Impacts - Street Light (2'!$Y$12+'Bill Impacts - Street Light (2'!$Y$19)</f>
        <v>-78.200000000000728</v>
      </c>
      <c r="H28" s="175">
        <f>('Bill Impacts - Street Light (2'!$AE$12+'Bill Impacts - Street Light (2'!$AE$19)</f>
        <v>2116.5999999999985</v>
      </c>
      <c r="I28" s="219"/>
      <c r="J28" s="165" t="s">
        <v>111</v>
      </c>
      <c r="K28" s="192">
        <v>2400000</v>
      </c>
      <c r="L28" s="192">
        <v>6800</v>
      </c>
      <c r="M28" s="174">
        <f>'Bill Impacts - Street Light (2'!$M$56</f>
        <v>-45543.368687365844</v>
      </c>
      <c r="N28" s="174">
        <f>'Bill Impacts - Street Light (2'!$S$56</f>
        <v>-12342.38849754195</v>
      </c>
      <c r="O28" s="174">
        <f>'Bill Impacts - Street Light (2'!$Y$56</f>
        <v>-78.200000000011642</v>
      </c>
      <c r="P28" s="175">
        <f>'Bill Impacts - Street Light (2'!$AE$56</f>
        <v>2116.5999999999767</v>
      </c>
    </row>
    <row r="29" spans="1:16" ht="13" thickBot="1" x14ac:dyDescent="0.3"/>
    <row r="30" spans="1:16" ht="26.5" thickBot="1" x14ac:dyDescent="0.35">
      <c r="A30" s="183"/>
      <c r="B30" s="168" t="s">
        <v>78</v>
      </c>
      <c r="C30" s="169" t="s">
        <v>79</v>
      </c>
      <c r="D30" s="169" t="s">
        <v>80</v>
      </c>
      <c r="E30" s="170" t="s">
        <v>92</v>
      </c>
      <c r="F30" s="170" t="s">
        <v>93</v>
      </c>
      <c r="G30" s="170" t="s">
        <v>94</v>
      </c>
      <c r="H30" s="171" t="s">
        <v>95</v>
      </c>
      <c r="I30" s="183"/>
      <c r="J30" s="168" t="s">
        <v>78</v>
      </c>
      <c r="K30" s="169" t="s">
        <v>79</v>
      </c>
      <c r="L30" s="169" t="s">
        <v>80</v>
      </c>
      <c r="M30" s="170" t="s">
        <v>100</v>
      </c>
      <c r="N30" s="170" t="s">
        <v>101</v>
      </c>
      <c r="O30" s="170" t="s">
        <v>102</v>
      </c>
      <c r="P30" s="171" t="s">
        <v>103</v>
      </c>
    </row>
    <row r="31" spans="1:16" x14ac:dyDescent="0.25">
      <c r="A31" s="216" t="s">
        <v>108</v>
      </c>
      <c r="B31" s="185" t="s">
        <v>81</v>
      </c>
      <c r="C31" s="186">
        <v>100</v>
      </c>
      <c r="D31" s="186"/>
      <c r="E31" s="194">
        <f>E2/SUM('Bill Impacts - Residential 100'!$H$12+'Bill Impacts - Residential 100'!$H$19)</f>
        <v>0.15865662999420962</v>
      </c>
      <c r="F31" s="194">
        <f>F2/SUM('Bill Impacts - Residential 100'!$K$12+'Bill Impacts - Residential 100'!$K$19)</f>
        <v>0.11244377811094446</v>
      </c>
      <c r="G31" s="194">
        <f>G2/SUM('Bill Impacts - Residential 100'!$Q$12+'Bill Impacts - Residential 100'!$Q$19)</f>
        <v>9.029649595687339E-2</v>
      </c>
      <c r="H31" s="195">
        <f>H2/SUM('Bill Impacts - Residential 100'!$W$12+'Bill Impacts - Residential 100'!$W$19)</f>
        <v>0.10754017305315196</v>
      </c>
      <c r="I31" s="216" t="s">
        <v>109</v>
      </c>
      <c r="J31" s="185" t="s">
        <v>81</v>
      </c>
      <c r="K31" s="186">
        <v>100</v>
      </c>
      <c r="L31" s="186"/>
      <c r="M31" s="194">
        <f>'Bill Impacts - Residential 100'!$N$50</f>
        <v>6.9533530335008559E-2</v>
      </c>
      <c r="N31" s="194">
        <f>'Bill Impacts - Residential 100'!$T$50</f>
        <v>5.9655766843849226E-2</v>
      </c>
      <c r="O31" s="194">
        <f>'Bill Impacts - Residential 100'!$Z$50</f>
        <v>3.3236533262685004E-2</v>
      </c>
      <c r="P31" s="197">
        <f>'Bill Impacts - Residential 100'!$AF$50</f>
        <v>4.7986769122718632E-2</v>
      </c>
    </row>
    <row r="32" spans="1:16" x14ac:dyDescent="0.25">
      <c r="A32" s="217"/>
      <c r="B32" s="162" t="s">
        <v>81</v>
      </c>
      <c r="C32" s="163">
        <v>200</v>
      </c>
      <c r="E32" s="196">
        <f>E3/SUM('Bill Impacts - Residential 200'!$H$12+'Bill Impacts - Residential 200'!$H$19)</f>
        <v>0.12752391073326247</v>
      </c>
      <c r="F32" s="196">
        <f>F3/SUM('Bill Impacts - Residential 200'!$K$12+'Bill Impacts - Residential 200'!$K$19)</f>
        <v>8.7181903864278917E-2</v>
      </c>
      <c r="G32" s="196">
        <f>G3/SUM('Bill Impacts - Residential 200'!$Q$12+'Bill Impacts - Residential 200'!$Q$19)</f>
        <v>6.9354139575205975E-2</v>
      </c>
      <c r="H32" s="197">
        <f>H3/SUM('Bill Impacts - Residential 200'!$W$12+'Bill Impacts - Residential 200'!$W$19)</f>
        <v>8.9582488852857647E-2</v>
      </c>
      <c r="I32" s="217"/>
      <c r="J32" s="162" t="s">
        <v>81</v>
      </c>
      <c r="K32" s="163">
        <v>200</v>
      </c>
      <c r="M32" s="196">
        <f>'Bill Impacts - Residential 200'!$N$50</f>
        <v>3.0591629047343388E-2</v>
      </c>
      <c r="N32" s="196">
        <f>'Bill Impacts - Residential 200'!$T$50</f>
        <v>3.048218189744531E-2</v>
      </c>
      <c r="O32" s="196">
        <f>'Bill Impacts - Residential 200'!$Z$50</f>
        <v>1.6156960422174248E-2</v>
      </c>
      <c r="P32" s="197">
        <f>'Bill Impacts - Residential 200'!$AF$50</f>
        <v>2.7873196738143282E-2</v>
      </c>
    </row>
    <row r="33" spans="1:16" x14ac:dyDescent="0.25">
      <c r="A33" s="217"/>
      <c r="B33" s="162" t="s">
        <v>81</v>
      </c>
      <c r="C33" s="163">
        <v>500</v>
      </c>
      <c r="E33" s="196">
        <f>E4/SUM('Bill Impacts - Residential 500'!$H$12+'Bill Impacts - Residential 500'!$H$19)</f>
        <v>5.8798466126970601E-2</v>
      </c>
      <c r="F33" s="196">
        <f>F4/SUM('Bill Impacts - Residential 500'!$K$12+'Bill Impacts - Residential 500'!$K$19)</f>
        <v>2.6156941649899339E-2</v>
      </c>
      <c r="G33" s="196">
        <f>G4/SUM('Bill Impacts - Residential 500'!$Q$12+'Bill Impacts - Residential 500'!$Q$19)</f>
        <v>1.4509803921568701E-2</v>
      </c>
      <c r="H33" s="197">
        <f>H4/SUM('Bill Impacts - Residential 500'!$W$12+'Bill Impacts - Residential 500'!$W$19)</f>
        <v>3.9041360649400773E-2</v>
      </c>
      <c r="I33" s="217"/>
      <c r="J33" s="162" t="s">
        <v>81</v>
      </c>
      <c r="K33" s="163">
        <v>500</v>
      </c>
      <c r="M33" s="196">
        <f>'Bill Impacts - Residential 500'!$N$50</f>
        <v>-1.0688599453535483E-2</v>
      </c>
      <c r="N33" s="196">
        <f>'Bill Impacts - Residential 500'!$T$50</f>
        <v>-2.9508784027534344E-3</v>
      </c>
      <c r="O33" s="196">
        <f>'Bill Impacts - Residential 500'!$Z$50</f>
        <v>-4.6453506900760886E-3</v>
      </c>
      <c r="P33" s="197">
        <f>'Bill Impacts - Residential 500'!$AF$50</f>
        <v>2.44323542803415E-3</v>
      </c>
    </row>
    <row r="34" spans="1:16" ht="13" x14ac:dyDescent="0.3">
      <c r="A34" s="217"/>
      <c r="B34" s="200" t="s">
        <v>81</v>
      </c>
      <c r="C34" s="201">
        <v>800</v>
      </c>
      <c r="D34" s="201"/>
      <c r="E34" s="202">
        <f>E5/SUM('Bill Impacts - Residential 800'!$H$12+'Bill Impacts - Residential 800'!$H$19)</f>
        <v>1.2802275960170676E-2</v>
      </c>
      <c r="F34" s="202">
        <f>F5/SUM('Bill Impacts - Residential 800'!$K$12+'Bill Impacts - Residential 800'!$K$19)</f>
        <v>-1.9311797752809046E-2</v>
      </c>
      <c r="G34" s="202">
        <f>G5/SUM('Bill Impacts - Residential 800'!$Q$12+'Bill Impacts - Residential 800'!$Q$19)</f>
        <v>-3.0791263873970558E-2</v>
      </c>
      <c r="H34" s="203">
        <f>H5/SUM('Bill Impacts - Residential 800'!$W$12+'Bill Impacts - Residential 800'!$W$19)</f>
        <v>-7.0188400443295957E-3</v>
      </c>
      <c r="I34" s="217"/>
      <c r="J34" s="162" t="s">
        <v>81</v>
      </c>
      <c r="K34" s="163">
        <v>800</v>
      </c>
      <c r="M34" s="196">
        <f>'Bill Impacts - Residential 800'!$N$50</f>
        <v>-2.5005074082454518E-2</v>
      </c>
      <c r="N34" s="196">
        <f>'Bill Impacts - Residential 800'!$T$50</f>
        <v>-1.5207037278013669E-2</v>
      </c>
      <c r="O34" s="196">
        <f>'Bill Impacts - Residential 800'!$Z$50</f>
        <v>-1.2625029078121908E-2</v>
      </c>
      <c r="P34" s="197">
        <f>'Bill Impacts - Residential 800'!$AF$50</f>
        <v>-7.5959432152652691E-3</v>
      </c>
    </row>
    <row r="35" spans="1:16" x14ac:dyDescent="0.25">
      <c r="A35" s="217"/>
      <c r="B35" s="162" t="s">
        <v>81</v>
      </c>
      <c r="C35" s="163">
        <v>1000</v>
      </c>
      <c r="E35" s="196">
        <f>E6/SUM('Bill Impacts - Residential 1000'!$H$12+'Bill Impacts - Residential 1000'!$H$19)</f>
        <v>-1.0249839846252412E-2</v>
      </c>
      <c r="F35" s="196">
        <f>F6/SUM('Bill Impacts - Residential 1000'!$K$12+'Bill Impacts - Residential 1000'!$K$19)</f>
        <v>-4.3689320388349565E-2</v>
      </c>
      <c r="G35" s="196">
        <f>G6/SUM('Bill Impacts - Residential 1000'!$Q$12+'Bill Impacts - Residential 1000'!$Q$19)</f>
        <v>-5.6852791878172527E-2</v>
      </c>
      <c r="H35" s="197">
        <f>H6/SUM('Bill Impacts - Residential 1000'!$W$12+'Bill Impacts - Residential 1000'!$W$19)</f>
        <v>-3.552206673842849E-2</v>
      </c>
      <c r="I35" s="217"/>
      <c r="J35" s="162" t="s">
        <v>81</v>
      </c>
      <c r="K35" s="163">
        <v>1000</v>
      </c>
      <c r="M35" s="196">
        <f>'Bill Impacts - Residential 1000'!$N$50</f>
        <v>-3.0283093702501311E-2</v>
      </c>
      <c r="N35" s="196">
        <f>'Bill Impacts - Residential 1000'!$T$50</f>
        <v>-1.9816786937213064E-2</v>
      </c>
      <c r="O35" s="196">
        <f>'Bill Impacts - Residential 1000'!$Z$50</f>
        <v>-1.5677964667227789E-2</v>
      </c>
      <c r="P35" s="197">
        <f>'Bill Impacts - Residential 1000'!$AF$50</f>
        <v>-1.147987038914991E-2</v>
      </c>
    </row>
    <row r="36" spans="1:16" x14ac:dyDescent="0.25">
      <c r="A36" s="217"/>
      <c r="B36" s="162" t="s">
        <v>81</v>
      </c>
      <c r="C36" s="163">
        <v>1500</v>
      </c>
      <c r="E36" s="196">
        <f>E7/SUM('Bill Impacts - Residential 1500'!$H$12+'Bill Impacts - Residential 1500'!$H$19)</f>
        <v>-5.1834744675391363E-2</v>
      </c>
      <c r="F36" s="196">
        <f>F7/SUM('Bill Impacts - Residential 1500'!$K$12+'Bill Impacts - Residential 1500'!$K$19)</f>
        <v>-9.0663058186738865E-2</v>
      </c>
      <c r="G36" s="196">
        <f>G7/SUM('Bill Impacts - Residential 1500'!$Q$12+'Bill Impacts - Residential 1500'!$Q$19)</f>
        <v>-0.11101190476190469</v>
      </c>
      <c r="H36" s="197">
        <f>H7/SUM('Bill Impacts - Residential 1500'!$W$12+'Bill Impacts - Residential 1500'!$W$19)</f>
        <v>-0.10010043521928362</v>
      </c>
      <c r="I36" s="217"/>
      <c r="J36" s="162" t="s">
        <v>81</v>
      </c>
      <c r="K36" s="163">
        <v>1500</v>
      </c>
      <c r="M36" s="196">
        <f>'Bill Impacts - Residential 1500'!$N$50</f>
        <v>-3.7771546492730533E-2</v>
      </c>
      <c r="N36" s="196">
        <f>'Bill Impacts - Residential 1500'!$T$50</f>
        <v>-2.6443872796920183E-2</v>
      </c>
      <c r="O36" s="196">
        <f>'Bill Impacts - Residential 1500'!$Z$50</f>
        <v>-2.0117595308523931E-2</v>
      </c>
      <c r="P36" s="197">
        <f>'Bill Impacts - Residential 1500'!$AF$50</f>
        <v>-1.7171130452498993E-2</v>
      </c>
    </row>
    <row r="37" spans="1:16" ht="13" thickBot="1" x14ac:dyDescent="0.3">
      <c r="A37" s="217"/>
      <c r="B37" s="165" t="s">
        <v>81</v>
      </c>
      <c r="C37" s="166">
        <v>2000</v>
      </c>
      <c r="D37" s="166"/>
      <c r="E37" s="198">
        <f>E8/SUM('Bill Impacts - Residential 2000'!$H$12+'Bill Impacts - Residential 2000'!$H$19)</f>
        <v>-7.962328767123289E-2</v>
      </c>
      <c r="F37" s="198">
        <f>F8/SUM('Bill Impacts - Residential 2000'!$K$12+'Bill Impacts - Residential 2000'!$K$19)</f>
        <v>-0.12441860465116282</v>
      </c>
      <c r="G37" s="198">
        <f>G8/SUM('Bill Impacts - Residential 2000'!$Q$12+'Bill Impacts - Residential 2000'!$Q$19)</f>
        <v>-0.15351925630810087</v>
      </c>
      <c r="H37" s="199">
        <f>H8/SUM('Bill Impacts - Residential 2000'!$W$12+'Bill Impacts - Residential 2000'!$W$19)</f>
        <v>-0.1565735801694384</v>
      </c>
      <c r="I37" s="217"/>
      <c r="J37" s="162" t="s">
        <v>81</v>
      </c>
      <c r="K37" s="163">
        <v>2000</v>
      </c>
      <c r="M37" s="196">
        <f>'Bill Impacts - Residential 2000'!$N$50</f>
        <v>-4.1725328574437046E-2</v>
      </c>
      <c r="N37" s="196">
        <f>'Bill Impacts - Residential 2000'!$T$50</f>
        <v>-2.9984646637359426E-2</v>
      </c>
      <c r="O37" s="196">
        <f>'Bill Impacts - Residential 2000'!$Z$50</f>
        <v>-2.2514501751923585E-2</v>
      </c>
      <c r="P37" s="197">
        <f>'Bill Impacts - Residential 2000'!$AF$50</f>
        <v>-2.026526758972455E-2</v>
      </c>
    </row>
    <row r="38" spans="1:16" x14ac:dyDescent="0.25">
      <c r="A38" s="217"/>
      <c r="B38" s="162" t="s">
        <v>82</v>
      </c>
      <c r="C38" s="163">
        <v>1000</v>
      </c>
      <c r="E38" s="196">
        <f>E9/SUM('Bill Impacts - GS &lt; 50 1000'!$H$12+'Bill Impacts - GS &lt; 50 1000'!$H$19)</f>
        <v>6.7424857839155125E-2</v>
      </c>
      <c r="F38" s="196">
        <f>F9/SUM('Bill Impacts - GS &lt; 50 1000'!$K$12+'Bill Impacts - GS &lt; 50 1000'!$K$19)</f>
        <v>8.751902587519008E-3</v>
      </c>
      <c r="G38" s="196">
        <f>G9/SUM('Bill Impacts - GS &lt; 50 1000'!$Q$12+'Bill Impacts - GS &lt; 50 1000'!$Q$19)</f>
        <v>-9.4304036212744557E-4</v>
      </c>
      <c r="H38" s="197">
        <f>H9/SUM('Bill Impacts - GS &lt; 50 1000'!$W$12+'Bill Impacts - GS &lt; 50 1000'!$W$19)</f>
        <v>2.171040211440442E-2</v>
      </c>
      <c r="I38" s="217"/>
      <c r="J38" s="162" t="s">
        <v>82</v>
      </c>
      <c r="K38" s="163">
        <v>1000</v>
      </c>
      <c r="M38" s="196">
        <f>'Bill Impacts - GS &lt; 50 1000'!$N$50</f>
        <v>1.9086670934190107E-2</v>
      </c>
      <c r="N38" s="196">
        <f>'Bill Impacts - GS &lt; 50 1000'!$T$50</f>
        <v>-7.2598050948812793E-3</v>
      </c>
      <c r="O38" s="196">
        <f>'Bill Impacts - GS &lt; 50 1000'!$Z$50</f>
        <v>-1.3134950749505455E-2</v>
      </c>
      <c r="P38" s="197">
        <f>'Bill Impacts - GS &lt; 50 1000'!$AF$50</f>
        <v>1.9506632303670146E-3</v>
      </c>
    </row>
    <row r="39" spans="1:16" ht="13" x14ac:dyDescent="0.3">
      <c r="A39" s="217"/>
      <c r="B39" s="200" t="s">
        <v>82</v>
      </c>
      <c r="C39" s="201">
        <v>2000</v>
      </c>
      <c r="D39" s="201"/>
      <c r="E39" s="202">
        <f>E10/SUM('Bill Impacts - GS &lt; 50 2000'!$H$12+'Bill Impacts - GS &lt; 50 2000'!$H$19)</f>
        <v>6.7745197168857421E-2</v>
      </c>
      <c r="F39" s="202">
        <f>F10/SUM('Bill Impacts - GS &lt; 50 2000'!$K$12+'Bill Impacts - GS &lt; 50 2000'!$K$19)</f>
        <v>8.838383838383819E-3</v>
      </c>
      <c r="G39" s="202">
        <f>G10/SUM('Bill Impacts - GS &lt; 50 2000'!$Q$12+'Bill Impacts - GS &lt; 50 2000'!$Q$19)</f>
        <v>-7.8222778473086918E-4</v>
      </c>
      <c r="H39" s="203">
        <f>H10/SUM('Bill Impacts - GS &lt; 50 2000'!$W$12+'Bill Impacts - GS &lt; 50 2000'!$W$19)</f>
        <v>2.1136683889149858E-2</v>
      </c>
      <c r="I39" s="217"/>
      <c r="J39" s="162" t="s">
        <v>82</v>
      </c>
      <c r="K39" s="163">
        <v>2000</v>
      </c>
      <c r="M39" s="196">
        <f>'Bill Impacts - GS &lt; 50 2000'!$N$50</f>
        <v>2.0791932120335005E-2</v>
      </c>
      <c r="N39" s="196">
        <f>'Bill Impacts - GS &lt; 50 2000'!$T$50</f>
        <v>-9.3228019924074222E-3</v>
      </c>
      <c r="O39" s="196">
        <f>'Bill Impacts - GS &lt; 50 2000'!$Z$50</f>
        <v>-7.4731221494096743E-3</v>
      </c>
      <c r="P39" s="197">
        <f>'Bill Impacts - GS &lt; 50 2000'!$AF$50</f>
        <v>1.7131648961863219E-3</v>
      </c>
    </row>
    <row r="40" spans="1:16" x14ac:dyDescent="0.25">
      <c r="A40" s="217"/>
      <c r="B40" s="162" t="s">
        <v>82</v>
      </c>
      <c r="C40" s="163">
        <v>5000</v>
      </c>
      <c r="E40" s="196">
        <f>E11/SUM('Bill Impacts - GS &lt; 50 5000'!$H$12+'Bill Impacts - GS &lt; 50 5000'!$H$19)</f>
        <v>6.8273092369477886E-2</v>
      </c>
      <c r="F40" s="196">
        <f>F11/SUM('Bill Impacts - GS &lt; 50 5000'!$K$12+'Bill Impacts - GS &lt; 50 5000'!$K$19)</f>
        <v>8.9807852965747646E-3</v>
      </c>
      <c r="G40" s="196">
        <f>G11/SUM('Bill Impacts - GS &lt; 50 5000'!$Q$12+'Bill Impacts - GS &lt; 50 5000'!$Q$19)</f>
        <v>-5.1749120264952555E-4</v>
      </c>
      <c r="H40" s="197">
        <f>H11/SUM('Bill Impacts - GS &lt; 50 5000'!$W$12+'Bill Impacts - GS &lt; 50 5000'!$W$19)</f>
        <v>2.0192606399502981E-2</v>
      </c>
      <c r="I40" s="217"/>
      <c r="J40" s="162" t="s">
        <v>82</v>
      </c>
      <c r="K40" s="163">
        <v>5000</v>
      </c>
      <c r="M40" s="196">
        <f>'Bill Impacts - GS &lt; 50 5000'!$N$50</f>
        <v>2.206029552764413E-2</v>
      </c>
      <c r="N40" s="196">
        <f>'Bill Impacts - GS &lt; 50 5000'!$T$50</f>
        <v>-1.0852782774398174E-2</v>
      </c>
      <c r="O40" s="196">
        <f>'Bill Impacts - GS &lt; 50 5000'!$Z$50</f>
        <v>-3.2588867433998702E-3</v>
      </c>
      <c r="P40" s="197">
        <f>'Bill Impacts - GS &lt; 50 5000'!$AF$50</f>
        <v>1.5381407218860623E-3</v>
      </c>
    </row>
    <row r="41" spans="1:16" x14ac:dyDescent="0.25">
      <c r="A41" s="217"/>
      <c r="B41" s="162" t="s">
        <v>82</v>
      </c>
      <c r="C41" s="163">
        <v>10000</v>
      </c>
      <c r="E41" s="196">
        <f>E12/SUM('Bill Impacts - GS &lt; 50 10000'!$H$12+'Bill Impacts - GS &lt; 50 10000'!$H$19)</f>
        <v>6.8645640074211492E-2</v>
      </c>
      <c r="F41" s="196">
        <f>F12/SUM('Bill Impacts - GS &lt; 50 10000'!$K$12+'Bill Impacts - GS &lt; 50 10000'!$K$19)</f>
        <v>9.0811965811965784E-3</v>
      </c>
      <c r="G41" s="196">
        <f>G12/SUM('Bill Impacts - GS &lt; 50 10000'!$Q$12+'Bill Impacts - GS &lt; 50 10000'!$Q$19)</f>
        <v>-3.3086289041819189E-4</v>
      </c>
      <c r="H41" s="197">
        <f>H12/SUM('Bill Impacts - GS &lt; 50 10000'!$W$12+'Bill Impacts - GS &lt; 50 10000'!$W$19)</f>
        <v>1.9527371417223823E-2</v>
      </c>
      <c r="I41" s="217"/>
      <c r="J41" s="162" t="s">
        <v>82</v>
      </c>
      <c r="K41" s="163">
        <v>10000</v>
      </c>
      <c r="M41" s="196">
        <f>'Bill Impacts - GS &lt; 50 10000'!$N$50</f>
        <v>2.2535309922700041E-2</v>
      </c>
      <c r="N41" s="196">
        <f>'Bill Impacts - GS &lt; 50 10000'!$T$50</f>
        <v>-1.1424798485826133E-2</v>
      </c>
      <c r="O41" s="196">
        <f>'Bill Impacts - GS &lt; 50 10000'!$Z$50</f>
        <v>-1.6799554631926356E-3</v>
      </c>
      <c r="P41" s="197">
        <f>'Bill Impacts - GS &lt; 50 10000'!$AF$50</f>
        <v>1.4729456212711522E-3</v>
      </c>
    </row>
    <row r="42" spans="1:16" ht="13" thickBot="1" x14ac:dyDescent="0.3">
      <c r="A42" s="217"/>
      <c r="B42" s="165" t="s">
        <v>82</v>
      </c>
      <c r="C42" s="166">
        <v>15000</v>
      </c>
      <c r="D42" s="166"/>
      <c r="E42" s="198">
        <f>E13/SUM('Bill Impacts - GS &lt; 50 15000'!$H$12+'Bill Impacts - GS &lt; 50 15000'!$H$19)</f>
        <v>6.8820814099874103E-2</v>
      </c>
      <c r="F42" s="198">
        <f>F13/SUM('Bill Impacts - GS &lt; 50 15000'!$K$12+'Bill Impacts - GS &lt; 50 15000'!$K$19)</f>
        <v>9.1283863368668994E-3</v>
      </c>
      <c r="G42" s="198">
        <f>G13/SUM('Bill Impacts - GS &lt; 50 15000'!$Q$12+'Bill Impacts - GS &lt; 50 15000'!$Q$19)</f>
        <v>-2.4316700710046277E-4</v>
      </c>
      <c r="H42" s="199">
        <f>H13/SUM('Bill Impacts - GS &lt; 50 15000'!$W$12+'Bill Impacts - GS &lt; 50 15000'!$W$19)</f>
        <v>1.9214865982390441E-2</v>
      </c>
      <c r="I42" s="217"/>
      <c r="J42" s="162" t="s">
        <v>82</v>
      </c>
      <c r="K42" s="163">
        <v>15000</v>
      </c>
      <c r="M42" s="196">
        <f>'Bill Impacts - GS &lt; 50 15000'!$N$50</f>
        <v>2.2700235656212115E-2</v>
      </c>
      <c r="N42" s="196">
        <f>'Bill Impacts - GS &lt; 50 15000'!$T$50</f>
        <v>-1.1623278952494572E-2</v>
      </c>
      <c r="O42" s="196">
        <f>'Bill Impacts - GS &lt; 50 15000'!$Z$50</f>
        <v>-1.1316640191477922E-3</v>
      </c>
      <c r="P42" s="197">
        <f>'Bill Impacts - GS &lt; 50 15000'!$AF$50</f>
        <v>1.450354523967187E-3</v>
      </c>
    </row>
    <row r="43" spans="1:16" x14ac:dyDescent="0.25">
      <c r="A43" s="217"/>
      <c r="B43" s="162" t="s">
        <v>83</v>
      </c>
      <c r="C43" s="163">
        <v>43999.999999999993</v>
      </c>
      <c r="D43" s="163">
        <v>100</v>
      </c>
      <c r="E43" s="196">
        <f>E14/SUM('Bill Impacts - GS &gt; 50 100'!$H$12+'Bill Impacts - GS &gt; 50 100'!$H$19)</f>
        <v>6.4522034349620574E-2</v>
      </c>
      <c r="F43" s="196">
        <f>F14/SUM('Bill Impacts - GS &gt; 50 100'!$K$12+'Bill Impacts - GS &gt; 50 100'!$K$19)</f>
        <v>1.0865316970218159E-2</v>
      </c>
      <c r="G43" s="196">
        <f>G14/SUM('Bill Impacts - GS &gt; 50 100'!$Q$12+'Bill Impacts - GS &gt; 50 100'!$Q$19)</f>
        <v>-1.5774822146612771E-3</v>
      </c>
      <c r="H43" s="197">
        <f>H14/SUM('Bill Impacts - GS &gt; 50 100'!$W$12+'Bill Impacts - GS &gt; 50 100'!$W$19)</f>
        <v>2.1298677158524029E-2</v>
      </c>
      <c r="I43" s="217"/>
      <c r="J43" s="162" t="s">
        <v>83</v>
      </c>
      <c r="K43" s="163">
        <v>43999.999999999993</v>
      </c>
      <c r="L43" s="163">
        <v>100</v>
      </c>
      <c r="M43" s="196">
        <f>'Bill Impacts - GS &gt; 50 100'!$N$56</f>
        <v>2.1259039755435808E-2</v>
      </c>
      <c r="N43" s="196">
        <f>'Bill Impacts - GS &gt; 50 100'!$T$56</f>
        <v>-1.0551645532050164E-2</v>
      </c>
      <c r="O43" s="196">
        <f>'Bill Impacts - GS &gt; 50 100'!$Z$56</f>
        <v>-6.7311464029753553E-4</v>
      </c>
      <c r="P43" s="197">
        <f>'Bill Impacts - GS &gt; 50 100'!$AF$56</f>
        <v>2.0490177867225679E-3</v>
      </c>
    </row>
    <row r="44" spans="1:16" ht="13" x14ac:dyDescent="0.3">
      <c r="A44" s="217"/>
      <c r="B44" s="200" t="s">
        <v>83</v>
      </c>
      <c r="C44" s="201">
        <v>109999.99999999999</v>
      </c>
      <c r="D44" s="201">
        <v>250</v>
      </c>
      <c r="E44" s="202">
        <f>E15/SUM('Bill Impacts - GS &gt; 50 250'!$H$12+'Bill Impacts - GS &gt; 50 250'!$H$19)</f>
        <v>6.2626273091787046E-2</v>
      </c>
      <c r="F44" s="202">
        <f>F15/SUM('Bill Impacts - GS &gt; 50 250'!$K$12+'Bill Impacts - GS &gt; 50 250'!$K$19)</f>
        <v>1.0564393071474113E-2</v>
      </c>
      <c r="G44" s="202">
        <f>G15/SUM('Bill Impacts - GS &gt; 50 250'!$Q$12+'Bill Impacts - GS &gt; 50 250'!$Q$19)</f>
        <v>-1.5340826860918695E-3</v>
      </c>
      <c r="H44" s="203">
        <f>H15/SUM('Bill Impacts - GS &gt; 50 250'!$W$12+'Bill Impacts - GS &gt; 50 250'!$W$19)</f>
        <v>2.0708115107357355E-2</v>
      </c>
      <c r="I44" s="217"/>
      <c r="J44" s="162" t="s">
        <v>83</v>
      </c>
      <c r="K44" s="163">
        <v>109999.99999999999</v>
      </c>
      <c r="L44" s="163">
        <v>250</v>
      </c>
      <c r="M44" s="196">
        <f>'Bill Impacts - GS &gt; 50 250'!$N$56</f>
        <v>1.9691536479005067E-2</v>
      </c>
      <c r="N44" s="196">
        <f>'Bill Impacts - GS &gt; 50 250'!$T$56</f>
        <v>-1.1311200621517033E-2</v>
      </c>
      <c r="O44" s="196">
        <f>'Bill Impacts - GS &gt; 50 250'!$Z$56</f>
        <v>-3.1381096805567911E-4</v>
      </c>
      <c r="P44" s="197">
        <f>'Bill Impacts - GS &gt; 50 250'!$AF$56</f>
        <v>1.3216267341737203E-3</v>
      </c>
    </row>
    <row r="45" spans="1:16" x14ac:dyDescent="0.25">
      <c r="A45" s="217"/>
      <c r="B45" s="162" t="s">
        <v>83</v>
      </c>
      <c r="C45" s="163">
        <v>153999.99999999997</v>
      </c>
      <c r="D45" s="163">
        <v>350</v>
      </c>
      <c r="E45" s="196">
        <f>E16/SUM('Bill Impacts - GS &gt; 50 350'!$H$12+'Bill Impacts - GS &gt; 50 350'!$H$19)</f>
        <v>6.199763250912646E-2</v>
      </c>
      <c r="F45" s="196">
        <f>F16/SUM('Bill Impacts - GS &gt; 50 350'!$K$12+'Bill Impacts - GS &gt; 50 350'!$K$19)</f>
        <v>1.0464368532844919E-2</v>
      </c>
      <c r="G45" s="196">
        <f>G16/SUM('Bill Impacts - GS &gt; 50 350'!$Q$12+'Bill Impacts - GS &gt; 50 350'!$Q$19)</f>
        <v>-1.5196513287306878E-3</v>
      </c>
      <c r="H45" s="197">
        <f>H16/SUM('Bill Impacts - GS &gt; 50 350'!$W$12+'Bill Impacts - GS &gt; 50 350'!$W$19)</f>
        <v>2.0511750799610588E-2</v>
      </c>
      <c r="I45" s="217"/>
      <c r="J45" s="162" t="s">
        <v>83</v>
      </c>
      <c r="K45" s="163">
        <v>153999.99999999997</v>
      </c>
      <c r="L45" s="163">
        <v>350</v>
      </c>
      <c r="M45" s="196">
        <f>'Bill Impacts - GS &gt; 50 350'!$N$56</f>
        <v>1.938129858911998E-2</v>
      </c>
      <c r="N45" s="196">
        <f>'Bill Impacts - GS &gt; 50 350'!$T$56</f>
        <v>-1.1461807535819069E-2</v>
      </c>
      <c r="O45" s="196">
        <f>'Bill Impacts - GS &gt; 50 350'!$Z$56</f>
        <v>-2.4250153790696604E-4</v>
      </c>
      <c r="P45" s="197">
        <f>'Bill Impacts - GS &gt; 50 350'!$AF$56</f>
        <v>1.177326789010827E-3</v>
      </c>
    </row>
    <row r="46" spans="1:16" x14ac:dyDescent="0.25">
      <c r="A46" s="217"/>
      <c r="B46" s="162" t="s">
        <v>83</v>
      </c>
      <c r="C46" s="163">
        <v>879999.99999999988</v>
      </c>
      <c r="D46" s="163">
        <v>2000</v>
      </c>
      <c r="E46" s="196">
        <f>E17/SUM('Bill Impacts - GS &gt; 50 2000'!$H$12+'Bill Impacts - GS &gt; 50 2000'!$H$19)</f>
        <v>6.0078002462024792E-2</v>
      </c>
      <c r="F46" s="196">
        <f>F17/SUM('Bill Impacts - GS &gt; 50 2000'!$K$12+'Bill Impacts - GS &gt; 50 2000'!$K$19)</f>
        <v>1.0158197281741523E-2</v>
      </c>
      <c r="G46" s="196">
        <f>G17/SUM('Bill Impacts - GS &gt; 50 2000'!$Q$12+'Bill Impacts - GS &gt; 50 2000'!$Q$19)</f>
        <v>-1.4754597382132327E-3</v>
      </c>
      <c r="H46" s="197">
        <f>H17/SUM('Bill Impacts - GS &gt; 50 2000'!$W$12+'Bill Impacts - GS &gt; 50 2000'!$W$19)</f>
        <v>1.9910480842684913E-2</v>
      </c>
      <c r="I46" s="217"/>
      <c r="J46" s="162" t="s">
        <v>83</v>
      </c>
      <c r="K46" s="163">
        <v>879999.99999999988</v>
      </c>
      <c r="L46" s="163">
        <v>2000</v>
      </c>
      <c r="M46" s="196">
        <f>'Bill Impacts - GS &gt; 50 2000'!$N$56</f>
        <v>1.8729022484890456E-2</v>
      </c>
      <c r="N46" s="196">
        <f>'Bill Impacts - GS &gt; 50 2000'!$T$56</f>
        <v>-1.1778758208009461E-2</v>
      </c>
      <c r="O46" s="196">
        <f>'Bill Impacts - GS &gt; 50 2000'!$Z$56</f>
        <v>-9.2360587099249387E-5</v>
      </c>
      <c r="P46" s="197">
        <f>'Bill Impacts - GS &gt; 50 2000'!$AF$56</f>
        <v>8.7357267564643819E-4</v>
      </c>
    </row>
    <row r="47" spans="1:16" ht="13" thickBot="1" x14ac:dyDescent="0.3">
      <c r="A47" s="217"/>
      <c r="B47" s="165" t="s">
        <v>83</v>
      </c>
      <c r="C47" s="166">
        <v>1759999.9999999998</v>
      </c>
      <c r="D47" s="166">
        <v>4000</v>
      </c>
      <c r="E47" s="198">
        <f>E18/SUM('Bill Impacts - GS &gt; 50 4000'!$H$12+'Bill Impacts - GS &gt; 50 4000'!$H$19)</f>
        <v>5.9798936104729722E-2</v>
      </c>
      <c r="F47" s="198">
        <f>F18/SUM('Bill Impacts - GS &gt; 50 4000'!$K$12+'Bill Impacts - GS &gt; 50 4000'!$K$19)</f>
        <v>1.011359527257793E-2</v>
      </c>
      <c r="G47" s="198">
        <f>G18/SUM('Bill Impacts - GS &gt; 50 4000'!$Q$12+'Bill Impacts - GS &gt; 50 4000'!$Q$19)</f>
        <v>-1.4690198187836899E-3</v>
      </c>
      <c r="H47" s="199">
        <f>H18/SUM('Bill Impacts - GS &gt; 50 4000'!$W$12+'Bill Impacts - GS &gt; 50 4000'!$W$19)</f>
        <v>1.9822863861887072E-2</v>
      </c>
      <c r="I47" s="217"/>
      <c r="J47" s="162" t="s">
        <v>83</v>
      </c>
      <c r="K47" s="163">
        <v>1759999.9999999998</v>
      </c>
      <c r="L47" s="163">
        <v>4000</v>
      </c>
      <c r="M47" s="196">
        <f>'Bill Impacts - GS &gt; 50 4000'!$N$56</f>
        <v>1.8658840802764171E-2</v>
      </c>
      <c r="N47" s="196">
        <f>'Bill Impacts - GS &gt; 50 4000'!$T$56</f>
        <v>-1.1812884718644194E-2</v>
      </c>
      <c r="O47" s="196">
        <f>'Bill Impacts - GS &gt; 50 4000'!$Z$56</f>
        <v>-7.6188963082050046E-5</v>
      </c>
      <c r="P47" s="197">
        <f>'Bill Impacts - GS &gt; 50 4000'!$AF$56</f>
        <v>8.408608787240483E-4</v>
      </c>
    </row>
    <row r="48" spans="1:16" x14ac:dyDescent="0.25">
      <c r="A48" s="217"/>
      <c r="B48" s="185" t="s">
        <v>84</v>
      </c>
      <c r="C48" s="186">
        <v>3321500</v>
      </c>
      <c r="D48" s="186">
        <v>6500</v>
      </c>
      <c r="E48" s="194">
        <f>E19/SUM('Bill Impacts - Large Use 6500'!$H$12+'Bill Impacts - Large Use 6500'!$H$19)</f>
        <v>3.8521737202651403E-2</v>
      </c>
      <c r="F48" s="194">
        <f>F19/SUM('Bill Impacts - Large Use 6500'!$K$12+'Bill Impacts - Large Use 6500'!$K$19)</f>
        <v>-1.6382434078390852E-3</v>
      </c>
      <c r="G48" s="194">
        <f>G19/SUM('Bill Impacts - Large Use 6500'!$Q$12+'Bill Impacts - Large Use 6500'!$Q$19)</f>
        <v>-1.6412371134020484E-3</v>
      </c>
      <c r="H48" s="195">
        <f>H19/SUM('Bill Impacts - Large Use 6500'!$W$12+'Bill Impacts - Large Use 6500'!$W$19)</f>
        <v>2.2334326792778227E-2</v>
      </c>
      <c r="I48" s="217"/>
      <c r="J48" s="162" t="s">
        <v>84</v>
      </c>
      <c r="K48" s="163">
        <v>3321500</v>
      </c>
      <c r="L48" s="163">
        <v>6500</v>
      </c>
      <c r="M48" s="196">
        <f>'Bill Impacts - Large Use 6500'!$N$56</f>
        <v>1.1371478958021181E-2</v>
      </c>
      <c r="N48" s="196">
        <f>'Bill Impacts - Large Use 6500'!$T$56</f>
        <v>-1.2005615818643591E-2</v>
      </c>
      <c r="O48" s="196">
        <f>'Bill Impacts - Large Use 6500'!$Z$56</f>
        <v>-1.1224525413429533E-4</v>
      </c>
      <c r="P48" s="197">
        <f>'Bill Impacts - Large Use 6500'!$AF$56</f>
        <v>1.5251231357297939E-3</v>
      </c>
    </row>
    <row r="49" spans="1:16" x14ac:dyDescent="0.25">
      <c r="A49" s="217"/>
      <c r="B49" s="162" t="s">
        <v>84</v>
      </c>
      <c r="C49" s="163">
        <v>3832500</v>
      </c>
      <c r="D49" s="163">
        <v>7500</v>
      </c>
      <c r="E49" s="196">
        <f>E20/SUM('Bill Impacts - Large Use 7500'!$H$12+'Bill Impacts - Large Use 7500'!$H$19)</f>
        <v>3.8522663070221723E-2</v>
      </c>
      <c r="F49" s="196">
        <f>F20/SUM('Bill Impacts - Large Use 7500'!$K$12+'Bill Impacts - Large Use 7500'!$K$19)</f>
        <v>-1.638508997760152E-3</v>
      </c>
      <c r="G49" s="196">
        <f>G20/SUM('Bill Impacts - Large Use 7500'!$Q$12+'Bill Impacts - Large Use 7500'!$Q$19)</f>
        <v>-1.641491082100887E-3</v>
      </c>
      <c r="H49" s="197">
        <f>H20/SUM('Bill Impacts - Large Use 7500'!$W$12+'Bill Impacts - Large Use 7500'!$W$19)</f>
        <v>2.2333458635694966E-2</v>
      </c>
      <c r="I49" s="217"/>
      <c r="J49" s="162" t="s">
        <v>84</v>
      </c>
      <c r="K49" s="163">
        <v>3832500</v>
      </c>
      <c r="L49" s="163">
        <v>7500</v>
      </c>
      <c r="M49" s="196">
        <f>'Bill Impacts - Large Use 7500'!$N$56</f>
        <v>1.1197932419422043E-2</v>
      </c>
      <c r="N49" s="196">
        <f>'Bill Impacts - Large Use 7500'!$T$56</f>
        <v>-1.2073659322101294E-2</v>
      </c>
      <c r="O49" s="196">
        <f>'Bill Impacts - Large Use 7500'!$Z$56</f>
        <v>-1.0211613738472906E-4</v>
      </c>
      <c r="P49" s="197">
        <f>'Bill Impacts - Large Use 7500'!$AF$56</f>
        <v>1.3872115956397955E-3</v>
      </c>
    </row>
    <row r="50" spans="1:16" x14ac:dyDescent="0.25">
      <c r="A50" s="217"/>
      <c r="B50" s="162" t="s">
        <v>84</v>
      </c>
      <c r="C50" s="163">
        <v>5110000</v>
      </c>
      <c r="D50" s="163">
        <v>10000</v>
      </c>
      <c r="E50" s="196">
        <f>E21/SUM('Bill Impacts - Large Use 10000'!$H$12+'Bill Impacts - Large Use 10000'!$H$19)</f>
        <v>3.8524677128444457E-2</v>
      </c>
      <c r="F50" s="196">
        <f>F21/SUM('Bill Impacts - Large Use 10000'!$K$12+'Bill Impacts - Large Use 10000'!$K$19)</f>
        <v>-1.6390867391859883E-3</v>
      </c>
      <c r="G50" s="196">
        <f>G21/SUM('Bill Impacts - Large Use 10000'!$Q$12+'Bill Impacts - Large Use 10000'!$Q$19)</f>
        <v>-1.6420435441879824E-3</v>
      </c>
      <c r="H50" s="197">
        <f>H21/SUM('Bill Impacts - Large Use 10000'!$W$12+'Bill Impacts - Large Use 10000'!$W$19)</f>
        <v>2.233157011847323E-2</v>
      </c>
      <c r="I50" s="217"/>
      <c r="J50" s="162" t="s">
        <v>84</v>
      </c>
      <c r="K50" s="163">
        <v>5110000</v>
      </c>
      <c r="L50" s="163">
        <v>10000</v>
      </c>
      <c r="M50" s="196">
        <f>'Bill Impacts - Large Use 10000'!$N$56</f>
        <v>1.0911139656496904E-2</v>
      </c>
      <c r="N50" s="196">
        <f>'Bill Impacts - Large Use 10000'!$T$56</f>
        <v>-1.2186155202410957E-2</v>
      </c>
      <c r="O50" s="196">
        <f>'Bill Impacts - Large Use 10000'!$Z$56</f>
        <v>-8.5366674067855524E-5</v>
      </c>
      <c r="P50" s="197">
        <f>'Bill Impacts - Large Use 10000'!$AF$56</f>
        <v>1.1591678041151408E-3</v>
      </c>
    </row>
    <row r="51" spans="1:16" x14ac:dyDescent="0.25">
      <c r="A51" s="217"/>
      <c r="B51" s="162" t="s">
        <v>84</v>
      </c>
      <c r="C51" s="163">
        <v>6387500</v>
      </c>
      <c r="D51" s="163">
        <v>12500</v>
      </c>
      <c r="E51" s="196">
        <f>E22/SUM('Bill Impacts - Large Use 12500'!$H$12+'Bill Impacts - Large Use 12500'!$H$19)</f>
        <v>3.8526349236771097E-2</v>
      </c>
      <c r="F51" s="196">
        <f>F22/SUM('Bill Impacts - Large Use 12500'!$K$12+'Bill Impacts - Large Use 12500'!$K$19)</f>
        <v>-1.639566389083296E-3</v>
      </c>
      <c r="G51" s="196">
        <f>G22/SUM('Bill Impacts - Large Use 12500'!$Q$12+'Bill Impacts - Large Use 12500'!$Q$19)</f>
        <v>-1.6425022072719295E-3</v>
      </c>
      <c r="H51" s="197">
        <f>H22/SUM('Bill Impacts - Large Use 12500'!$W$12+'Bill Impacts - Large Use 12500'!$W$19)</f>
        <v>2.2330002238920323E-2</v>
      </c>
      <c r="I51" s="217"/>
      <c r="J51" s="162" t="s">
        <v>84</v>
      </c>
      <c r="K51" s="163">
        <v>6387500</v>
      </c>
      <c r="L51" s="163">
        <v>12500</v>
      </c>
      <c r="M51" s="196">
        <f>'Bill Impacts - Large Use 12500'!$N$56</f>
        <v>1.0736157088022396E-2</v>
      </c>
      <c r="N51" s="196">
        <f>'Bill Impacts - Large Use 12500'!$T$56</f>
        <v>-1.2254824339272103E-2</v>
      </c>
      <c r="O51" s="196">
        <f>'Bill Impacts - Large Use 12500'!$Z$56</f>
        <v>-7.5140680531872827E-5</v>
      </c>
      <c r="P51" s="197">
        <f>'Bill Impacts - Large Use 12500'!$AF$56</f>
        <v>1.0199447506275231E-3</v>
      </c>
    </row>
    <row r="52" spans="1:16" x14ac:dyDescent="0.25">
      <c r="A52" s="217"/>
      <c r="B52" s="162" t="s">
        <v>87</v>
      </c>
      <c r="C52" s="163">
        <v>7665000</v>
      </c>
      <c r="D52" s="163">
        <v>15000</v>
      </c>
      <c r="E52" s="196">
        <f>E23/SUM('Bill Impacts - Large Use2 15000'!$H$12+'Bill Impacts - Large Use2 15000'!$H$19)</f>
        <v>0.17463345437722771</v>
      </c>
      <c r="F52" s="196">
        <f>F23/SUM('Bill Impacts - Large Use2 15000'!$K$12+'Bill Impacts - Large Use2 15000'!$K$19)</f>
        <v>0.26457612420830617</v>
      </c>
      <c r="G52" s="196">
        <f>G23/SUM('Bill Impacts - Large Use2 15000'!$Q$12+'Bill Impacts - Large Use2 15000'!$Q$19)</f>
        <v>-1.7298295217359561E-3</v>
      </c>
      <c r="H52" s="197">
        <f>H23/SUM('Bill Impacts - Large Use2 15000'!$W$12+'Bill Impacts - Large Use2 15000'!$W$19)</f>
        <v>2.2525811510895482E-2</v>
      </c>
      <c r="I52" s="217"/>
      <c r="J52" s="162" t="s">
        <v>87</v>
      </c>
      <c r="K52" s="163">
        <v>7665000</v>
      </c>
      <c r="L52" s="163">
        <v>15000</v>
      </c>
      <c r="M52" s="196">
        <f>'Bill Impacts - Large Use2 15000'!$N$56</f>
        <v>1.3674642997005619E-2</v>
      </c>
      <c r="N52" s="196">
        <f>'Bill Impacts - Large Use2 15000'!$T$56</f>
        <v>-1.2255079858840029E-2</v>
      </c>
      <c r="O52" s="196">
        <f>'Bill Impacts - Large Use2 15000'!$Z$56</f>
        <v>-1.7734477536821518E-5</v>
      </c>
      <c r="P52" s="197">
        <f>'Bill Impacts - Large Use2 15000'!$AF$56</f>
        <v>2.3054267913633609E-4</v>
      </c>
    </row>
    <row r="53" spans="1:16" ht="13" thickBot="1" x14ac:dyDescent="0.3">
      <c r="A53" s="217"/>
      <c r="B53" s="165" t="s">
        <v>87</v>
      </c>
      <c r="C53" s="166">
        <v>10220000</v>
      </c>
      <c r="D53" s="166">
        <v>20000</v>
      </c>
      <c r="E53" s="198">
        <f>E24/SUM('Bill Impacts - Large Use2 20000'!$H$12+'Bill Impacts - Large Use2 20000'!$H$19)</f>
        <v>0.17461979454084967</v>
      </c>
      <c r="F53" s="198">
        <f>F24/SUM('Bill Impacts - Large Use2 20000'!$K$12+'Bill Impacts - Large Use2 20000'!$K$19)</f>
        <v>0.26457859552699797</v>
      </c>
      <c r="G53" s="198">
        <f>G24/SUM('Bill Impacts - Large Use2 20000'!$Q$12+'Bill Impacts - Large Use2 20000'!$Q$19)</f>
        <v>-1.739129024067997E-3</v>
      </c>
      <c r="H53" s="199">
        <f>H24/SUM('Bill Impacts - Large Use2 20000'!$W$12+'Bill Impacts - Large Use2 20000'!$W$19)</f>
        <v>2.2525366531860703E-2</v>
      </c>
      <c r="I53" s="217"/>
      <c r="J53" s="162" t="s">
        <v>87</v>
      </c>
      <c r="K53" s="163">
        <v>10220000</v>
      </c>
      <c r="L53" s="163">
        <v>20000</v>
      </c>
      <c r="M53" s="196">
        <f>'Bill Impacts - Large Use2 20000'!$N$56</f>
        <v>1.3526853780735482E-2</v>
      </c>
      <c r="N53" s="196">
        <f>'Bill Impacts - Large Use2 20000'!$T$56</f>
        <v>-1.2549394969041212E-2</v>
      </c>
      <c r="O53" s="196">
        <f>'Bill Impacts - Large Use2 20000'!$Z$56</f>
        <v>-1.5485787575381608E-5</v>
      </c>
      <c r="P53" s="197">
        <f>'Bill Impacts - Large Use2 20000'!$AF$56</f>
        <v>2.0022768901284995E-4</v>
      </c>
    </row>
    <row r="54" spans="1:16" x14ac:dyDescent="0.25">
      <c r="A54" s="217"/>
      <c r="B54" s="162" t="s">
        <v>85</v>
      </c>
      <c r="C54" s="163">
        <v>250</v>
      </c>
      <c r="E54" s="196">
        <f>E25/SUM('Bill Impacts - USL 250'!$H$12+'Bill Impacts - USL 250'!$H$19)</f>
        <v>3.8563829787233966E-2</v>
      </c>
      <c r="F54" s="196">
        <f>F25/SUM('Bill Impacts - USL 250'!$K$12+'Bill Impacts - USL 250'!$K$19)</f>
        <v>8.9628681177976559E-3</v>
      </c>
      <c r="G54" s="196">
        <f>G25/SUM('Bill Impacts - USL 250'!$Q$12+'Bill Impacts - USL 250'!$Q$19)</f>
        <v>-8.4602368866326454E-4</v>
      </c>
      <c r="H54" s="197">
        <f>H25/SUM('Bill Impacts - USL 250'!$W$12+'Bill Impacts - USL 250'!$W$19)</f>
        <v>2.2438611346316657E-2</v>
      </c>
      <c r="I54" s="217"/>
      <c r="J54" s="162" t="s">
        <v>85</v>
      </c>
      <c r="K54" s="163">
        <v>250</v>
      </c>
      <c r="M54" s="196">
        <f>'Bill Impacts - USL 250'!$N$56</f>
        <v>3.8110779788718421E-2</v>
      </c>
      <c r="N54" s="196">
        <f>'Bill Impacts - USL 250'!$T$56</f>
        <v>-2.8930192932964647E-2</v>
      </c>
      <c r="O54" s="196">
        <f>'Bill Impacts - USL 250'!$Z$56</f>
        <v>-2.3380194993962556E-4</v>
      </c>
      <c r="P54" s="197">
        <f>'Bill Impacts - USL 250'!$AF$56</f>
        <v>6.1972005909792594E-3</v>
      </c>
    </row>
    <row r="55" spans="1:16" x14ac:dyDescent="0.25">
      <c r="A55" s="217"/>
      <c r="B55" s="162" t="s">
        <v>85</v>
      </c>
      <c r="C55" s="163">
        <v>500</v>
      </c>
      <c r="E55" s="196">
        <f>E26/SUM('Bill Impacts - USL 500'!$H$12+'Bill Impacts - USL 500'!$H$19)</f>
        <v>3.8808038808038785E-2</v>
      </c>
      <c r="F55" s="196">
        <f>F26/SUM('Bill Impacts - USL 500'!$K$12+'Bill Impacts - USL 500'!$K$19)</f>
        <v>8.6724482988658445E-3</v>
      </c>
      <c r="G55" s="196">
        <f>G26/SUM('Bill Impacts - USL 500'!$Q$12+'Bill Impacts - USL 500'!$Q$19)</f>
        <v>-6.6137566137564735E-4</v>
      </c>
      <c r="H55" s="197">
        <f>H26/SUM('Bill Impacts - USL 500'!$W$12+'Bill Impacts - USL 500'!$W$19)</f>
        <v>2.2501654533421567E-2</v>
      </c>
      <c r="I55" s="217"/>
      <c r="J55" s="162" t="s">
        <v>85</v>
      </c>
      <c r="K55" s="163">
        <v>500</v>
      </c>
      <c r="M55" s="196">
        <f>'Bill Impacts - USL 500'!$N$56</f>
        <v>3.8233278496128564E-2</v>
      </c>
      <c r="N55" s="196">
        <f>'Bill Impacts - USL 500'!$T$56</f>
        <v>-3.31039877452926E-2</v>
      </c>
      <c r="O55" s="196">
        <f>'Bill Impacts - USL 500'!$Z$56</f>
        <v>-1.3025499807848802E-4</v>
      </c>
      <c r="P55" s="197">
        <f>'Bill Impacts - USL 500'!$AF$56</f>
        <v>4.4292468662147132E-3</v>
      </c>
    </row>
    <row r="56" spans="1:16" x14ac:dyDescent="0.25">
      <c r="A56" s="217"/>
      <c r="B56" s="162" t="s">
        <v>86</v>
      </c>
      <c r="C56" s="163">
        <v>97008</v>
      </c>
      <c r="D56" s="163">
        <v>216</v>
      </c>
      <c r="E56" s="196">
        <f>E27/SUM('Bill Impacts - Sentinel (2)'!$H$12+'Bill Impacts - Sentinel (2)'!$H$19)</f>
        <v>6.7726872971085067E-2</v>
      </c>
      <c r="F56" s="196">
        <f>F27/SUM('Bill Impacts - Sentinel (2)'!$K$12+'Bill Impacts - Sentinel (2)'!$K$19)</f>
        <v>1.1168075073823372E-2</v>
      </c>
      <c r="G56" s="196">
        <f>G27/SUM('Bill Impacts - Sentinel (2)'!$Q$12+'Bill Impacts - Sentinel (2)'!$Q$19)</f>
        <v>-1.7525424066726961E-3</v>
      </c>
      <c r="H56" s="197">
        <f>H27/SUM('Bill Impacts - Sentinel (2)'!$W$12+'Bill Impacts - Sentinel (2)'!$W$19)</f>
        <v>2.1863033217561681E-2</v>
      </c>
      <c r="I56" s="217"/>
      <c r="J56" s="162" t="s">
        <v>86</v>
      </c>
      <c r="K56" s="163">
        <v>97008</v>
      </c>
      <c r="L56" s="163">
        <v>216</v>
      </c>
      <c r="M56" s="196">
        <f>'Bill Impacts - Sentinel (2)'!$N$56</f>
        <v>4.0546289976210723E-2</v>
      </c>
      <c r="N56" s="196">
        <f>'Bill Impacts - Sentinel (2)'!$T$56</f>
        <v>-1.7694218077284548E-2</v>
      </c>
      <c r="O56" s="196">
        <f>'Bill Impacts - Sentinel (2)'!$Z$56</f>
        <v>-6.2487991045275459E-4</v>
      </c>
      <c r="P56" s="197">
        <f>'Bill Impacts - Sentinel (2)'!$AF$56</f>
        <v>7.7866045857094158E-3</v>
      </c>
    </row>
    <row r="57" spans="1:16" ht="13" thickBot="1" x14ac:dyDescent="0.3">
      <c r="A57" s="218"/>
      <c r="B57" s="165" t="s">
        <v>111</v>
      </c>
      <c r="C57" s="166">
        <v>2400000</v>
      </c>
      <c r="D57" s="166">
        <v>6800</v>
      </c>
      <c r="E57" s="198">
        <f>E28/SUM('Bill Impacts - Street Light (2'!$H$12+'Bill Impacts - Street Light (2'!$H$19)</f>
        <v>-0.39658633063331522</v>
      </c>
      <c r="F57" s="198">
        <f>F28/SUM('Bill Impacts - Street Light (2'!$K$12+'Bill Impacts - Street Light (2'!$K$19)</f>
        <v>1.1918765643977682E-2</v>
      </c>
      <c r="G57" s="198">
        <f>G28/SUM('Bill Impacts - Street Light (2'!$Q$12+'Bill Impacts - Street Light (2'!$Q$19)</f>
        <v>-8.3984012537031071E-4</v>
      </c>
      <c r="H57" s="199">
        <f>H28/SUM('Bill Impacts - Street Light (2'!$W$12+'Bill Impacts - Street Light (2'!$W$19)</f>
        <v>2.2750636428792832E-2</v>
      </c>
      <c r="I57" s="218"/>
      <c r="J57" s="165" t="s">
        <v>111</v>
      </c>
      <c r="K57" s="166">
        <v>2400000</v>
      </c>
      <c r="L57" s="166">
        <v>6800</v>
      </c>
      <c r="M57" s="198">
        <f>'Bill Impacts - Street Light (2'!$N$56</f>
        <v>-9.4894097116555387E-2</v>
      </c>
      <c r="N57" s="198">
        <f>'Bill Impacts - Street Light (2'!$T$56</f>
        <v>-2.841278875516811E-2</v>
      </c>
      <c r="O57" s="198">
        <f>'Bill Impacts - Street Light (2'!$Z$56</f>
        <v>-1.8528472334477462E-4</v>
      </c>
      <c r="P57" s="199">
        <f>'Bill Impacts - Street Light (2'!$AF$56</f>
        <v>5.0159376302157102E-3</v>
      </c>
    </row>
    <row r="58" spans="1:16" x14ac:dyDescent="0.25">
      <c r="E58" s="167"/>
      <c r="F58" s="167"/>
      <c r="G58" s="167"/>
      <c r="H58" s="167"/>
    </row>
  </sheetData>
  <mergeCells count="4">
    <mergeCell ref="A2:A28"/>
    <mergeCell ref="I2:I28"/>
    <mergeCell ref="A31:A57"/>
    <mergeCell ref="I31:I57"/>
  </mergeCells>
  <pageMargins left="0.7" right="0.7" top="0.75" bottom="0.75" header="0.3" footer="0.3"/>
  <pageSetup paperSize="5" scale="66" orientation="landscape" r:id="rId1"/>
  <headerFooter>
    <oddHeader>&amp;C&amp;"Arial,Bold"2016 Horizon Utilities Customer Bill Impacts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7">
    <tabColor rgb="FF7030A0"/>
    <pageSetUpPr fitToPage="1"/>
  </sheetPr>
  <dimension ref="A1:AP79"/>
  <sheetViews>
    <sheetView showGridLines="0" topLeftCell="A49" zoomScaleNormal="100" workbookViewId="0">
      <selection activeCell="E15" sqref="E15"/>
    </sheetView>
  </sheetViews>
  <sheetFormatPr defaultColWidth="9.1796875" defaultRowHeight="12.5" x14ac:dyDescent="0.25"/>
  <cols>
    <col min="1" max="1" width="2.1796875" style="1" customWidth="1"/>
    <col min="2" max="2" width="28.54296875" style="1" customWidth="1"/>
    <col min="3" max="3" width="1.26953125" style="1" customWidth="1"/>
    <col min="4" max="4" width="11.26953125" style="1" customWidth="1"/>
    <col min="5" max="5" width="11.26953125" style="1" hidden="1" customWidth="1"/>
    <col min="6" max="6" width="10.453125" style="1" bestFit="1" customWidth="1"/>
    <col min="7" max="7" width="12.26953125" style="1" customWidth="1"/>
    <col min="8" max="8" width="12.26953125" style="144" customWidth="1"/>
    <col min="9" max="9" width="1.7265625" style="1" customWidth="1"/>
    <col min="10" max="11" width="12.26953125" style="1" customWidth="1"/>
    <col min="12" max="12" width="1.7265625" style="1" customWidth="1"/>
    <col min="13" max="13" width="12.26953125" style="1" customWidth="1"/>
    <col min="14" max="14" width="12.1796875" style="1" bestFit="1" customWidth="1"/>
    <col min="15" max="15" width="1.7265625" style="1" customWidth="1"/>
    <col min="16" max="17" width="12.26953125" style="1" hidden="1" customWidth="1"/>
    <col min="18" max="18" width="1.7265625" style="1" hidden="1" customWidth="1"/>
    <col min="19" max="19" width="12.26953125" style="1" hidden="1" customWidth="1"/>
    <col min="20" max="20" width="0" style="1" hidden="1" customWidth="1"/>
    <col min="21" max="21" width="1.7265625" style="1" hidden="1" customWidth="1"/>
    <col min="22" max="23" width="12.26953125" style="1" hidden="1" customWidth="1"/>
    <col min="24" max="24" width="1.7265625" style="1" hidden="1" customWidth="1"/>
    <col min="25" max="26" width="0" style="1" hidden="1" customWidth="1"/>
    <col min="27" max="27" width="1.7265625" style="1" hidden="1" customWidth="1"/>
    <col min="28" max="29" width="12.26953125" style="1" hidden="1" customWidth="1"/>
    <col min="30" max="30" width="1.7265625" style="1" hidden="1" customWidth="1"/>
    <col min="31" max="32" width="0" style="1" hidden="1" customWidth="1"/>
    <col min="33" max="33" width="1.7265625" style="1" hidden="1" customWidth="1"/>
    <col min="34" max="35" width="12.26953125" style="1" hidden="1" customWidth="1"/>
    <col min="36" max="36" width="1.7265625" style="1" hidden="1" customWidth="1"/>
    <col min="37" max="37" width="0" style="1" hidden="1" customWidth="1"/>
    <col min="38" max="16384" width="9.1796875" style="1"/>
  </cols>
  <sheetData>
    <row r="1" spans="2:42" ht="7.5" customHeight="1" x14ac:dyDescent="0.25">
      <c r="M1"/>
      <c r="N1"/>
    </row>
    <row r="2" spans="2:42" ht="7.5" customHeight="1" x14ac:dyDescent="0.25">
      <c r="M2"/>
      <c r="N2"/>
    </row>
    <row r="3" spans="2:42" ht="15.5" x14ac:dyDescent="0.3">
      <c r="B3" s="2" t="s">
        <v>0</v>
      </c>
      <c r="D3" s="136" t="s">
        <v>76</v>
      </c>
      <c r="E3" s="136"/>
      <c r="F3" s="136"/>
      <c r="G3" s="136"/>
      <c r="H3" s="136"/>
      <c r="I3" s="136"/>
      <c r="J3" s="136"/>
      <c r="K3" s="136"/>
      <c r="L3" s="136"/>
      <c r="M3" s="136"/>
      <c r="N3" s="151">
        <v>1</v>
      </c>
      <c r="O3" s="136"/>
      <c r="Q3" s="34"/>
      <c r="R3" s="152"/>
      <c r="S3" s="34"/>
      <c r="T3" s="34"/>
      <c r="U3" s="152"/>
      <c r="V3" s="34"/>
      <c r="W3" s="34"/>
      <c r="X3" s="152"/>
      <c r="Y3" s="34"/>
      <c r="Z3" s="34"/>
      <c r="AA3" s="152"/>
      <c r="AB3" s="34"/>
      <c r="AC3" s="34"/>
      <c r="AD3" s="152"/>
      <c r="AE3" s="34"/>
      <c r="AF3" s="34"/>
      <c r="AG3" s="152"/>
      <c r="AH3" s="34"/>
      <c r="AI3" s="34"/>
      <c r="AJ3" s="152"/>
      <c r="AK3" s="34"/>
      <c r="AL3" s="34"/>
      <c r="AM3" s="34"/>
      <c r="AN3" s="34"/>
      <c r="AO3" s="34"/>
      <c r="AP3" s="34"/>
    </row>
    <row r="4" spans="2:42" ht="7.5" customHeight="1" x14ac:dyDescent="0.35">
      <c r="B4" s="3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R4" s="4"/>
      <c r="U4" s="4"/>
      <c r="X4" s="4"/>
      <c r="AA4" s="4"/>
      <c r="AD4" s="4"/>
      <c r="AG4" s="4"/>
      <c r="AJ4" s="4"/>
    </row>
    <row r="5" spans="2:42" ht="15.5" x14ac:dyDescent="0.35">
      <c r="B5" s="2" t="s">
        <v>1</v>
      </c>
      <c r="D5" s="5" t="s">
        <v>71</v>
      </c>
      <c r="E5" s="5"/>
      <c r="F5" s="4"/>
      <c r="G5" s="4"/>
      <c r="H5" s="4"/>
    </row>
    <row r="6" spans="2:42" ht="15.5" x14ac:dyDescent="0.35">
      <c r="B6" s="3"/>
      <c r="D6" s="4"/>
      <c r="E6" s="4"/>
      <c r="F6" s="4"/>
      <c r="G6" s="4"/>
      <c r="H6" s="4"/>
      <c r="J6" s="153"/>
      <c r="K6" s="153"/>
    </row>
    <row r="7" spans="2:42" ht="13" x14ac:dyDescent="0.3">
      <c r="B7" s="6"/>
      <c r="D7" s="7" t="s">
        <v>3</v>
      </c>
      <c r="E7" s="7"/>
      <c r="F7" s="7"/>
      <c r="G7" s="8">
        <v>2000</v>
      </c>
      <c r="H7" s="9" t="s">
        <v>69</v>
      </c>
      <c r="J7" s="153"/>
      <c r="K7" s="153"/>
    </row>
    <row r="8" spans="2:42" ht="13" x14ac:dyDescent="0.3">
      <c r="B8" s="6"/>
      <c r="G8" s="8">
        <f>G7*(24*30)*0.611111111111111</f>
        <v>879999.99999999988</v>
      </c>
      <c r="H8" s="9" t="s">
        <v>4</v>
      </c>
    </row>
    <row r="9" spans="2:42" s="19" customFormat="1" ht="25.15" customHeight="1" x14ac:dyDescent="0.25">
      <c r="B9" s="148"/>
      <c r="D9" s="149"/>
      <c r="E9" s="149"/>
      <c r="F9" s="149"/>
      <c r="G9" s="220" t="s">
        <v>113</v>
      </c>
      <c r="H9" s="221"/>
      <c r="I9" s="150"/>
      <c r="J9" s="220" t="s">
        <v>59</v>
      </c>
      <c r="K9" s="224"/>
      <c r="L9" s="150"/>
      <c r="M9" s="220" t="s">
        <v>60</v>
      </c>
      <c r="N9" s="224"/>
      <c r="O9" s="150"/>
      <c r="P9" s="180" t="s">
        <v>62</v>
      </c>
      <c r="Q9" s="181"/>
      <c r="R9" s="150"/>
      <c r="S9" s="180" t="s">
        <v>63</v>
      </c>
      <c r="T9" s="181"/>
      <c r="U9" s="150"/>
      <c r="V9" s="180" t="s">
        <v>64</v>
      </c>
      <c r="W9" s="181"/>
      <c r="X9" s="150"/>
      <c r="Y9" s="180" t="s">
        <v>65</v>
      </c>
      <c r="Z9" s="181"/>
      <c r="AA9" s="150"/>
      <c r="AB9" s="180" t="s">
        <v>66</v>
      </c>
      <c r="AC9" s="181"/>
      <c r="AD9" s="150"/>
      <c r="AE9" s="180" t="s">
        <v>67</v>
      </c>
      <c r="AF9" s="181"/>
    </row>
    <row r="10" spans="2:42" ht="12.75" customHeight="1" x14ac:dyDescent="0.3">
      <c r="B10" s="6"/>
      <c r="D10" s="137" t="s">
        <v>5</v>
      </c>
      <c r="E10" s="137"/>
      <c r="F10" s="10" t="s">
        <v>7</v>
      </c>
      <c r="G10" s="10" t="s">
        <v>6</v>
      </c>
      <c r="H10" s="11" t="s">
        <v>8</v>
      </c>
      <c r="I10" s="144"/>
      <c r="J10" s="10" t="s">
        <v>6</v>
      </c>
      <c r="K10" s="11" t="s">
        <v>8</v>
      </c>
      <c r="L10" s="144"/>
      <c r="M10" s="145" t="s">
        <v>9</v>
      </c>
      <c r="N10" s="139" t="s">
        <v>10</v>
      </c>
      <c r="O10" s="144"/>
      <c r="P10" s="10" t="s">
        <v>6</v>
      </c>
      <c r="Q10" s="11" t="s">
        <v>8</v>
      </c>
      <c r="R10" s="144"/>
      <c r="S10" s="145" t="s">
        <v>9</v>
      </c>
      <c r="T10" s="139" t="s">
        <v>61</v>
      </c>
      <c r="U10" s="144"/>
      <c r="V10" s="10" t="s">
        <v>6</v>
      </c>
      <c r="W10" s="11" t="s">
        <v>8</v>
      </c>
      <c r="X10" s="144"/>
      <c r="Y10" s="145" t="s">
        <v>9</v>
      </c>
      <c r="Z10" s="139" t="s">
        <v>61</v>
      </c>
      <c r="AA10" s="144"/>
      <c r="AB10" s="10" t="s">
        <v>6</v>
      </c>
      <c r="AC10" s="11" t="s">
        <v>8</v>
      </c>
      <c r="AD10" s="144"/>
      <c r="AE10" s="145" t="s">
        <v>9</v>
      </c>
      <c r="AF10" s="139" t="s">
        <v>61</v>
      </c>
    </row>
    <row r="11" spans="2:42" ht="13" x14ac:dyDescent="0.3">
      <c r="B11" s="6"/>
      <c r="D11" s="138"/>
      <c r="E11" s="138"/>
      <c r="F11" s="12"/>
      <c r="G11" s="12" t="s">
        <v>11</v>
      </c>
      <c r="H11" s="13" t="s">
        <v>11</v>
      </c>
      <c r="I11" s="144"/>
      <c r="J11" s="12" t="s">
        <v>11</v>
      </c>
      <c r="K11" s="13" t="s">
        <v>11</v>
      </c>
      <c r="L11" s="144"/>
      <c r="M11" s="146"/>
      <c r="N11" s="140"/>
      <c r="O11" s="144"/>
      <c r="P11" s="12" t="s">
        <v>11</v>
      </c>
      <c r="Q11" s="13" t="s">
        <v>11</v>
      </c>
      <c r="R11" s="144"/>
      <c r="S11" s="146"/>
      <c r="T11" s="140"/>
      <c r="U11" s="144"/>
      <c r="V11" s="12" t="s">
        <v>11</v>
      </c>
      <c r="W11" s="13" t="s">
        <v>11</v>
      </c>
      <c r="X11" s="144"/>
      <c r="Y11" s="146"/>
      <c r="Z11" s="140"/>
      <c r="AA11" s="144"/>
      <c r="AB11" s="12" t="s">
        <v>11</v>
      </c>
      <c r="AC11" s="13" t="s">
        <v>11</v>
      </c>
      <c r="AD11" s="144"/>
      <c r="AE11" s="146"/>
      <c r="AF11" s="140"/>
    </row>
    <row r="12" spans="2:42" x14ac:dyDescent="0.25">
      <c r="B12" s="14" t="s">
        <v>12</v>
      </c>
      <c r="C12" s="14"/>
      <c r="D12" s="15" t="s">
        <v>55</v>
      </c>
      <c r="E12" s="15"/>
      <c r="F12" s="17">
        <v>1</v>
      </c>
      <c r="G12" s="16">
        <v>358.02</v>
      </c>
      <c r="H12" s="18">
        <f t="shared" ref="H12:H27" si="0">$F12*G12</f>
        <v>358.02</v>
      </c>
      <c r="I12" s="19"/>
      <c r="J12" s="16">
        <v>382.34</v>
      </c>
      <c r="K12" s="18">
        <f t="shared" ref="K12:K27" si="1">$F12*J12</f>
        <v>382.34</v>
      </c>
      <c r="L12" s="19"/>
      <c r="M12" s="21">
        <f t="shared" ref="M12:M21" si="2">K12-H12</f>
        <v>24.319999999999993</v>
      </c>
      <c r="N12" s="22">
        <f t="shared" ref="N12:N21" si="3">IF((H12)=0,"",(M12/H12))</f>
        <v>6.7929165968381638E-2</v>
      </c>
      <c r="O12" s="19"/>
      <c r="P12" s="16">
        <v>386.7</v>
      </c>
      <c r="Q12" s="18">
        <f t="shared" ref="Q12:Q27" si="4">$F12*P12</f>
        <v>386.7</v>
      </c>
      <c r="R12" s="19"/>
      <c r="S12" s="21">
        <f>Q12-K12</f>
        <v>4.3600000000000136</v>
      </c>
      <c r="T12" s="22">
        <f t="shared" ref="T12:T34" si="5">IF((K12)=0,"",(S12/K12))</f>
        <v>1.1403462886436193E-2</v>
      </c>
      <c r="U12" s="19"/>
      <c r="V12" s="16">
        <v>386.06</v>
      </c>
      <c r="W12" s="18">
        <f t="shared" ref="W12:W27" si="6">$F12*V12</f>
        <v>386.06</v>
      </c>
      <c r="X12" s="19"/>
      <c r="Y12" s="21">
        <f>W12-Q12</f>
        <v>-0.63999999999998636</v>
      </c>
      <c r="Z12" s="22">
        <f t="shared" ref="Z12:Z34" si="7">IF((Q12)=0,"",(Y12/Q12))</f>
        <v>-1.6550297388155842E-3</v>
      </c>
      <c r="AA12" s="19"/>
      <c r="AB12" s="16">
        <v>394.69</v>
      </c>
      <c r="AC12" s="18">
        <f t="shared" ref="AC12:AC27" si="8">$F12*AB12</f>
        <v>394.69</v>
      </c>
      <c r="AD12" s="19"/>
      <c r="AE12" s="21">
        <f>AC12-W12</f>
        <v>8.6299999999999955</v>
      </c>
      <c r="AF12" s="22">
        <f t="shared" ref="AF12:AF34" si="9">IF((W12)=0,"",(AE12/W12))</f>
        <v>2.2354038232399096E-2</v>
      </c>
    </row>
    <row r="13" spans="2:42" x14ac:dyDescent="0.25">
      <c r="B13" s="14" t="s">
        <v>112</v>
      </c>
      <c r="C13" s="14"/>
      <c r="D13" s="15" t="s">
        <v>55</v>
      </c>
      <c r="E13" s="15"/>
      <c r="F13" s="17">
        <v>1</v>
      </c>
      <c r="G13" s="16">
        <v>3.57</v>
      </c>
      <c r="H13" s="18">
        <f t="shared" si="0"/>
        <v>3.57</v>
      </c>
      <c r="I13" s="19"/>
      <c r="J13" s="16">
        <v>3.5</v>
      </c>
      <c r="K13" s="18">
        <f t="shared" si="1"/>
        <v>3.5</v>
      </c>
      <c r="L13" s="19"/>
      <c r="M13" s="21">
        <f t="shared" si="2"/>
        <v>-6.999999999999984E-2</v>
      </c>
      <c r="N13" s="22">
        <f t="shared" si="3"/>
        <v>-1.9607843137254857E-2</v>
      </c>
      <c r="O13" s="19"/>
      <c r="P13" s="16">
        <v>3.5</v>
      </c>
      <c r="Q13" s="18">
        <f t="shared" si="4"/>
        <v>3.5</v>
      </c>
      <c r="R13" s="19"/>
      <c r="S13" s="21">
        <f t="shared" ref="S13:S42" si="10">Q13-K13</f>
        <v>0</v>
      </c>
      <c r="T13" s="22">
        <f t="shared" si="5"/>
        <v>0</v>
      </c>
      <c r="U13" s="19"/>
      <c r="V13" s="16"/>
      <c r="W13" s="18">
        <f t="shared" si="6"/>
        <v>0</v>
      </c>
      <c r="X13" s="19"/>
      <c r="Y13" s="21">
        <f t="shared" ref="Y13:Y42" si="11">W13-Q13</f>
        <v>-3.5</v>
      </c>
      <c r="Z13" s="22">
        <f t="shared" si="7"/>
        <v>-1</v>
      </c>
      <c r="AA13" s="19"/>
      <c r="AB13" s="16"/>
      <c r="AC13" s="18">
        <f t="shared" si="8"/>
        <v>0</v>
      </c>
      <c r="AD13" s="19"/>
      <c r="AE13" s="21">
        <f t="shared" ref="AE13" si="12">AC13-W13</f>
        <v>0</v>
      </c>
      <c r="AF13" s="22" t="str">
        <f t="shared" si="9"/>
        <v/>
      </c>
    </row>
    <row r="14" spans="2:42" x14ac:dyDescent="0.25">
      <c r="B14" s="23" t="s">
        <v>104</v>
      </c>
      <c r="C14" s="14"/>
      <c r="D14" s="15" t="s">
        <v>55</v>
      </c>
      <c r="E14" s="15"/>
      <c r="F14" s="17">
        <v>1</v>
      </c>
      <c r="G14" s="16">
        <v>0</v>
      </c>
      <c r="H14" s="18">
        <f>$F14*G14</f>
        <v>0</v>
      </c>
      <c r="I14" s="19"/>
      <c r="J14" s="16">
        <v>0</v>
      </c>
      <c r="K14" s="18">
        <f t="shared" si="1"/>
        <v>0</v>
      </c>
      <c r="L14" s="19"/>
      <c r="M14" s="21">
        <f t="shared" si="2"/>
        <v>0</v>
      </c>
      <c r="N14" s="22" t="str">
        <f t="shared" si="3"/>
        <v/>
      </c>
      <c r="O14" s="19"/>
      <c r="P14" s="16">
        <v>0</v>
      </c>
      <c r="Q14" s="18">
        <f t="shared" si="4"/>
        <v>0</v>
      </c>
      <c r="R14" s="19"/>
      <c r="S14" s="21">
        <f t="shared" si="10"/>
        <v>0</v>
      </c>
      <c r="T14" s="22" t="str">
        <f t="shared" si="5"/>
        <v/>
      </c>
      <c r="U14" s="19"/>
      <c r="V14" s="16">
        <v>0</v>
      </c>
      <c r="W14" s="18">
        <f t="shared" si="6"/>
        <v>0</v>
      </c>
      <c r="X14" s="19"/>
      <c r="Y14" s="21">
        <f t="shared" si="11"/>
        <v>0</v>
      </c>
      <c r="Z14" s="22" t="str">
        <f t="shared" si="7"/>
        <v/>
      </c>
      <c r="AA14" s="19"/>
      <c r="AB14" s="16">
        <v>0</v>
      </c>
      <c r="AC14" s="18">
        <f>$F14*AB14</f>
        <v>0</v>
      </c>
      <c r="AD14" s="19"/>
      <c r="AE14" s="21">
        <f t="shared" ref="AE14:AE60" si="13">AC14-W14</f>
        <v>0</v>
      </c>
      <c r="AF14" s="22" t="str">
        <f>IF((W14)=0,"",(AE14/W14))</f>
        <v/>
      </c>
    </row>
    <row r="15" spans="2:42" x14ac:dyDescent="0.25">
      <c r="B15" s="23" t="s">
        <v>105</v>
      </c>
      <c r="C15" s="14"/>
      <c r="D15" s="15" t="s">
        <v>55</v>
      </c>
      <c r="E15" s="15"/>
      <c r="F15" s="17">
        <v>1</v>
      </c>
      <c r="G15" s="16">
        <v>0</v>
      </c>
      <c r="H15" s="18">
        <f>$F15*G15</f>
        <v>0</v>
      </c>
      <c r="I15" s="19"/>
      <c r="J15" s="16">
        <v>0</v>
      </c>
      <c r="K15" s="18">
        <f t="shared" si="1"/>
        <v>0</v>
      </c>
      <c r="L15" s="19"/>
      <c r="M15" s="21">
        <f t="shared" si="2"/>
        <v>0</v>
      </c>
      <c r="N15" s="22" t="str">
        <f t="shared" si="3"/>
        <v/>
      </c>
      <c r="O15" s="19"/>
      <c r="P15" s="16">
        <v>0</v>
      </c>
      <c r="Q15" s="18">
        <f t="shared" si="4"/>
        <v>0</v>
      </c>
      <c r="R15" s="19"/>
      <c r="S15" s="21">
        <f t="shared" si="10"/>
        <v>0</v>
      </c>
      <c r="T15" s="22" t="str">
        <f t="shared" si="5"/>
        <v/>
      </c>
      <c r="U15" s="19"/>
      <c r="V15" s="16">
        <v>0</v>
      </c>
      <c r="W15" s="18">
        <f t="shared" si="6"/>
        <v>0</v>
      </c>
      <c r="X15" s="19"/>
      <c r="Y15" s="21">
        <f t="shared" si="11"/>
        <v>0</v>
      </c>
      <c r="Z15" s="22" t="str">
        <f t="shared" si="7"/>
        <v/>
      </c>
      <c r="AA15" s="19"/>
      <c r="AB15" s="16">
        <v>0</v>
      </c>
      <c r="AC15" s="18">
        <f>$F15*AB15</f>
        <v>0</v>
      </c>
      <c r="AD15" s="19"/>
      <c r="AE15" s="21">
        <f t="shared" si="13"/>
        <v>0</v>
      </c>
      <c r="AF15" s="22" t="str">
        <f>IF((W15)=0,"",(AE15/W15))</f>
        <v/>
      </c>
    </row>
    <row r="16" spans="2:42" ht="13.15" hidden="1" customHeight="1" x14ac:dyDescent="0.25">
      <c r="B16" s="23"/>
      <c r="C16" s="14"/>
      <c r="D16" s="15"/>
      <c r="E16" s="15"/>
      <c r="F16" s="17">
        <v>1</v>
      </c>
      <c r="G16" s="16"/>
      <c r="H16" s="18">
        <f t="shared" si="0"/>
        <v>0</v>
      </c>
      <c r="I16" s="19"/>
      <c r="J16" s="16"/>
      <c r="K16" s="18">
        <f t="shared" si="1"/>
        <v>0</v>
      </c>
      <c r="L16" s="19"/>
      <c r="M16" s="21">
        <f t="shared" si="2"/>
        <v>0</v>
      </c>
      <c r="N16" s="22" t="str">
        <f t="shared" si="3"/>
        <v/>
      </c>
      <c r="O16" s="19"/>
      <c r="P16" s="16"/>
      <c r="Q16" s="18">
        <f t="shared" si="4"/>
        <v>0</v>
      </c>
      <c r="R16" s="19"/>
      <c r="S16" s="21">
        <f t="shared" si="10"/>
        <v>0</v>
      </c>
      <c r="T16" s="22" t="str">
        <f t="shared" si="5"/>
        <v/>
      </c>
      <c r="U16" s="19"/>
      <c r="V16" s="16"/>
      <c r="W16" s="18">
        <f t="shared" si="6"/>
        <v>0</v>
      </c>
      <c r="X16" s="19"/>
      <c r="Y16" s="21">
        <f t="shared" si="11"/>
        <v>0</v>
      </c>
      <c r="Z16" s="22" t="str">
        <f t="shared" si="7"/>
        <v/>
      </c>
      <c r="AA16" s="19"/>
      <c r="AB16" s="16"/>
      <c r="AC16" s="18">
        <f t="shared" si="8"/>
        <v>0</v>
      </c>
      <c r="AD16" s="19"/>
      <c r="AE16" s="21">
        <f t="shared" si="13"/>
        <v>0</v>
      </c>
      <c r="AF16" s="22" t="str">
        <f t="shared" si="9"/>
        <v/>
      </c>
    </row>
    <row r="17" spans="2:32" ht="13.15" hidden="1" customHeight="1" x14ac:dyDescent="0.25">
      <c r="B17" s="23"/>
      <c r="C17" s="14"/>
      <c r="D17" s="15"/>
      <c r="E17" s="15"/>
      <c r="F17" s="17">
        <v>1</v>
      </c>
      <c r="G17" s="16"/>
      <c r="H17" s="18">
        <f t="shared" si="0"/>
        <v>0</v>
      </c>
      <c r="I17" s="19"/>
      <c r="J17" s="16"/>
      <c r="K17" s="18">
        <f t="shared" si="1"/>
        <v>0</v>
      </c>
      <c r="L17" s="19"/>
      <c r="M17" s="21">
        <f t="shared" si="2"/>
        <v>0</v>
      </c>
      <c r="N17" s="22" t="str">
        <f t="shared" si="3"/>
        <v/>
      </c>
      <c r="O17" s="19"/>
      <c r="P17" s="16"/>
      <c r="Q17" s="18">
        <f t="shared" si="4"/>
        <v>0</v>
      </c>
      <c r="R17" s="19"/>
      <c r="S17" s="21">
        <f t="shared" si="10"/>
        <v>0</v>
      </c>
      <c r="T17" s="22" t="str">
        <f t="shared" si="5"/>
        <v/>
      </c>
      <c r="U17" s="19"/>
      <c r="V17" s="16"/>
      <c r="W17" s="18">
        <f t="shared" si="6"/>
        <v>0</v>
      </c>
      <c r="X17" s="19"/>
      <c r="Y17" s="21">
        <f t="shared" si="11"/>
        <v>0</v>
      </c>
      <c r="Z17" s="22" t="str">
        <f t="shared" si="7"/>
        <v/>
      </c>
      <c r="AA17" s="19"/>
      <c r="AB17" s="16"/>
      <c r="AC17" s="18">
        <f t="shared" si="8"/>
        <v>0</v>
      </c>
      <c r="AD17" s="19"/>
      <c r="AE17" s="21">
        <f t="shared" si="13"/>
        <v>0</v>
      </c>
      <c r="AF17" s="22" t="str">
        <f t="shared" si="9"/>
        <v/>
      </c>
    </row>
    <row r="18" spans="2:32" ht="13.15" hidden="1" customHeight="1" x14ac:dyDescent="0.25">
      <c r="B18" s="23"/>
      <c r="C18" s="14"/>
      <c r="D18" s="15"/>
      <c r="E18" s="15"/>
      <c r="F18" s="17">
        <v>1</v>
      </c>
      <c r="G18" s="16"/>
      <c r="H18" s="18">
        <f t="shared" si="0"/>
        <v>0</v>
      </c>
      <c r="I18" s="19"/>
      <c r="J18" s="16"/>
      <c r="K18" s="18">
        <f t="shared" si="1"/>
        <v>0</v>
      </c>
      <c r="L18" s="19"/>
      <c r="M18" s="21">
        <f t="shared" si="2"/>
        <v>0</v>
      </c>
      <c r="N18" s="22" t="str">
        <f t="shared" si="3"/>
        <v/>
      </c>
      <c r="O18" s="19"/>
      <c r="P18" s="16"/>
      <c r="Q18" s="18">
        <f t="shared" si="4"/>
        <v>0</v>
      </c>
      <c r="R18" s="19"/>
      <c r="S18" s="21">
        <f t="shared" si="10"/>
        <v>0</v>
      </c>
      <c r="T18" s="22" t="str">
        <f t="shared" si="5"/>
        <v/>
      </c>
      <c r="U18" s="19"/>
      <c r="V18" s="16"/>
      <c r="W18" s="18">
        <f t="shared" si="6"/>
        <v>0</v>
      </c>
      <c r="X18" s="19"/>
      <c r="Y18" s="21">
        <f t="shared" si="11"/>
        <v>0</v>
      </c>
      <c r="Z18" s="22" t="str">
        <f t="shared" si="7"/>
        <v/>
      </c>
      <c r="AA18" s="19"/>
      <c r="AB18" s="16"/>
      <c r="AC18" s="18">
        <f t="shared" si="8"/>
        <v>0</v>
      </c>
      <c r="AD18" s="19"/>
      <c r="AE18" s="21">
        <f t="shared" si="13"/>
        <v>0</v>
      </c>
      <c r="AF18" s="22" t="str">
        <f t="shared" si="9"/>
        <v/>
      </c>
    </row>
    <row r="19" spans="2:32" x14ac:dyDescent="0.25">
      <c r="B19" s="14" t="s">
        <v>14</v>
      </c>
      <c r="C19" s="14"/>
      <c r="D19" s="15" t="s">
        <v>70</v>
      </c>
      <c r="E19" s="15"/>
      <c r="F19" s="17">
        <f>$G$7</f>
        <v>2000</v>
      </c>
      <c r="G19" s="16">
        <v>2.4285999999999999</v>
      </c>
      <c r="H19" s="18">
        <f t="shared" si="0"/>
        <v>4857.2</v>
      </c>
      <c r="I19" s="19"/>
      <c r="J19" s="16">
        <v>2.5731000000000002</v>
      </c>
      <c r="K19" s="18">
        <f t="shared" si="1"/>
        <v>5146.2000000000007</v>
      </c>
      <c r="L19" s="19"/>
      <c r="M19" s="21">
        <f t="shared" si="2"/>
        <v>289.00000000000091</v>
      </c>
      <c r="N19" s="22">
        <f t="shared" si="3"/>
        <v>5.949930000823539E-2</v>
      </c>
      <c r="O19" s="19"/>
      <c r="P19" s="16">
        <v>2.5990000000000002</v>
      </c>
      <c r="Q19" s="18">
        <f t="shared" si="4"/>
        <v>5198</v>
      </c>
      <c r="R19" s="19"/>
      <c r="S19" s="21">
        <f t="shared" si="10"/>
        <v>51.799999999999272</v>
      </c>
      <c r="T19" s="22">
        <f t="shared" si="5"/>
        <v>1.0065679530527236E-2</v>
      </c>
      <c r="U19" s="19"/>
      <c r="V19" s="16">
        <v>2.5952000000000002</v>
      </c>
      <c r="W19" s="18">
        <f t="shared" si="6"/>
        <v>5190.4000000000005</v>
      </c>
      <c r="X19" s="19"/>
      <c r="Y19" s="21">
        <f t="shared" si="11"/>
        <v>-7.5999999999994543</v>
      </c>
      <c r="Z19" s="22">
        <f t="shared" si="7"/>
        <v>-1.4621008080029732E-3</v>
      </c>
      <c r="AA19" s="19"/>
      <c r="AB19" s="16">
        <v>2.6463999999999999</v>
      </c>
      <c r="AC19" s="18">
        <f t="shared" si="8"/>
        <v>5292.7999999999993</v>
      </c>
      <c r="AD19" s="19"/>
      <c r="AE19" s="21">
        <f t="shared" si="13"/>
        <v>102.39999999999873</v>
      </c>
      <c r="AF19" s="22">
        <f t="shared" si="9"/>
        <v>1.9728729963008385E-2</v>
      </c>
    </row>
    <row r="20" spans="2:32" x14ac:dyDescent="0.25">
      <c r="B20" s="14" t="s">
        <v>15</v>
      </c>
      <c r="C20" s="14"/>
      <c r="D20" s="15" t="s">
        <v>70</v>
      </c>
      <c r="E20" s="15"/>
      <c r="F20" s="17">
        <f t="shared" ref="F20" si="14">$G$7</f>
        <v>2000</v>
      </c>
      <c r="G20" s="16"/>
      <c r="H20" s="18">
        <f t="shared" si="0"/>
        <v>0</v>
      </c>
      <c r="I20" s="19"/>
      <c r="J20" s="16"/>
      <c r="K20" s="18">
        <f t="shared" si="1"/>
        <v>0</v>
      </c>
      <c r="L20" s="19"/>
      <c r="M20" s="21">
        <f t="shared" si="2"/>
        <v>0</v>
      </c>
      <c r="N20" s="22" t="str">
        <f t="shared" si="3"/>
        <v/>
      </c>
      <c r="O20" s="19"/>
      <c r="P20" s="16"/>
      <c r="Q20" s="18">
        <f t="shared" si="4"/>
        <v>0</v>
      </c>
      <c r="R20" s="19"/>
      <c r="S20" s="21">
        <f t="shared" si="10"/>
        <v>0</v>
      </c>
      <c r="T20" s="22" t="str">
        <f t="shared" si="5"/>
        <v/>
      </c>
      <c r="U20" s="19"/>
      <c r="V20" s="16"/>
      <c r="W20" s="18">
        <f t="shared" si="6"/>
        <v>0</v>
      </c>
      <c r="X20" s="19"/>
      <c r="Y20" s="21">
        <f t="shared" si="11"/>
        <v>0</v>
      </c>
      <c r="Z20" s="22" t="str">
        <f t="shared" si="7"/>
        <v/>
      </c>
      <c r="AA20" s="19"/>
      <c r="AB20" s="16"/>
      <c r="AC20" s="18">
        <f t="shared" si="8"/>
        <v>0</v>
      </c>
      <c r="AD20" s="19"/>
      <c r="AE20" s="21">
        <f t="shared" si="13"/>
        <v>0</v>
      </c>
      <c r="AF20" s="22" t="str">
        <f t="shared" si="9"/>
        <v/>
      </c>
    </row>
    <row r="21" spans="2:32" x14ac:dyDescent="0.25">
      <c r="B21" s="14" t="s">
        <v>16</v>
      </c>
      <c r="C21" s="14"/>
      <c r="D21" s="15" t="s">
        <v>70</v>
      </c>
      <c r="E21" s="15"/>
      <c r="F21" s="17">
        <f>$G$7</f>
        <v>2000</v>
      </c>
      <c r="G21" s="16">
        <v>-1.9E-2</v>
      </c>
      <c r="H21" s="18">
        <f t="shared" si="0"/>
        <v>-38</v>
      </c>
      <c r="I21" s="19"/>
      <c r="J21" s="16"/>
      <c r="K21" s="18">
        <f t="shared" si="1"/>
        <v>0</v>
      </c>
      <c r="L21" s="19"/>
      <c r="M21" s="21">
        <f t="shared" si="2"/>
        <v>38</v>
      </c>
      <c r="N21" s="22">
        <f t="shared" si="3"/>
        <v>-1</v>
      </c>
      <c r="O21" s="19"/>
      <c r="P21" s="16"/>
      <c r="Q21" s="18">
        <f t="shared" si="4"/>
        <v>0</v>
      </c>
      <c r="R21" s="19"/>
      <c r="S21" s="21">
        <f t="shared" si="10"/>
        <v>0</v>
      </c>
      <c r="T21" s="22" t="str">
        <f t="shared" si="5"/>
        <v/>
      </c>
      <c r="U21" s="19"/>
      <c r="V21" s="16"/>
      <c r="W21" s="18">
        <f t="shared" si="6"/>
        <v>0</v>
      </c>
      <c r="X21" s="19"/>
      <c r="Y21" s="21">
        <f t="shared" si="11"/>
        <v>0</v>
      </c>
      <c r="Z21" s="22" t="str">
        <f t="shared" si="7"/>
        <v/>
      </c>
      <c r="AA21" s="19"/>
      <c r="AB21" s="16"/>
      <c r="AC21" s="18">
        <f t="shared" si="8"/>
        <v>0</v>
      </c>
      <c r="AD21" s="19"/>
      <c r="AE21" s="21">
        <f t="shared" si="13"/>
        <v>0</v>
      </c>
      <c r="AF21" s="22" t="str">
        <f t="shared" si="9"/>
        <v/>
      </c>
    </row>
    <row r="22" spans="2:32" hidden="1" x14ac:dyDescent="0.25">
      <c r="B22" s="24"/>
      <c r="C22" s="14"/>
      <c r="D22" s="15"/>
      <c r="E22" s="15"/>
      <c r="F22" s="17"/>
      <c r="G22" s="16"/>
      <c r="H22" s="18"/>
      <c r="I22" s="19"/>
      <c r="J22" s="16"/>
      <c r="K22" s="18"/>
      <c r="L22" s="19"/>
      <c r="M22" s="21"/>
      <c r="N22" s="22"/>
      <c r="O22" s="19"/>
      <c r="P22" s="16"/>
      <c r="Q22" s="18"/>
      <c r="R22" s="19"/>
      <c r="S22" s="21"/>
      <c r="T22" s="22"/>
      <c r="U22" s="19"/>
      <c r="V22" s="16"/>
      <c r="W22" s="18"/>
      <c r="X22" s="19"/>
      <c r="Y22" s="21"/>
      <c r="Z22" s="22"/>
      <c r="AA22" s="19"/>
      <c r="AB22" s="16"/>
      <c r="AC22" s="18"/>
      <c r="AD22" s="19"/>
      <c r="AE22" s="21"/>
      <c r="AF22" s="22"/>
    </row>
    <row r="23" spans="2:32" hidden="1" x14ac:dyDescent="0.25">
      <c r="B23" s="132"/>
      <c r="C23" s="14"/>
      <c r="D23" s="15"/>
      <c r="E23" s="15"/>
      <c r="F23" s="17"/>
      <c r="G23" s="16"/>
      <c r="H23" s="18"/>
      <c r="I23" s="19"/>
      <c r="J23" s="16"/>
      <c r="K23" s="18"/>
      <c r="L23" s="19"/>
      <c r="M23" s="21"/>
      <c r="N23" s="22"/>
      <c r="O23" s="19"/>
      <c r="P23" s="16"/>
      <c r="Q23" s="18"/>
      <c r="R23" s="19"/>
      <c r="S23" s="21"/>
      <c r="T23" s="22"/>
      <c r="U23" s="19"/>
      <c r="V23" s="16"/>
      <c r="W23" s="18"/>
      <c r="X23" s="19"/>
      <c r="Y23" s="21"/>
      <c r="Z23" s="22"/>
      <c r="AA23" s="19"/>
      <c r="AB23" s="16"/>
      <c r="AC23" s="18"/>
      <c r="AD23" s="19"/>
      <c r="AE23" s="21"/>
      <c r="AF23" s="22"/>
    </row>
    <row r="24" spans="2:32" x14ac:dyDescent="0.25">
      <c r="B24" s="24" t="s">
        <v>57</v>
      </c>
      <c r="C24" s="14"/>
      <c r="D24" s="15" t="s">
        <v>70</v>
      </c>
      <c r="E24" s="15"/>
      <c r="F24" s="17">
        <f t="shared" ref="F24:F27" si="15">$G$7</f>
        <v>2000</v>
      </c>
      <c r="G24" s="16">
        <v>0</v>
      </c>
      <c r="H24" s="18">
        <f t="shared" si="0"/>
        <v>0</v>
      </c>
      <c r="I24" s="19"/>
      <c r="J24" s="16">
        <v>0</v>
      </c>
      <c r="K24" s="18">
        <f t="shared" si="1"/>
        <v>0</v>
      </c>
      <c r="L24" s="19"/>
      <c r="M24" s="21">
        <f t="shared" ref="M24:M29" si="16">K24-H24</f>
        <v>0</v>
      </c>
      <c r="N24" s="22" t="str">
        <f t="shared" ref="N24:N29" si="17">IF((H24)=0,"",(M24/H24))</f>
        <v/>
      </c>
      <c r="O24" s="19"/>
      <c r="P24" s="16">
        <v>0</v>
      </c>
      <c r="Q24" s="18">
        <f t="shared" si="4"/>
        <v>0</v>
      </c>
      <c r="R24" s="19"/>
      <c r="S24" s="21">
        <f t="shared" si="10"/>
        <v>0</v>
      </c>
      <c r="T24" s="22" t="str">
        <f t="shared" si="5"/>
        <v/>
      </c>
      <c r="U24" s="19"/>
      <c r="V24" s="16">
        <v>0</v>
      </c>
      <c r="W24" s="18">
        <f t="shared" si="6"/>
        <v>0</v>
      </c>
      <c r="X24" s="19"/>
      <c r="Y24" s="21">
        <f t="shared" si="11"/>
        <v>0</v>
      </c>
      <c r="Z24" s="22" t="str">
        <f t="shared" si="7"/>
        <v/>
      </c>
      <c r="AA24" s="19"/>
      <c r="AB24" s="16">
        <v>0</v>
      </c>
      <c r="AC24" s="18">
        <f t="shared" si="8"/>
        <v>0</v>
      </c>
      <c r="AD24" s="19"/>
      <c r="AE24" s="21">
        <f t="shared" si="13"/>
        <v>0</v>
      </c>
      <c r="AF24" s="22" t="str">
        <f t="shared" si="9"/>
        <v/>
      </c>
    </row>
    <row r="25" spans="2:32" ht="13.15" hidden="1" customHeight="1" x14ac:dyDescent="0.25">
      <c r="B25" s="24"/>
      <c r="C25" s="14"/>
      <c r="D25" s="15"/>
      <c r="E25" s="15"/>
      <c r="F25" s="17">
        <f t="shared" si="15"/>
        <v>2000</v>
      </c>
      <c r="G25" s="16"/>
      <c r="H25" s="18">
        <f t="shared" si="0"/>
        <v>0</v>
      </c>
      <c r="I25" s="19"/>
      <c r="J25" s="16"/>
      <c r="K25" s="18">
        <f t="shared" si="1"/>
        <v>0</v>
      </c>
      <c r="L25" s="19"/>
      <c r="M25" s="21">
        <f t="shared" si="16"/>
        <v>0</v>
      </c>
      <c r="N25" s="22" t="str">
        <f t="shared" si="17"/>
        <v/>
      </c>
      <c r="O25" s="19"/>
      <c r="P25" s="16"/>
      <c r="Q25" s="18">
        <f t="shared" si="4"/>
        <v>0</v>
      </c>
      <c r="R25" s="19"/>
      <c r="S25" s="21">
        <f t="shared" si="10"/>
        <v>0</v>
      </c>
      <c r="T25" s="22" t="str">
        <f t="shared" si="5"/>
        <v/>
      </c>
      <c r="U25" s="19"/>
      <c r="V25" s="16"/>
      <c r="W25" s="18">
        <f t="shared" si="6"/>
        <v>0</v>
      </c>
      <c r="X25" s="19"/>
      <c r="Y25" s="21">
        <f t="shared" si="11"/>
        <v>0</v>
      </c>
      <c r="Z25" s="22" t="str">
        <f t="shared" si="7"/>
        <v/>
      </c>
      <c r="AA25" s="19"/>
      <c r="AB25" s="16"/>
      <c r="AC25" s="18">
        <f t="shared" si="8"/>
        <v>0</v>
      </c>
      <c r="AD25" s="19"/>
      <c r="AE25" s="21">
        <f t="shared" si="13"/>
        <v>0</v>
      </c>
      <c r="AF25" s="22" t="str">
        <f t="shared" si="9"/>
        <v/>
      </c>
    </row>
    <row r="26" spans="2:32" ht="13.15" hidden="1" customHeight="1" x14ac:dyDescent="0.25">
      <c r="B26" s="24"/>
      <c r="C26" s="14"/>
      <c r="D26" s="15"/>
      <c r="E26" s="15"/>
      <c r="F26" s="17">
        <f t="shared" si="15"/>
        <v>2000</v>
      </c>
      <c r="G26" s="16"/>
      <c r="H26" s="18">
        <f t="shared" si="0"/>
        <v>0</v>
      </c>
      <c r="I26" s="19"/>
      <c r="J26" s="16"/>
      <c r="K26" s="18">
        <f t="shared" si="1"/>
        <v>0</v>
      </c>
      <c r="L26" s="19"/>
      <c r="M26" s="21">
        <f t="shared" si="16"/>
        <v>0</v>
      </c>
      <c r="N26" s="22" t="str">
        <f t="shared" si="17"/>
        <v/>
      </c>
      <c r="O26" s="19"/>
      <c r="P26" s="16"/>
      <c r="Q26" s="18">
        <f t="shared" si="4"/>
        <v>0</v>
      </c>
      <c r="R26" s="19"/>
      <c r="S26" s="21">
        <f t="shared" si="10"/>
        <v>0</v>
      </c>
      <c r="T26" s="22" t="str">
        <f t="shared" si="5"/>
        <v/>
      </c>
      <c r="U26" s="19"/>
      <c r="V26" s="16"/>
      <c r="W26" s="18">
        <f t="shared" si="6"/>
        <v>0</v>
      </c>
      <c r="X26" s="19"/>
      <c r="Y26" s="21">
        <f t="shared" si="11"/>
        <v>0</v>
      </c>
      <c r="Z26" s="22" t="str">
        <f t="shared" si="7"/>
        <v/>
      </c>
      <c r="AA26" s="19"/>
      <c r="AB26" s="16"/>
      <c r="AC26" s="18">
        <f t="shared" si="8"/>
        <v>0</v>
      </c>
      <c r="AD26" s="19"/>
      <c r="AE26" s="21">
        <f t="shared" si="13"/>
        <v>0</v>
      </c>
      <c r="AF26" s="22" t="str">
        <f t="shared" si="9"/>
        <v/>
      </c>
    </row>
    <row r="27" spans="2:32" ht="13.15" hidden="1" customHeight="1" x14ac:dyDescent="0.25">
      <c r="B27" s="24"/>
      <c r="C27" s="14"/>
      <c r="D27" s="15"/>
      <c r="E27" s="15"/>
      <c r="F27" s="17">
        <f t="shared" si="15"/>
        <v>2000</v>
      </c>
      <c r="G27" s="16"/>
      <c r="H27" s="18">
        <f t="shared" si="0"/>
        <v>0</v>
      </c>
      <c r="I27" s="19"/>
      <c r="J27" s="16"/>
      <c r="K27" s="18">
        <f t="shared" si="1"/>
        <v>0</v>
      </c>
      <c r="L27" s="19"/>
      <c r="M27" s="21">
        <f t="shared" si="16"/>
        <v>0</v>
      </c>
      <c r="N27" s="22" t="str">
        <f t="shared" si="17"/>
        <v/>
      </c>
      <c r="O27" s="19"/>
      <c r="P27" s="16"/>
      <c r="Q27" s="18">
        <f t="shared" si="4"/>
        <v>0</v>
      </c>
      <c r="R27" s="19"/>
      <c r="S27" s="21">
        <f t="shared" si="10"/>
        <v>0</v>
      </c>
      <c r="T27" s="22" t="str">
        <f t="shared" si="5"/>
        <v/>
      </c>
      <c r="U27" s="19"/>
      <c r="V27" s="16"/>
      <c r="W27" s="18">
        <f t="shared" si="6"/>
        <v>0</v>
      </c>
      <c r="X27" s="19"/>
      <c r="Y27" s="21">
        <f t="shared" si="11"/>
        <v>0</v>
      </c>
      <c r="Z27" s="22" t="str">
        <f t="shared" si="7"/>
        <v/>
      </c>
      <c r="AA27" s="19"/>
      <c r="AB27" s="16"/>
      <c r="AC27" s="18">
        <f t="shared" si="8"/>
        <v>0</v>
      </c>
      <c r="AD27" s="19"/>
      <c r="AE27" s="21">
        <f t="shared" si="13"/>
        <v>0</v>
      </c>
      <c r="AF27" s="22" t="str">
        <f t="shared" si="9"/>
        <v/>
      </c>
    </row>
    <row r="28" spans="2:32" s="34" customFormat="1" ht="13" x14ac:dyDescent="0.25">
      <c r="B28" s="25" t="s">
        <v>17</v>
      </c>
      <c r="C28" s="26"/>
      <c r="D28" s="27"/>
      <c r="E28" s="27"/>
      <c r="F28" s="29"/>
      <c r="G28" s="28"/>
      <c r="H28" s="30">
        <f>SUM(H12:H27)</f>
        <v>5180.79</v>
      </c>
      <c r="I28" s="31"/>
      <c r="J28" s="28"/>
      <c r="K28" s="30">
        <f>SUM(K12:K27)</f>
        <v>5532.0400000000009</v>
      </c>
      <c r="L28" s="31"/>
      <c r="M28" s="32">
        <f t="shared" si="16"/>
        <v>351.25000000000091</v>
      </c>
      <c r="N28" s="33">
        <f t="shared" si="17"/>
        <v>6.7798540377046926E-2</v>
      </c>
      <c r="O28" s="31"/>
      <c r="P28" s="28"/>
      <c r="Q28" s="30">
        <f>SUM(Q12:Q27)</f>
        <v>5588.2</v>
      </c>
      <c r="R28" s="31"/>
      <c r="S28" s="32">
        <f t="shared" si="10"/>
        <v>56.159999999998945</v>
      </c>
      <c r="T28" s="33">
        <f t="shared" si="5"/>
        <v>1.0151770413807373E-2</v>
      </c>
      <c r="U28" s="31"/>
      <c r="V28" s="28"/>
      <c r="W28" s="30">
        <f>SUM(W12:W27)</f>
        <v>5576.4600000000009</v>
      </c>
      <c r="X28" s="31"/>
      <c r="Y28" s="32">
        <f t="shared" si="11"/>
        <v>-11.739999999998872</v>
      </c>
      <c r="Z28" s="33">
        <f t="shared" si="7"/>
        <v>-2.100855373823212E-3</v>
      </c>
      <c r="AA28" s="31"/>
      <c r="AB28" s="28"/>
      <c r="AC28" s="30">
        <f>SUM(AC12:AC27)</f>
        <v>5687.4899999999989</v>
      </c>
      <c r="AD28" s="31"/>
      <c r="AE28" s="32">
        <f t="shared" si="13"/>
        <v>111.02999999999793</v>
      </c>
      <c r="AF28" s="33">
        <f t="shared" si="9"/>
        <v>1.991048084268477E-2</v>
      </c>
    </row>
    <row r="29" spans="2:32" ht="12.75" customHeight="1" x14ac:dyDescent="0.25">
      <c r="B29" s="134" t="s">
        <v>18</v>
      </c>
      <c r="C29" s="14"/>
      <c r="D29" s="15" t="s">
        <v>70</v>
      </c>
      <c r="E29" s="15"/>
      <c r="F29" s="17">
        <f>$G$7</f>
        <v>2000</v>
      </c>
      <c r="G29" s="16">
        <v>-0.33889999999999998</v>
      </c>
      <c r="H29" s="18">
        <f t="shared" ref="H29:H35" si="18">$F29*G29</f>
        <v>-677.8</v>
      </c>
      <c r="I29" s="19"/>
      <c r="J29" s="16">
        <v>0.43235768943166519</v>
      </c>
      <c r="K29" s="18">
        <f t="shared" ref="K29:K35" si="19">$F29*J29</f>
        <v>864.71537886333044</v>
      </c>
      <c r="L29" s="19"/>
      <c r="M29" s="21">
        <f t="shared" si="16"/>
        <v>1542.5153788633304</v>
      </c>
      <c r="N29" s="22">
        <f t="shared" si="17"/>
        <v>-2.2757677469214084</v>
      </c>
      <c r="O29" s="19"/>
      <c r="P29" s="16">
        <v>0</v>
      </c>
      <c r="Q29" s="18">
        <f t="shared" ref="Q29:Q35" si="20">$F29*P29</f>
        <v>0</v>
      </c>
      <c r="R29" s="19"/>
      <c r="S29" s="21">
        <f t="shared" si="10"/>
        <v>-864.71537886333044</v>
      </c>
      <c r="T29" s="22">
        <f t="shared" si="5"/>
        <v>-1</v>
      </c>
      <c r="U29" s="19"/>
      <c r="V29" s="16">
        <v>0</v>
      </c>
      <c r="W29" s="18">
        <f t="shared" ref="W29:W35" si="21">$F29*V29</f>
        <v>0</v>
      </c>
      <c r="X29" s="19"/>
      <c r="Y29" s="21">
        <f t="shared" si="11"/>
        <v>0</v>
      </c>
      <c r="Z29" s="22" t="str">
        <f t="shared" si="7"/>
        <v/>
      </c>
      <c r="AA29" s="19"/>
      <c r="AB29" s="16">
        <v>0</v>
      </c>
      <c r="AC29" s="18">
        <f t="shared" ref="AC29:AC35" si="22">$F29*AB29</f>
        <v>0</v>
      </c>
      <c r="AD29" s="19"/>
      <c r="AE29" s="21">
        <f t="shared" si="13"/>
        <v>0</v>
      </c>
      <c r="AF29" s="22" t="str">
        <f t="shared" si="9"/>
        <v/>
      </c>
    </row>
    <row r="30" spans="2:32" ht="13.15" customHeight="1" x14ac:dyDescent="0.25">
      <c r="B30" s="134" t="s">
        <v>18</v>
      </c>
      <c r="C30" s="14"/>
      <c r="D30" s="15" t="s">
        <v>70</v>
      </c>
      <c r="E30" s="15"/>
      <c r="F30" s="17">
        <f>$G$7</f>
        <v>2000</v>
      </c>
      <c r="G30" s="16"/>
      <c r="H30" s="18">
        <f t="shared" ref="H30" si="23">$F30*G30</f>
        <v>0</v>
      </c>
      <c r="I30" s="19"/>
      <c r="J30" s="16">
        <v>-0.30893329370118028</v>
      </c>
      <c r="K30" s="18">
        <f t="shared" ref="K30" si="24">$F30*J30</f>
        <v>-617.86658740236055</v>
      </c>
      <c r="L30" s="19"/>
      <c r="M30" s="21">
        <f t="shared" ref="M30" si="25">K30-H30</f>
        <v>-617.86658740236055</v>
      </c>
      <c r="N30" s="22" t="str">
        <f t="shared" ref="N30" si="26">IF((H30)=0,"",(M30/H30))</f>
        <v/>
      </c>
      <c r="O30" s="19"/>
      <c r="P30" s="16"/>
      <c r="Q30" s="18"/>
      <c r="R30" s="19"/>
      <c r="S30" s="21"/>
      <c r="T30" s="22"/>
      <c r="U30" s="19"/>
      <c r="V30" s="16"/>
      <c r="W30" s="18"/>
      <c r="X30" s="19"/>
      <c r="Y30" s="21"/>
      <c r="Z30" s="22"/>
      <c r="AA30" s="19"/>
      <c r="AB30" s="16"/>
      <c r="AC30" s="18"/>
      <c r="AD30" s="19"/>
      <c r="AE30" s="21"/>
      <c r="AF30" s="22"/>
    </row>
    <row r="31" spans="2:32" ht="13.15" customHeight="1" x14ac:dyDescent="0.25">
      <c r="B31" s="132">
        <v>1575</v>
      </c>
      <c r="C31" s="14"/>
      <c r="D31" s="15" t="s">
        <v>70</v>
      </c>
      <c r="E31" s="15"/>
      <c r="F31" s="17">
        <f t="shared" ref="F31:F33" si="27">$G$7</f>
        <v>2000</v>
      </c>
      <c r="G31" s="16">
        <v>4.5900000000000003E-2</v>
      </c>
      <c r="H31" s="18">
        <f t="shared" si="18"/>
        <v>91.800000000000011</v>
      </c>
      <c r="I31" s="19"/>
      <c r="J31" s="16">
        <v>0</v>
      </c>
      <c r="K31" s="18">
        <f t="shared" si="19"/>
        <v>0</v>
      </c>
      <c r="L31" s="19"/>
      <c r="M31" s="21">
        <f t="shared" ref="M31:M42" si="28">K31-H31</f>
        <v>-91.800000000000011</v>
      </c>
      <c r="N31" s="22">
        <f>IF((H31)=0,"",(M31/H31))</f>
        <v>-1</v>
      </c>
      <c r="O31" s="19"/>
      <c r="P31" s="16">
        <v>0</v>
      </c>
      <c r="Q31" s="18">
        <f t="shared" si="20"/>
        <v>0</v>
      </c>
      <c r="R31" s="19"/>
      <c r="S31" s="21">
        <f t="shared" ref="S31" si="29">Q31-K31</f>
        <v>0</v>
      </c>
      <c r="T31" s="22" t="str">
        <f t="shared" ref="T31" si="30">IF((K31)=0,"",(S31/K31))</f>
        <v/>
      </c>
      <c r="U31" s="19"/>
      <c r="V31" s="16">
        <v>0</v>
      </c>
      <c r="W31" s="18">
        <f t="shared" si="21"/>
        <v>0</v>
      </c>
      <c r="X31" s="19"/>
      <c r="Y31" s="21">
        <f t="shared" ref="Y31" si="31">W31-Q31</f>
        <v>0</v>
      </c>
      <c r="Z31" s="22" t="str">
        <f t="shared" ref="Z31" si="32">IF((Q31)=0,"",(Y31/Q31))</f>
        <v/>
      </c>
      <c r="AA31" s="19"/>
      <c r="AB31" s="16">
        <v>0</v>
      </c>
      <c r="AC31" s="18">
        <f t="shared" si="22"/>
        <v>0</v>
      </c>
      <c r="AD31" s="19"/>
      <c r="AE31" s="21">
        <f t="shared" si="13"/>
        <v>0</v>
      </c>
      <c r="AF31" s="22" t="str">
        <f t="shared" si="9"/>
        <v/>
      </c>
    </row>
    <row r="32" spans="2:32" ht="13.15" hidden="1" customHeight="1" x14ac:dyDescent="0.25">
      <c r="B32" s="35"/>
      <c r="C32" s="14"/>
      <c r="D32" s="15"/>
      <c r="E32" s="15"/>
      <c r="F32" s="17">
        <f t="shared" si="27"/>
        <v>2000</v>
      </c>
      <c r="G32" s="16"/>
      <c r="H32" s="18">
        <f t="shared" si="18"/>
        <v>0</v>
      </c>
      <c r="I32" s="36"/>
      <c r="J32" s="16"/>
      <c r="K32" s="18">
        <f t="shared" si="19"/>
        <v>0</v>
      </c>
      <c r="L32" s="36"/>
      <c r="M32" s="21">
        <f t="shared" si="28"/>
        <v>0</v>
      </c>
      <c r="N32" s="22" t="str">
        <f>IF((H32)=0,"",(M32/H32))</f>
        <v/>
      </c>
      <c r="O32" s="36"/>
      <c r="P32" s="16"/>
      <c r="Q32" s="18">
        <f t="shared" si="20"/>
        <v>0</v>
      </c>
      <c r="R32" s="36"/>
      <c r="S32" s="21">
        <f t="shared" si="10"/>
        <v>0</v>
      </c>
      <c r="T32" s="22" t="str">
        <f t="shared" si="5"/>
        <v/>
      </c>
      <c r="U32" s="36"/>
      <c r="V32" s="16"/>
      <c r="W32" s="18">
        <f t="shared" si="21"/>
        <v>0</v>
      </c>
      <c r="X32" s="36"/>
      <c r="Y32" s="21">
        <f t="shared" si="11"/>
        <v>0</v>
      </c>
      <c r="Z32" s="22" t="str">
        <f t="shared" si="7"/>
        <v/>
      </c>
      <c r="AA32" s="36"/>
      <c r="AB32" s="16"/>
      <c r="AC32" s="18">
        <f t="shared" si="22"/>
        <v>0</v>
      </c>
      <c r="AD32" s="36"/>
      <c r="AE32" s="21">
        <f t="shared" si="13"/>
        <v>0</v>
      </c>
      <c r="AF32" s="22" t="str">
        <f t="shared" si="9"/>
        <v/>
      </c>
    </row>
    <row r="33" spans="2:32" x14ac:dyDescent="0.25">
      <c r="B33" s="37" t="s">
        <v>19</v>
      </c>
      <c r="C33" s="14"/>
      <c r="D33" s="15" t="s">
        <v>70</v>
      </c>
      <c r="E33" s="15"/>
      <c r="F33" s="17">
        <f t="shared" si="27"/>
        <v>2000</v>
      </c>
      <c r="G33" s="133">
        <v>2.1690000000000001E-2</v>
      </c>
      <c r="H33" s="18">
        <f t="shared" si="18"/>
        <v>43.38</v>
      </c>
      <c r="I33" s="19"/>
      <c r="J33" s="133">
        <v>2.1690000000000001E-2</v>
      </c>
      <c r="K33" s="18">
        <f t="shared" si="19"/>
        <v>43.38</v>
      </c>
      <c r="L33" s="19"/>
      <c r="M33" s="21">
        <f t="shared" si="28"/>
        <v>0</v>
      </c>
      <c r="N33" s="22">
        <f>IF((H33)=0,"",(M33/H33))</f>
        <v>0</v>
      </c>
      <c r="O33" s="19"/>
      <c r="P33" s="133">
        <v>2.1690000000000001E-2</v>
      </c>
      <c r="Q33" s="18">
        <f t="shared" si="20"/>
        <v>43.38</v>
      </c>
      <c r="R33" s="19"/>
      <c r="S33" s="21">
        <f t="shared" si="10"/>
        <v>0</v>
      </c>
      <c r="T33" s="22">
        <f t="shared" si="5"/>
        <v>0</v>
      </c>
      <c r="U33" s="19"/>
      <c r="V33" s="133">
        <v>2.1690000000000001E-2</v>
      </c>
      <c r="W33" s="18">
        <f t="shared" si="21"/>
        <v>43.38</v>
      </c>
      <c r="X33" s="19"/>
      <c r="Y33" s="21">
        <f t="shared" si="11"/>
        <v>0</v>
      </c>
      <c r="Z33" s="22">
        <f t="shared" si="7"/>
        <v>0</v>
      </c>
      <c r="AA33" s="19"/>
      <c r="AB33" s="133">
        <v>2.1690000000000001E-2</v>
      </c>
      <c r="AC33" s="18">
        <f t="shared" si="22"/>
        <v>43.38</v>
      </c>
      <c r="AD33" s="19"/>
      <c r="AE33" s="21">
        <f t="shared" si="13"/>
        <v>0</v>
      </c>
      <c r="AF33" s="22">
        <f t="shared" si="9"/>
        <v>0</v>
      </c>
    </row>
    <row r="34" spans="2:32" x14ac:dyDescent="0.25">
      <c r="B34" s="37" t="s">
        <v>20</v>
      </c>
      <c r="C34" s="14"/>
      <c r="D34" s="15"/>
      <c r="E34" s="15"/>
      <c r="F34" s="179">
        <f>$G$8*(1+G63)-$G$8</f>
        <v>33352</v>
      </c>
      <c r="G34" s="38">
        <f>IF(ISBLANK($D$5)=TRUE, 0, IF($D$5="TOU", 0.64*#REF!+0.18*#REF!+0.18*#REF!, IF(AND($D$5="non-TOU", $F$48&gt;0), G48,G47)))</f>
        <v>0.11</v>
      </c>
      <c r="H34" s="18">
        <f t="shared" si="18"/>
        <v>3668.72</v>
      </c>
      <c r="I34" s="19"/>
      <c r="J34" s="38">
        <f>IF(ISBLANK($D$5)=TRUE, 0, IF($D$5="TOU", 0.64*#REF!+0.18*#REF!+0.18*#REF!, IF(AND($D$5="non-TOU", $F$48&gt;0), J48,J47)))</f>
        <v>0.11</v>
      </c>
      <c r="K34" s="18">
        <f t="shared" si="19"/>
        <v>3668.72</v>
      </c>
      <c r="L34" s="19"/>
      <c r="M34" s="21">
        <f t="shared" si="28"/>
        <v>0</v>
      </c>
      <c r="N34" s="22">
        <f>IF((H34)=0,"",(M34/H34))</f>
        <v>0</v>
      </c>
      <c r="O34" s="19"/>
      <c r="P34" s="38">
        <f>IF(ISBLANK($D$5)=TRUE, 0, IF($D$5="TOU", 0.64*#REF!+0.18*#REF!+0.18*#REF!, IF(AND($D$5="non-TOU", $F$48&gt;0), P48,P47)))</f>
        <v>0.11</v>
      </c>
      <c r="Q34" s="18">
        <f t="shared" si="20"/>
        <v>3668.72</v>
      </c>
      <c r="R34" s="19"/>
      <c r="S34" s="21">
        <f t="shared" si="10"/>
        <v>0</v>
      </c>
      <c r="T34" s="22">
        <f t="shared" si="5"/>
        <v>0</v>
      </c>
      <c r="U34" s="19"/>
      <c r="V34" s="38">
        <f>IF(ISBLANK($D$5)=TRUE, 0, IF($D$5="TOU", 0.64*#REF!+0.18*#REF!+0.18*#REF!, IF(AND($D$5="non-TOU", $F$48&gt;0), V48,V47)))</f>
        <v>0.11</v>
      </c>
      <c r="W34" s="18">
        <f t="shared" si="21"/>
        <v>3668.72</v>
      </c>
      <c r="X34" s="19"/>
      <c r="Y34" s="21">
        <f t="shared" si="11"/>
        <v>0</v>
      </c>
      <c r="Z34" s="22">
        <f t="shared" si="7"/>
        <v>0</v>
      </c>
      <c r="AA34" s="19"/>
      <c r="AB34" s="38">
        <f>IF(ISBLANK($D$5)=TRUE, 0, IF($D$5="TOU", 0.64*#REF!+0.18*#REF!+0.18*#REF!, IF(AND($D$5="non-TOU", $F$48&gt;0), AB48,AB47)))</f>
        <v>0.11</v>
      </c>
      <c r="AC34" s="18">
        <f t="shared" si="22"/>
        <v>3668.72</v>
      </c>
      <c r="AD34" s="19"/>
      <c r="AE34" s="21">
        <f t="shared" si="13"/>
        <v>0</v>
      </c>
      <c r="AF34" s="22">
        <f t="shared" si="9"/>
        <v>0</v>
      </c>
    </row>
    <row r="35" spans="2:32" x14ac:dyDescent="0.25">
      <c r="B35" s="37" t="s">
        <v>21</v>
      </c>
      <c r="C35" s="14"/>
      <c r="D35" s="15" t="s">
        <v>55</v>
      </c>
      <c r="E35" s="15"/>
      <c r="F35" s="17">
        <v>1</v>
      </c>
      <c r="G35" s="38"/>
      <c r="H35" s="18">
        <f t="shared" si="18"/>
        <v>0</v>
      </c>
      <c r="I35" s="19"/>
      <c r="J35" s="38"/>
      <c r="K35" s="18">
        <f t="shared" si="19"/>
        <v>0</v>
      </c>
      <c r="L35" s="19"/>
      <c r="M35" s="21">
        <f t="shared" si="28"/>
        <v>0</v>
      </c>
      <c r="N35" s="22"/>
      <c r="O35" s="19"/>
      <c r="P35" s="38"/>
      <c r="Q35" s="18">
        <f t="shared" si="20"/>
        <v>0</v>
      </c>
      <c r="R35" s="19"/>
      <c r="S35" s="21">
        <f t="shared" si="10"/>
        <v>0</v>
      </c>
      <c r="T35" s="22"/>
      <c r="U35" s="19"/>
      <c r="V35" s="38"/>
      <c r="W35" s="18">
        <f t="shared" si="21"/>
        <v>0</v>
      </c>
      <c r="X35" s="19"/>
      <c r="Y35" s="21">
        <f t="shared" si="11"/>
        <v>0</v>
      </c>
      <c r="Z35" s="22"/>
      <c r="AA35" s="19"/>
      <c r="AB35" s="38"/>
      <c r="AC35" s="18">
        <f t="shared" si="22"/>
        <v>0</v>
      </c>
      <c r="AD35" s="19"/>
      <c r="AE35" s="21">
        <f t="shared" si="13"/>
        <v>0</v>
      </c>
      <c r="AF35" s="22"/>
    </row>
    <row r="36" spans="2:32" ht="25.5" customHeight="1" x14ac:dyDescent="0.25">
      <c r="B36" s="39" t="s">
        <v>22</v>
      </c>
      <c r="C36" s="40"/>
      <c r="D36" s="40"/>
      <c r="E36" s="40"/>
      <c r="F36" s="42"/>
      <c r="G36" s="41"/>
      <c r="H36" s="43">
        <f>SUM(H29:H35)+H28</f>
        <v>8306.89</v>
      </c>
      <c r="I36" s="31"/>
      <c r="J36" s="41"/>
      <c r="K36" s="43">
        <f>SUM(K29:K35)+K28</f>
        <v>9490.9887914609717</v>
      </c>
      <c r="L36" s="31"/>
      <c r="M36" s="32">
        <f t="shared" si="28"/>
        <v>1184.0987914609723</v>
      </c>
      <c r="N36" s="33">
        <f t="shared" ref="N36:N42" si="33">IF((H36)=0,"",(M36/H36))</f>
        <v>0.14254417615509202</v>
      </c>
      <c r="O36" s="31"/>
      <c r="P36" s="41"/>
      <c r="Q36" s="43">
        <f>SUM(Q29:Q35)+Q28</f>
        <v>9300.2999999999993</v>
      </c>
      <c r="R36" s="31"/>
      <c r="S36" s="32">
        <f t="shared" si="10"/>
        <v>-190.68879146097242</v>
      </c>
      <c r="T36" s="33">
        <f t="shared" ref="T36:T42" si="34">IF((K36)=0,"",(S36/K36))</f>
        <v>-2.0091562180806162E-2</v>
      </c>
      <c r="U36" s="31"/>
      <c r="V36" s="41"/>
      <c r="W36" s="43">
        <f>SUM(W29:W35)+W28</f>
        <v>9288.5600000000013</v>
      </c>
      <c r="X36" s="31"/>
      <c r="Y36" s="32">
        <f t="shared" si="11"/>
        <v>-11.739999999997963</v>
      </c>
      <c r="Z36" s="33">
        <f t="shared" ref="Z36:Z42" si="35">IF((Q36)=0,"",(Y36/Q36))</f>
        <v>-1.2623248712404938E-3</v>
      </c>
      <c r="AA36" s="31"/>
      <c r="AB36" s="41"/>
      <c r="AC36" s="43">
        <f>SUM(AC29:AC35)+AC28</f>
        <v>9399.5899999999983</v>
      </c>
      <c r="AD36" s="31"/>
      <c r="AE36" s="32">
        <f t="shared" si="13"/>
        <v>111.02999999999702</v>
      </c>
      <c r="AF36" s="33">
        <f t="shared" ref="AF36:AF46" si="36">IF((W36)=0,"",(AE36/W36))</f>
        <v>1.1953413661536018E-2</v>
      </c>
    </row>
    <row r="37" spans="2:32" x14ac:dyDescent="0.25">
      <c r="B37" s="19" t="s">
        <v>23</v>
      </c>
      <c r="C37" s="19"/>
      <c r="D37" s="44" t="s">
        <v>70</v>
      </c>
      <c r="E37" s="44"/>
      <c r="F37" s="45">
        <f>G7</f>
        <v>2000</v>
      </c>
      <c r="G37" s="20">
        <v>2.7825828099560286</v>
      </c>
      <c r="H37" s="18">
        <f>$F37*G37</f>
        <v>5565.1656199120571</v>
      </c>
      <c r="I37" s="19"/>
      <c r="J37" s="20">
        <v>2.7064544797271646</v>
      </c>
      <c r="K37" s="18">
        <f>$F37*J37</f>
        <v>5412.9089594543293</v>
      </c>
      <c r="L37" s="19"/>
      <c r="M37" s="21">
        <f t="shared" si="28"/>
        <v>-152.25666045772778</v>
      </c>
      <c r="N37" s="22">
        <f t="shared" si="33"/>
        <v>-2.7358873186622935E-2</v>
      </c>
      <c r="O37" s="19"/>
      <c r="P37" s="20">
        <v>2.7064544797271646</v>
      </c>
      <c r="Q37" s="18">
        <f>$F37*P37</f>
        <v>5412.9089594543293</v>
      </c>
      <c r="R37" s="19"/>
      <c r="S37" s="21">
        <f t="shared" si="10"/>
        <v>0</v>
      </c>
      <c r="T37" s="22">
        <f t="shared" si="34"/>
        <v>0</v>
      </c>
      <c r="U37" s="19"/>
      <c r="V37" s="20">
        <v>2.7064544797271646</v>
      </c>
      <c r="W37" s="18">
        <f>$F37*V37</f>
        <v>5412.9089594543293</v>
      </c>
      <c r="X37" s="19"/>
      <c r="Y37" s="21">
        <f t="shared" si="11"/>
        <v>0</v>
      </c>
      <c r="Z37" s="22">
        <f t="shared" si="35"/>
        <v>0</v>
      </c>
      <c r="AA37" s="19"/>
      <c r="AB37" s="20">
        <v>2.7064544797271646</v>
      </c>
      <c r="AC37" s="18">
        <f>$F37*AB37</f>
        <v>5412.9089594543293</v>
      </c>
      <c r="AD37" s="19"/>
      <c r="AE37" s="21">
        <f t="shared" si="13"/>
        <v>0</v>
      </c>
      <c r="AF37" s="22">
        <f t="shared" si="36"/>
        <v>0</v>
      </c>
    </row>
    <row r="38" spans="2:32" ht="25.5" customHeight="1" x14ac:dyDescent="0.25">
      <c r="B38" s="46" t="s">
        <v>24</v>
      </c>
      <c r="C38" s="19"/>
      <c r="D38" s="44" t="s">
        <v>70</v>
      </c>
      <c r="E38" s="44"/>
      <c r="F38" s="45">
        <f>F37</f>
        <v>2000</v>
      </c>
      <c r="G38" s="20">
        <v>2.1171956727070014</v>
      </c>
      <c r="H38" s="18">
        <f>$F38*G38</f>
        <v>4234.3913454140029</v>
      </c>
      <c r="I38" s="19"/>
      <c r="J38" s="20">
        <v>2.121465119800138</v>
      </c>
      <c r="K38" s="18">
        <f>$F38*J38</f>
        <v>4242.9302396002759</v>
      </c>
      <c r="L38" s="19"/>
      <c r="M38" s="21">
        <f t="shared" si="28"/>
        <v>8.5388941862729553</v>
      </c>
      <c r="N38" s="22">
        <f t="shared" si="33"/>
        <v>2.0165576324259406E-3</v>
      </c>
      <c r="O38" s="19"/>
      <c r="P38" s="20">
        <v>2.121465119800138</v>
      </c>
      <c r="Q38" s="18">
        <f>$F38*P38</f>
        <v>4242.9302396002759</v>
      </c>
      <c r="R38" s="19"/>
      <c r="S38" s="21">
        <f t="shared" si="10"/>
        <v>0</v>
      </c>
      <c r="T38" s="22">
        <f t="shared" si="34"/>
        <v>0</v>
      </c>
      <c r="U38" s="19"/>
      <c r="V38" s="20">
        <v>2.121465119800138</v>
      </c>
      <c r="W38" s="18">
        <f>$F38*V38</f>
        <v>4242.9302396002759</v>
      </c>
      <c r="X38" s="19"/>
      <c r="Y38" s="21">
        <f t="shared" si="11"/>
        <v>0</v>
      </c>
      <c r="Z38" s="22">
        <f t="shared" si="35"/>
        <v>0</v>
      </c>
      <c r="AA38" s="19"/>
      <c r="AB38" s="20">
        <v>2.121465119800138</v>
      </c>
      <c r="AC38" s="18">
        <f>$F38*AB38</f>
        <v>4242.9302396002759</v>
      </c>
      <c r="AD38" s="19"/>
      <c r="AE38" s="21">
        <f t="shared" si="13"/>
        <v>0</v>
      </c>
      <c r="AF38" s="22">
        <f t="shared" si="36"/>
        <v>0</v>
      </c>
    </row>
    <row r="39" spans="2:32" ht="25.5" customHeight="1" x14ac:dyDescent="0.25">
      <c r="B39" s="39" t="s">
        <v>25</v>
      </c>
      <c r="C39" s="26"/>
      <c r="D39" s="26"/>
      <c r="E39" s="26"/>
      <c r="F39" s="42"/>
      <c r="G39" s="47"/>
      <c r="H39" s="43">
        <f>SUM(H36:H38)</f>
        <v>18106.44696532606</v>
      </c>
      <c r="I39" s="48"/>
      <c r="J39" s="47"/>
      <c r="K39" s="43">
        <f>SUM(K36:K38)</f>
        <v>19146.827990515576</v>
      </c>
      <c r="L39" s="48"/>
      <c r="M39" s="32">
        <f t="shared" si="28"/>
        <v>1040.3810251895156</v>
      </c>
      <c r="N39" s="33">
        <f t="shared" si="33"/>
        <v>5.7459148511127045E-2</v>
      </c>
      <c r="O39" s="48"/>
      <c r="P39" s="47"/>
      <c r="Q39" s="43">
        <f>SUM(Q36:Q38)</f>
        <v>18956.139199054604</v>
      </c>
      <c r="R39" s="48"/>
      <c r="S39" s="32">
        <f t="shared" si="10"/>
        <v>-190.68879146097242</v>
      </c>
      <c r="T39" s="33">
        <f t="shared" si="34"/>
        <v>-9.9592888992072488E-3</v>
      </c>
      <c r="U39" s="48"/>
      <c r="V39" s="47"/>
      <c r="W39" s="43">
        <f>SUM(W36:W38)</f>
        <v>18944.399199054606</v>
      </c>
      <c r="X39" s="48"/>
      <c r="Y39" s="32">
        <f t="shared" si="11"/>
        <v>-11.739999999997963</v>
      </c>
      <c r="Z39" s="33">
        <f t="shared" si="35"/>
        <v>-6.193244244895327E-4</v>
      </c>
      <c r="AA39" s="48"/>
      <c r="AB39" s="47"/>
      <c r="AC39" s="43">
        <f>SUM(AC36:AC38)</f>
        <v>19055.429199054604</v>
      </c>
      <c r="AD39" s="48"/>
      <c r="AE39" s="32">
        <f t="shared" si="13"/>
        <v>111.02999999999884</v>
      </c>
      <c r="AF39" s="33">
        <f t="shared" si="36"/>
        <v>5.860835111917386E-3</v>
      </c>
    </row>
    <row r="40" spans="2:32" ht="24.75" customHeight="1" x14ac:dyDescent="0.25">
      <c r="B40" s="49" t="s">
        <v>26</v>
      </c>
      <c r="C40" s="14"/>
      <c r="D40" s="15" t="s">
        <v>58</v>
      </c>
      <c r="E40" s="15"/>
      <c r="F40" s="156">
        <f>$G$8*(1+G63)</f>
        <v>913351.99999999988</v>
      </c>
      <c r="G40" s="50">
        <v>4.4000000000000003E-3</v>
      </c>
      <c r="H40" s="154">
        <f t="shared" ref="H40:H42" si="37">$F40*G40</f>
        <v>4018.7487999999998</v>
      </c>
      <c r="I40" s="19"/>
      <c r="J40" s="211">
        <v>5.8500000000000002E-3</v>
      </c>
      <c r="K40" s="212">
        <f t="shared" ref="K40:K42" si="38">$F40*J40</f>
        <v>5343.1091999999999</v>
      </c>
      <c r="L40" s="19"/>
      <c r="M40" s="21">
        <f t="shared" si="28"/>
        <v>1324.3604</v>
      </c>
      <c r="N40" s="155">
        <f t="shared" si="33"/>
        <v>0.32954545454545459</v>
      </c>
      <c r="O40" s="19"/>
      <c r="P40" s="50">
        <v>4.4000000000000003E-3</v>
      </c>
      <c r="Q40" s="154">
        <f t="shared" ref="Q40:Q42" si="39">$F40*P40</f>
        <v>4018.7487999999998</v>
      </c>
      <c r="R40" s="19"/>
      <c r="S40" s="21">
        <f t="shared" si="10"/>
        <v>-1324.3604</v>
      </c>
      <c r="T40" s="155">
        <f t="shared" si="34"/>
        <v>-0.24786324786324787</v>
      </c>
      <c r="U40" s="19"/>
      <c r="V40" s="50">
        <v>4.4000000000000003E-3</v>
      </c>
      <c r="W40" s="154">
        <f t="shared" ref="W40:W42" si="40">$F40*V40</f>
        <v>4018.7487999999998</v>
      </c>
      <c r="X40" s="19"/>
      <c r="Y40" s="21">
        <f t="shared" si="11"/>
        <v>0</v>
      </c>
      <c r="Z40" s="155">
        <f t="shared" si="35"/>
        <v>0</v>
      </c>
      <c r="AA40" s="19"/>
      <c r="AB40" s="50">
        <v>4.4000000000000003E-3</v>
      </c>
      <c r="AC40" s="154">
        <f t="shared" ref="AC40:AC48" si="41">$F40*AB40</f>
        <v>4018.7487999999998</v>
      </c>
      <c r="AD40" s="19"/>
      <c r="AE40" s="21">
        <f t="shared" si="13"/>
        <v>0</v>
      </c>
      <c r="AF40" s="155">
        <f t="shared" si="36"/>
        <v>0</v>
      </c>
    </row>
    <row r="41" spans="2:32" ht="25.5" customHeight="1" x14ac:dyDescent="0.25">
      <c r="B41" s="49" t="s">
        <v>27</v>
      </c>
      <c r="C41" s="14"/>
      <c r="D41" s="15" t="s">
        <v>58</v>
      </c>
      <c r="E41" s="15"/>
      <c r="F41" s="156">
        <f>$G$8*(1+G63)</f>
        <v>913351.99999999988</v>
      </c>
      <c r="G41" s="50">
        <v>1.2999999999999999E-3</v>
      </c>
      <c r="H41" s="154">
        <f t="shared" si="37"/>
        <v>1187.3575999999998</v>
      </c>
      <c r="I41" s="19"/>
      <c r="J41" s="50">
        <v>1.2999999999999999E-3</v>
      </c>
      <c r="K41" s="154">
        <f t="shared" si="38"/>
        <v>1187.3575999999998</v>
      </c>
      <c r="L41" s="19"/>
      <c r="M41" s="21">
        <f t="shared" si="28"/>
        <v>0</v>
      </c>
      <c r="N41" s="155">
        <f t="shared" si="33"/>
        <v>0</v>
      </c>
      <c r="O41" s="19"/>
      <c r="P41" s="50">
        <v>1.2999999999999999E-3</v>
      </c>
      <c r="Q41" s="154">
        <f t="shared" si="39"/>
        <v>1187.3575999999998</v>
      </c>
      <c r="R41" s="19"/>
      <c r="S41" s="21">
        <f t="shared" si="10"/>
        <v>0</v>
      </c>
      <c r="T41" s="155">
        <f t="shared" si="34"/>
        <v>0</v>
      </c>
      <c r="U41" s="19"/>
      <c r="V41" s="50">
        <v>1.2999999999999999E-3</v>
      </c>
      <c r="W41" s="154">
        <f t="shared" si="40"/>
        <v>1187.3575999999998</v>
      </c>
      <c r="X41" s="19"/>
      <c r="Y41" s="21">
        <f t="shared" si="11"/>
        <v>0</v>
      </c>
      <c r="Z41" s="155">
        <f t="shared" si="35"/>
        <v>0</v>
      </c>
      <c r="AA41" s="19"/>
      <c r="AB41" s="50">
        <v>1.2999999999999999E-3</v>
      </c>
      <c r="AC41" s="154">
        <f t="shared" si="41"/>
        <v>1187.3575999999998</v>
      </c>
      <c r="AD41" s="19"/>
      <c r="AE41" s="21">
        <f t="shared" si="13"/>
        <v>0</v>
      </c>
      <c r="AF41" s="155">
        <f t="shared" si="36"/>
        <v>0</v>
      </c>
    </row>
    <row r="42" spans="2:32" x14ac:dyDescent="0.25">
      <c r="B42" s="14" t="s">
        <v>28</v>
      </c>
      <c r="C42" s="14"/>
      <c r="D42" s="15" t="s">
        <v>55</v>
      </c>
      <c r="E42" s="15"/>
      <c r="F42" s="17">
        <v>1</v>
      </c>
      <c r="G42" s="50">
        <v>0.25</v>
      </c>
      <c r="H42" s="154">
        <f t="shared" si="37"/>
        <v>0.25</v>
      </c>
      <c r="I42" s="19"/>
      <c r="J42" s="50">
        <v>0.25</v>
      </c>
      <c r="K42" s="154">
        <f t="shared" si="38"/>
        <v>0.25</v>
      </c>
      <c r="L42" s="19"/>
      <c r="M42" s="21">
        <f t="shared" si="28"/>
        <v>0</v>
      </c>
      <c r="N42" s="155">
        <f t="shared" si="33"/>
        <v>0</v>
      </c>
      <c r="O42" s="19"/>
      <c r="P42" s="50">
        <v>0.25</v>
      </c>
      <c r="Q42" s="154">
        <f t="shared" si="39"/>
        <v>0.25</v>
      </c>
      <c r="R42" s="19"/>
      <c r="S42" s="21">
        <f t="shared" si="10"/>
        <v>0</v>
      </c>
      <c r="T42" s="155">
        <f t="shared" si="34"/>
        <v>0</v>
      </c>
      <c r="U42" s="19"/>
      <c r="V42" s="50">
        <v>0.25</v>
      </c>
      <c r="W42" s="154">
        <f t="shared" si="40"/>
        <v>0.25</v>
      </c>
      <c r="X42" s="19"/>
      <c r="Y42" s="21">
        <f t="shared" si="11"/>
        <v>0</v>
      </c>
      <c r="Z42" s="155">
        <f t="shared" si="35"/>
        <v>0</v>
      </c>
      <c r="AA42" s="19"/>
      <c r="AB42" s="50">
        <v>0.25</v>
      </c>
      <c r="AC42" s="154">
        <f t="shared" si="41"/>
        <v>0.25</v>
      </c>
      <c r="AD42" s="19"/>
      <c r="AE42" s="21">
        <f t="shared" si="13"/>
        <v>0</v>
      </c>
      <c r="AF42" s="155">
        <f t="shared" si="36"/>
        <v>0</v>
      </c>
    </row>
    <row r="43" spans="2:32" x14ac:dyDescent="0.25">
      <c r="B43" s="14" t="s">
        <v>29</v>
      </c>
      <c r="C43" s="14"/>
      <c r="D43" s="15" t="s">
        <v>58</v>
      </c>
      <c r="E43" s="15"/>
      <c r="F43" s="157">
        <f>G8</f>
        <v>879999.99999999988</v>
      </c>
      <c r="G43" s="50">
        <v>7.0000000000000001E-3</v>
      </c>
      <c r="H43" s="154">
        <f t="shared" ref="H43:H48" si="42">$F43*G43</f>
        <v>6159.9999999999991</v>
      </c>
      <c r="I43" s="19"/>
      <c r="J43" s="50">
        <v>7.0000000000000001E-3</v>
      </c>
      <c r="K43" s="154">
        <f t="shared" ref="K43:K48" si="43">$F43*J43</f>
        <v>6159.9999999999991</v>
      </c>
      <c r="L43" s="19"/>
      <c r="M43" s="21">
        <f t="shared" ref="M43:M60" si="44">K43-H43</f>
        <v>0</v>
      </c>
      <c r="N43" s="155">
        <f t="shared" ref="N43:N46" si="45">IF((H43)=0,"",(M43/H43))</f>
        <v>0</v>
      </c>
      <c r="O43" s="19"/>
      <c r="P43" s="50">
        <v>7.0000000000000001E-3</v>
      </c>
      <c r="Q43" s="154">
        <f t="shared" ref="Q43:Q48" si="46">$F43*P43</f>
        <v>6159.9999999999991</v>
      </c>
      <c r="R43" s="19"/>
      <c r="S43" s="21">
        <f t="shared" ref="S43:S60" si="47">Q43-K43</f>
        <v>0</v>
      </c>
      <c r="T43" s="155">
        <f t="shared" ref="T43:T46" si="48">IF((K43)=0,"",(S43/K43))</f>
        <v>0</v>
      </c>
      <c r="U43" s="19"/>
      <c r="V43" s="50">
        <v>7.0000000000000001E-3</v>
      </c>
      <c r="W43" s="154">
        <f t="shared" ref="W43:W48" si="49">$F43*V43</f>
        <v>6159.9999999999991</v>
      </c>
      <c r="X43" s="19"/>
      <c r="Y43" s="21">
        <f t="shared" ref="Y43:Y60" si="50">W43-Q43</f>
        <v>0</v>
      </c>
      <c r="Z43" s="155">
        <f t="shared" ref="Z43:Z46" si="51">IF((Q43)=0,"",(Y43/Q43))</f>
        <v>0</v>
      </c>
      <c r="AA43" s="19"/>
      <c r="AB43" s="50">
        <v>7.0000000000000001E-3</v>
      </c>
      <c r="AC43" s="154">
        <f t="shared" si="41"/>
        <v>6159.9999999999991</v>
      </c>
      <c r="AD43" s="19"/>
      <c r="AE43" s="21">
        <f t="shared" si="13"/>
        <v>0</v>
      </c>
      <c r="AF43" s="155">
        <f t="shared" si="36"/>
        <v>0</v>
      </c>
    </row>
    <row r="44" spans="2:32" x14ac:dyDescent="0.25">
      <c r="B44" s="37" t="s">
        <v>30</v>
      </c>
      <c r="C44" s="14"/>
      <c r="D44" s="15" t="s">
        <v>58</v>
      </c>
      <c r="E44" s="15"/>
      <c r="F44" s="55">
        <f>0.64*$G$8</f>
        <v>563199.99999999988</v>
      </c>
      <c r="G44" s="54">
        <v>0.08</v>
      </c>
      <c r="H44" s="154">
        <f t="shared" si="42"/>
        <v>45055.999999999993</v>
      </c>
      <c r="I44" s="19"/>
      <c r="J44" s="54">
        <v>0.08</v>
      </c>
      <c r="K44" s="154">
        <f t="shared" si="43"/>
        <v>45055.999999999993</v>
      </c>
      <c r="L44" s="19"/>
      <c r="M44" s="21">
        <f t="shared" si="44"/>
        <v>0</v>
      </c>
      <c r="N44" s="155">
        <f t="shared" si="45"/>
        <v>0</v>
      </c>
      <c r="O44" s="19"/>
      <c r="P44" s="54">
        <v>0.08</v>
      </c>
      <c r="Q44" s="154">
        <f t="shared" si="46"/>
        <v>45055.999999999993</v>
      </c>
      <c r="R44" s="19"/>
      <c r="S44" s="21">
        <f t="shared" si="47"/>
        <v>0</v>
      </c>
      <c r="T44" s="155">
        <f t="shared" si="48"/>
        <v>0</v>
      </c>
      <c r="U44" s="19"/>
      <c r="V44" s="54">
        <v>0.08</v>
      </c>
      <c r="W44" s="154">
        <f t="shared" si="49"/>
        <v>45055.999999999993</v>
      </c>
      <c r="X44" s="19"/>
      <c r="Y44" s="21">
        <f t="shared" si="50"/>
        <v>0</v>
      </c>
      <c r="Z44" s="155">
        <f t="shared" si="51"/>
        <v>0</v>
      </c>
      <c r="AA44" s="19"/>
      <c r="AB44" s="54">
        <v>0.08</v>
      </c>
      <c r="AC44" s="154">
        <f t="shared" si="41"/>
        <v>45055.999999999993</v>
      </c>
      <c r="AD44" s="19"/>
      <c r="AE44" s="21">
        <f t="shared" si="13"/>
        <v>0</v>
      </c>
      <c r="AF44" s="155">
        <f t="shared" si="36"/>
        <v>0</v>
      </c>
    </row>
    <row r="45" spans="2:32" x14ac:dyDescent="0.25">
      <c r="B45" s="37" t="s">
        <v>31</v>
      </c>
      <c r="C45" s="14"/>
      <c r="D45" s="15" t="s">
        <v>58</v>
      </c>
      <c r="E45" s="15"/>
      <c r="F45" s="55">
        <f>0.18*$G$8</f>
        <v>158399.99999999997</v>
      </c>
      <c r="G45" s="54">
        <v>0.122</v>
      </c>
      <c r="H45" s="154">
        <f t="shared" si="42"/>
        <v>19324.799999999996</v>
      </c>
      <c r="I45" s="19"/>
      <c r="J45" s="54">
        <v>0.122</v>
      </c>
      <c r="K45" s="154">
        <f t="shared" si="43"/>
        <v>19324.799999999996</v>
      </c>
      <c r="L45" s="19"/>
      <c r="M45" s="21">
        <f t="shared" si="44"/>
        <v>0</v>
      </c>
      <c r="N45" s="155">
        <f t="shared" si="45"/>
        <v>0</v>
      </c>
      <c r="O45" s="19"/>
      <c r="P45" s="54">
        <v>0.122</v>
      </c>
      <c r="Q45" s="154">
        <f t="shared" si="46"/>
        <v>19324.799999999996</v>
      </c>
      <c r="R45" s="19"/>
      <c r="S45" s="21">
        <f t="shared" si="47"/>
        <v>0</v>
      </c>
      <c r="T45" s="155">
        <f t="shared" si="48"/>
        <v>0</v>
      </c>
      <c r="U45" s="19"/>
      <c r="V45" s="54">
        <v>0.122</v>
      </c>
      <c r="W45" s="154">
        <f t="shared" si="49"/>
        <v>19324.799999999996</v>
      </c>
      <c r="X45" s="19"/>
      <c r="Y45" s="21">
        <f t="shared" si="50"/>
        <v>0</v>
      </c>
      <c r="Z45" s="155">
        <f t="shared" si="51"/>
        <v>0</v>
      </c>
      <c r="AA45" s="19"/>
      <c r="AB45" s="54">
        <v>0.122</v>
      </c>
      <c r="AC45" s="154">
        <f t="shared" si="41"/>
        <v>19324.799999999996</v>
      </c>
      <c r="AD45" s="19"/>
      <c r="AE45" s="21">
        <f t="shared" si="13"/>
        <v>0</v>
      </c>
      <c r="AF45" s="155">
        <f t="shared" si="36"/>
        <v>0</v>
      </c>
    </row>
    <row r="46" spans="2:32" x14ac:dyDescent="0.25">
      <c r="B46" s="159" t="s">
        <v>32</v>
      </c>
      <c r="C46" s="14"/>
      <c r="D46" s="15" t="s">
        <v>58</v>
      </c>
      <c r="E46" s="15"/>
      <c r="F46" s="55">
        <f>0.18*$G$8</f>
        <v>158399.99999999997</v>
      </c>
      <c r="G46" s="54">
        <v>0.161</v>
      </c>
      <c r="H46" s="154">
        <f t="shared" si="42"/>
        <v>25502.399999999994</v>
      </c>
      <c r="I46" s="19"/>
      <c r="J46" s="54">
        <v>0.161</v>
      </c>
      <c r="K46" s="154">
        <f t="shared" si="43"/>
        <v>25502.399999999994</v>
      </c>
      <c r="L46" s="19"/>
      <c r="M46" s="21">
        <f t="shared" si="44"/>
        <v>0</v>
      </c>
      <c r="N46" s="155">
        <f t="shared" si="45"/>
        <v>0</v>
      </c>
      <c r="O46" s="19"/>
      <c r="P46" s="54">
        <v>0.161</v>
      </c>
      <c r="Q46" s="154">
        <f t="shared" si="46"/>
        <v>25502.399999999994</v>
      </c>
      <c r="R46" s="19"/>
      <c r="S46" s="21">
        <f t="shared" si="47"/>
        <v>0</v>
      </c>
      <c r="T46" s="155">
        <f t="shared" si="48"/>
        <v>0</v>
      </c>
      <c r="U46" s="19"/>
      <c r="V46" s="54">
        <v>0.161</v>
      </c>
      <c r="W46" s="154">
        <f t="shared" si="49"/>
        <v>25502.399999999994</v>
      </c>
      <c r="X46" s="19"/>
      <c r="Y46" s="21">
        <f t="shared" si="50"/>
        <v>0</v>
      </c>
      <c r="Z46" s="155">
        <f t="shared" si="51"/>
        <v>0</v>
      </c>
      <c r="AA46" s="19"/>
      <c r="AB46" s="54">
        <v>0.161</v>
      </c>
      <c r="AC46" s="154">
        <f t="shared" si="41"/>
        <v>25502.399999999994</v>
      </c>
      <c r="AD46" s="19"/>
      <c r="AE46" s="21">
        <f t="shared" si="13"/>
        <v>0</v>
      </c>
      <c r="AF46" s="155">
        <f t="shared" si="36"/>
        <v>0</v>
      </c>
    </row>
    <row r="47" spans="2:32" s="61" customFormat="1" x14ac:dyDescent="0.25">
      <c r="B47" s="158" t="s">
        <v>33</v>
      </c>
      <c r="C47" s="56"/>
      <c r="D47" s="57" t="s">
        <v>58</v>
      </c>
      <c r="E47" s="57"/>
      <c r="F47" s="58">
        <f>IF(AND(N3=1, G8&gt;=750), 750, IF(AND(N3=1, AND(G8&lt;750, G8&gt;=0)), G8, IF(AND(N3=2, G8&gt;=750), 750, IF(AND(N3=2, AND(G8&lt;750, G8&gt;=0)), G8))))</f>
        <v>750</v>
      </c>
      <c r="G47" s="54">
        <v>9.4E-2</v>
      </c>
      <c r="H47" s="154">
        <f t="shared" si="42"/>
        <v>70.5</v>
      </c>
      <c r="I47" s="59"/>
      <c r="J47" s="54">
        <v>9.4E-2</v>
      </c>
      <c r="K47" s="154">
        <f t="shared" si="43"/>
        <v>70.5</v>
      </c>
      <c r="L47" s="59"/>
      <c r="M47" s="60">
        <f t="shared" si="44"/>
        <v>0</v>
      </c>
      <c r="N47" s="155">
        <f>IF((H47)=FALSE,"",(M47/H47))</f>
        <v>0</v>
      </c>
      <c r="O47" s="59"/>
      <c r="P47" s="54">
        <v>9.4E-2</v>
      </c>
      <c r="Q47" s="154">
        <f t="shared" si="46"/>
        <v>70.5</v>
      </c>
      <c r="R47" s="59"/>
      <c r="S47" s="60">
        <f t="shared" si="47"/>
        <v>0</v>
      </c>
      <c r="T47" s="155">
        <f>IF((K47)=FALSE,"",(S47/K47))</f>
        <v>0</v>
      </c>
      <c r="U47" s="59"/>
      <c r="V47" s="54">
        <v>9.4E-2</v>
      </c>
      <c r="W47" s="154">
        <f t="shared" si="49"/>
        <v>70.5</v>
      </c>
      <c r="X47" s="59"/>
      <c r="Y47" s="60">
        <f t="shared" si="50"/>
        <v>0</v>
      </c>
      <c r="Z47" s="155">
        <f>IF((Q47)=FALSE,"",(Y47/Q47))</f>
        <v>0</v>
      </c>
      <c r="AA47" s="59"/>
      <c r="AB47" s="54">
        <v>9.4E-2</v>
      </c>
      <c r="AC47" s="154">
        <f t="shared" si="41"/>
        <v>70.5</v>
      </c>
      <c r="AD47" s="59"/>
      <c r="AE47" s="60">
        <f>AC47-W47</f>
        <v>0</v>
      </c>
      <c r="AF47" s="155">
        <f>IF((W47)=FALSE,"",(AE47/W47))</f>
        <v>0</v>
      </c>
    </row>
    <row r="48" spans="2:32" s="61" customFormat="1" ht="13" thickBot="1" x14ac:dyDescent="0.3">
      <c r="B48" s="158" t="s">
        <v>34</v>
      </c>
      <c r="C48" s="56"/>
      <c r="D48" s="57" t="s">
        <v>58</v>
      </c>
      <c r="E48" s="57"/>
      <c r="F48" s="58">
        <f>IF(AND(N3=1, G8&gt;=750), G8-750, IF(AND(N3=1, AND(G8&lt;750, G8&gt;=0)), 0, IF(AND(N3=2, G8&gt;=750), G8-750, IF(AND(N3=2, AND(G8&lt;750, G8&gt;=0)), 0))))</f>
        <v>879249.99999999988</v>
      </c>
      <c r="G48" s="54">
        <v>0.11</v>
      </c>
      <c r="H48" s="154">
        <f t="shared" si="42"/>
        <v>96717.499999999985</v>
      </c>
      <c r="I48" s="59"/>
      <c r="J48" s="54">
        <v>0.11</v>
      </c>
      <c r="K48" s="154">
        <f t="shared" si="43"/>
        <v>96717.499999999985</v>
      </c>
      <c r="L48" s="59"/>
      <c r="M48" s="60">
        <f t="shared" si="44"/>
        <v>0</v>
      </c>
      <c r="N48" s="155">
        <f>IFERROR(IF((H48)=FALSE,"",(M48/H48)),"n/a")</f>
        <v>0</v>
      </c>
      <c r="O48" s="59"/>
      <c r="P48" s="54">
        <v>0.11</v>
      </c>
      <c r="Q48" s="154">
        <f t="shared" si="46"/>
        <v>96717.499999999985</v>
      </c>
      <c r="R48" s="59"/>
      <c r="S48" s="60">
        <f t="shared" si="47"/>
        <v>0</v>
      </c>
      <c r="T48" s="155">
        <f>IF((K48)=FALSE,"",(S48/K48))</f>
        <v>0</v>
      </c>
      <c r="U48" s="59"/>
      <c r="V48" s="54">
        <v>0.11</v>
      </c>
      <c r="W48" s="154">
        <f t="shared" si="49"/>
        <v>96717.499999999985</v>
      </c>
      <c r="X48" s="59"/>
      <c r="Y48" s="60">
        <f t="shared" si="50"/>
        <v>0</v>
      </c>
      <c r="Z48" s="155">
        <f>IF((Q48)=FALSE,"",(Y48/Q48))</f>
        <v>0</v>
      </c>
      <c r="AA48" s="59"/>
      <c r="AB48" s="54">
        <v>0.11</v>
      </c>
      <c r="AC48" s="154">
        <f t="shared" si="41"/>
        <v>96717.499999999985</v>
      </c>
      <c r="AD48" s="59"/>
      <c r="AE48" s="60">
        <f t="shared" si="13"/>
        <v>0</v>
      </c>
      <c r="AF48" s="155">
        <f>IF((W48)=FALSE,"",(AE48/W48))</f>
        <v>0</v>
      </c>
    </row>
    <row r="49" spans="2:36" ht="8.25" customHeight="1" thickBot="1" x14ac:dyDescent="0.3">
      <c r="B49" s="62"/>
      <c r="C49" s="63"/>
      <c r="D49" s="64"/>
      <c r="E49" s="64"/>
      <c r="F49" s="66"/>
      <c r="G49" s="65"/>
      <c r="H49" s="67"/>
      <c r="I49" s="68"/>
      <c r="J49" s="65"/>
      <c r="K49" s="67"/>
      <c r="L49" s="68"/>
      <c r="M49" s="69">
        <f t="shared" si="44"/>
        <v>0</v>
      </c>
      <c r="N49" s="70"/>
      <c r="O49" s="68"/>
      <c r="P49" s="65"/>
      <c r="Q49" s="67"/>
      <c r="R49" s="68"/>
      <c r="S49" s="69">
        <f t="shared" si="47"/>
        <v>0</v>
      </c>
      <c r="T49" s="70"/>
      <c r="U49" s="68"/>
      <c r="V49" s="65"/>
      <c r="W49" s="67"/>
      <c r="X49" s="68"/>
      <c r="Y49" s="69">
        <f t="shared" si="50"/>
        <v>0</v>
      </c>
      <c r="Z49" s="70"/>
      <c r="AA49" s="68"/>
      <c r="AB49" s="65"/>
      <c r="AC49" s="67"/>
      <c r="AD49" s="68"/>
      <c r="AE49" s="69">
        <f t="shared" si="13"/>
        <v>0</v>
      </c>
      <c r="AF49" s="70"/>
    </row>
    <row r="50" spans="2:36" ht="13" x14ac:dyDescent="0.25">
      <c r="B50" s="71" t="s">
        <v>35</v>
      </c>
      <c r="C50" s="14"/>
      <c r="D50" s="14"/>
      <c r="E50" s="14"/>
      <c r="F50" s="73"/>
      <c r="G50" s="72"/>
      <c r="H50" s="74">
        <f>SUM(H40:H46,H39)</f>
        <v>119356.00336532603</v>
      </c>
      <c r="I50" s="75"/>
      <c r="J50" s="72"/>
      <c r="K50" s="74">
        <f>SUM(K40:K46,K39)</f>
        <v>121720.74479051556</v>
      </c>
      <c r="L50" s="75"/>
      <c r="M50" s="76">
        <f t="shared" si="44"/>
        <v>2364.7414251895243</v>
      </c>
      <c r="N50" s="77">
        <f>IF((H50)=0,"",(M50/H50))</f>
        <v>1.9812505098310812E-2</v>
      </c>
      <c r="O50" s="75"/>
      <c r="P50" s="72"/>
      <c r="Q50" s="74">
        <f>SUM(Q40:Q46,Q39)</f>
        <v>120205.69559905457</v>
      </c>
      <c r="R50" s="75"/>
      <c r="S50" s="76">
        <f t="shared" si="47"/>
        <v>-1515.0491914609884</v>
      </c>
      <c r="T50" s="77">
        <f>IF((K50)=0,"",(S50/K50))</f>
        <v>-1.2446926726158519E-2</v>
      </c>
      <c r="U50" s="75"/>
      <c r="V50" s="72"/>
      <c r="W50" s="74">
        <f>SUM(W40:W46,W39)</f>
        <v>120193.95559905458</v>
      </c>
      <c r="X50" s="75"/>
      <c r="Y50" s="76">
        <f t="shared" si="50"/>
        <v>-11.739999999990687</v>
      </c>
      <c r="Z50" s="77">
        <f>IF((Q50)=0,"",(Y50/Q50))</f>
        <v>-9.7665921248435618E-5</v>
      </c>
      <c r="AA50" s="75"/>
      <c r="AB50" s="72"/>
      <c r="AC50" s="74">
        <f>SUM(AC40:AC46,AC39)</f>
        <v>120304.98559905458</v>
      </c>
      <c r="AD50" s="75"/>
      <c r="AE50" s="76">
        <f t="shared" si="13"/>
        <v>111.02999999999884</v>
      </c>
      <c r="AF50" s="77">
        <f>IF((W50)=0,"",(AE50/W50))</f>
        <v>9.2375693475281689E-4</v>
      </c>
    </row>
    <row r="51" spans="2:36" x14ac:dyDescent="0.25">
      <c r="B51" s="78" t="s">
        <v>36</v>
      </c>
      <c r="C51" s="14"/>
      <c r="D51" s="14"/>
      <c r="E51" s="14"/>
      <c r="F51" s="80"/>
      <c r="G51" s="79">
        <v>0.13</v>
      </c>
      <c r="H51" s="82">
        <f>H50*G51</f>
        <v>15516.280437492385</v>
      </c>
      <c r="I51" s="81"/>
      <c r="J51" s="79">
        <v>0.13</v>
      </c>
      <c r="K51" s="82">
        <f>K50*J51</f>
        <v>15823.696822767022</v>
      </c>
      <c r="L51" s="81"/>
      <c r="M51" s="83">
        <f t="shared" si="44"/>
        <v>307.41638527463692</v>
      </c>
      <c r="N51" s="84">
        <f>IF((H51)=0,"",(M51/H51))</f>
        <v>1.9812505098310729E-2</v>
      </c>
      <c r="O51" s="81"/>
      <c r="P51" s="79">
        <v>0.13</v>
      </c>
      <c r="Q51" s="82">
        <f>Q50*P51</f>
        <v>15626.740427877094</v>
      </c>
      <c r="R51" s="81"/>
      <c r="S51" s="83">
        <f t="shared" si="47"/>
        <v>-196.95639488992856</v>
      </c>
      <c r="T51" s="84">
        <f>IF((K51)=0,"",(S51/K51))</f>
        <v>-1.2446926726158523E-2</v>
      </c>
      <c r="U51" s="81"/>
      <c r="V51" s="79">
        <v>0.13</v>
      </c>
      <c r="W51" s="82">
        <f>W50*V51</f>
        <v>15625.214227877095</v>
      </c>
      <c r="X51" s="81"/>
      <c r="Y51" s="83">
        <f t="shared" si="50"/>
        <v>-1.5261999999984255</v>
      </c>
      <c r="Z51" s="84">
        <f>IF((Q51)=0,"",(Y51/Q51))</f>
        <v>-9.7665921248412334E-5</v>
      </c>
      <c r="AA51" s="81"/>
      <c r="AB51" s="79">
        <v>0.13</v>
      </c>
      <c r="AC51" s="82">
        <f>AC50*AB51</f>
        <v>15639.648127877095</v>
      </c>
      <c r="AD51" s="81"/>
      <c r="AE51" s="83">
        <f t="shared" si="13"/>
        <v>14.433899999999994</v>
      </c>
      <c r="AF51" s="84">
        <f>IF((W51)=0,"",(AE51/W51))</f>
        <v>9.2375693475282622E-4</v>
      </c>
    </row>
    <row r="52" spans="2:36" ht="12.75" customHeight="1" x14ac:dyDescent="0.25">
      <c r="B52" s="85" t="s">
        <v>37</v>
      </c>
      <c r="C52" s="14"/>
      <c r="D52" s="14"/>
      <c r="E52" s="14"/>
      <c r="F52" s="80"/>
      <c r="G52" s="86"/>
      <c r="H52" s="82">
        <f>H50+H51</f>
        <v>134872.28380281842</v>
      </c>
      <c r="I52" s="81"/>
      <c r="J52" s="86"/>
      <c r="K52" s="82">
        <f>K50+K51</f>
        <v>137544.44161328257</v>
      </c>
      <c r="L52" s="81"/>
      <c r="M52" s="83">
        <f t="shared" si="44"/>
        <v>2672.1578104641521</v>
      </c>
      <c r="N52" s="84">
        <f>IF((H52)=0,"",(M52/H52))</f>
        <v>1.9812505098310732E-2</v>
      </c>
      <c r="O52" s="81"/>
      <c r="P52" s="86"/>
      <c r="Q52" s="82">
        <f>Q50+Q51</f>
        <v>135832.43602693165</v>
      </c>
      <c r="R52" s="81"/>
      <c r="S52" s="83">
        <f t="shared" si="47"/>
        <v>-1712.0055863509187</v>
      </c>
      <c r="T52" s="84">
        <f>IF((K52)=0,"",(S52/K52))</f>
        <v>-1.2446926726158533E-2</v>
      </c>
      <c r="U52" s="81"/>
      <c r="V52" s="86"/>
      <c r="W52" s="82">
        <f>W50+W51</f>
        <v>135819.16982693167</v>
      </c>
      <c r="X52" s="81"/>
      <c r="Y52" s="83">
        <f t="shared" si="50"/>
        <v>-13.266199999983655</v>
      </c>
      <c r="Z52" s="84">
        <f>IF((Q52)=0,"",(Y52/Q52))</f>
        <v>-9.7665921248392764E-5</v>
      </c>
      <c r="AA52" s="81"/>
      <c r="AB52" s="86"/>
      <c r="AC52" s="82">
        <f>AC50+AC51</f>
        <v>135944.63372693167</v>
      </c>
      <c r="AD52" s="81"/>
      <c r="AE52" s="83">
        <f t="shared" si="13"/>
        <v>125.46390000000247</v>
      </c>
      <c r="AF52" s="84">
        <f>IF((W52)=0,"",(AE52/W52))</f>
        <v>9.2375693475284487E-4</v>
      </c>
    </row>
    <row r="53" spans="2:36" ht="15.75" customHeight="1" x14ac:dyDescent="0.25">
      <c r="B53" s="141" t="s">
        <v>38</v>
      </c>
      <c r="C53" s="141"/>
      <c r="D53" s="141"/>
      <c r="E53" s="141"/>
      <c r="F53" s="80"/>
      <c r="G53" s="86"/>
      <c r="H53" s="87">
        <f>ROUND(-H52*10%,2)</f>
        <v>-13487.23</v>
      </c>
      <c r="I53" s="81"/>
      <c r="J53" s="86"/>
      <c r="K53" s="213">
        <v>0</v>
      </c>
      <c r="L53" s="81"/>
      <c r="M53" s="88">
        <f t="shared" si="44"/>
        <v>13487.23</v>
      </c>
      <c r="N53" s="89">
        <f>IF((H53)=0,"",(M53/H53))</f>
        <v>-1</v>
      </c>
      <c r="O53" s="81"/>
      <c r="P53" s="86"/>
      <c r="Q53" s="87">
        <f>ROUND(-Q52*10%,2)</f>
        <v>-13583.24</v>
      </c>
      <c r="R53" s="81"/>
      <c r="S53" s="88">
        <f t="shared" si="47"/>
        <v>-13583.24</v>
      </c>
      <c r="T53" s="89" t="str">
        <f>IF((K53)=0,"",(S53/K53))</f>
        <v/>
      </c>
      <c r="U53" s="81"/>
      <c r="V53" s="86"/>
      <c r="W53" s="87">
        <f>ROUND(-W52*10%,2)</f>
        <v>-13581.92</v>
      </c>
      <c r="X53" s="81"/>
      <c r="Y53" s="88">
        <f t="shared" si="50"/>
        <v>1.319999999999709</v>
      </c>
      <c r="Z53" s="89">
        <f>IF((Q53)=0,"",(Y53/Q53))</f>
        <v>-9.7178581840540914E-5</v>
      </c>
      <c r="AA53" s="81"/>
      <c r="AB53" s="86"/>
      <c r="AC53" s="87">
        <f>ROUND(-AC52*10%,2)</f>
        <v>-13594.46</v>
      </c>
      <c r="AD53" s="81"/>
      <c r="AE53" s="88">
        <f t="shared" si="13"/>
        <v>-12.539999999999054</v>
      </c>
      <c r="AF53" s="89">
        <f>IF((W53)=0,"",(AE53/W53))</f>
        <v>9.2328625113379068E-4</v>
      </c>
    </row>
    <row r="54" spans="2:36" ht="13.5" customHeight="1" thickBot="1" x14ac:dyDescent="0.3">
      <c r="B54" s="222" t="s">
        <v>39</v>
      </c>
      <c r="C54" s="222"/>
      <c r="D54" s="222"/>
      <c r="E54" s="142"/>
      <c r="F54" s="91"/>
      <c r="G54" s="90"/>
      <c r="H54" s="93">
        <f>H52+H53</f>
        <v>121385.05380281842</v>
      </c>
      <c r="I54" s="92"/>
      <c r="J54" s="90"/>
      <c r="K54" s="93">
        <f>K52+K53</f>
        <v>137544.44161328257</v>
      </c>
      <c r="L54" s="92"/>
      <c r="M54" s="94">
        <f t="shared" si="44"/>
        <v>16159.387810464148</v>
      </c>
      <c r="N54" s="95">
        <f>IF((H54)=0,"",(M54/H54))</f>
        <v>0.13312502078479901</v>
      </c>
      <c r="O54" s="92"/>
      <c r="P54" s="90"/>
      <c r="Q54" s="93">
        <f>Q52+Q53</f>
        <v>122249.19602693165</v>
      </c>
      <c r="R54" s="92"/>
      <c r="S54" s="94">
        <f t="shared" si="47"/>
        <v>-15295.245586350924</v>
      </c>
      <c r="T54" s="95">
        <f>IF((K54)=0,"",(S54/K54))</f>
        <v>-0.11120220786060374</v>
      </c>
      <c r="U54" s="92"/>
      <c r="V54" s="90"/>
      <c r="W54" s="93">
        <f>W52+W53</f>
        <v>122237.24982693167</v>
      </c>
      <c r="X54" s="92"/>
      <c r="Y54" s="94">
        <f t="shared" si="50"/>
        <v>-11.94619999997667</v>
      </c>
      <c r="Z54" s="95">
        <f>IF((Q54)=0,"",(Y54/Q54))</f>
        <v>-9.7720070055470207E-5</v>
      </c>
      <c r="AA54" s="92"/>
      <c r="AB54" s="90"/>
      <c r="AC54" s="93">
        <f>AC52+AC53</f>
        <v>122350.17372693168</v>
      </c>
      <c r="AD54" s="92"/>
      <c r="AE54" s="94">
        <f t="shared" si="13"/>
        <v>112.92390000000887</v>
      </c>
      <c r="AF54" s="95">
        <f>IF((W54)=0,"",(AE54/W54))</f>
        <v>9.238092329456936E-4</v>
      </c>
    </row>
    <row r="55" spans="2:36" s="61" customFormat="1" ht="8.25" customHeight="1" thickBot="1" x14ac:dyDescent="0.3">
      <c r="B55" s="96"/>
      <c r="C55" s="97"/>
      <c r="D55" s="98"/>
      <c r="E55" s="98"/>
      <c r="F55" s="99"/>
      <c r="G55" s="65"/>
      <c r="H55" s="67"/>
      <c r="I55" s="100"/>
      <c r="J55" s="65"/>
      <c r="K55" s="67"/>
      <c r="L55" s="100"/>
      <c r="M55" s="101">
        <f t="shared" si="44"/>
        <v>0</v>
      </c>
      <c r="N55" s="70"/>
      <c r="O55" s="100"/>
      <c r="P55" s="65"/>
      <c r="Q55" s="67"/>
      <c r="R55" s="100"/>
      <c r="S55" s="101">
        <f t="shared" si="47"/>
        <v>0</v>
      </c>
      <c r="T55" s="70"/>
      <c r="U55" s="100"/>
      <c r="V55" s="65"/>
      <c r="W55" s="67"/>
      <c r="X55" s="100"/>
      <c r="Y55" s="101">
        <f t="shared" si="50"/>
        <v>0</v>
      </c>
      <c r="Z55" s="70"/>
      <c r="AA55" s="100"/>
      <c r="AB55" s="65"/>
      <c r="AC55" s="67"/>
      <c r="AD55" s="100"/>
      <c r="AE55" s="101">
        <f t="shared" si="13"/>
        <v>0</v>
      </c>
      <c r="AF55" s="70"/>
    </row>
    <row r="56" spans="2:36" s="61" customFormat="1" ht="13" x14ac:dyDescent="0.25">
      <c r="B56" s="102" t="s">
        <v>40</v>
      </c>
      <c r="C56" s="56"/>
      <c r="D56" s="56"/>
      <c r="E56" s="56"/>
      <c r="F56" s="104"/>
      <c r="G56" s="103"/>
      <c r="H56" s="105">
        <f>SUM(H47:H48,H39,H40:H43)</f>
        <v>126260.80336532605</v>
      </c>
      <c r="I56" s="106"/>
      <c r="J56" s="103"/>
      <c r="K56" s="105">
        <f>SUM(K47:K48,K39,K40:K43)</f>
        <v>128625.54479051557</v>
      </c>
      <c r="L56" s="106"/>
      <c r="M56" s="107">
        <f t="shared" si="44"/>
        <v>2364.7414251895243</v>
      </c>
      <c r="N56" s="77">
        <f>IF((H56)=0,"",(M56/H56))</f>
        <v>1.8729022484890456E-2</v>
      </c>
      <c r="O56" s="106"/>
      <c r="P56" s="103"/>
      <c r="Q56" s="105">
        <f>SUM(Q47:Q48,Q39,Q40:Q43)</f>
        <v>127110.4955990546</v>
      </c>
      <c r="R56" s="106"/>
      <c r="S56" s="107">
        <f t="shared" si="47"/>
        <v>-1515.0491914609738</v>
      </c>
      <c r="T56" s="77">
        <f>IF((K56)=0,"",(S56/K56))</f>
        <v>-1.1778758208009461E-2</v>
      </c>
      <c r="U56" s="106"/>
      <c r="V56" s="103"/>
      <c r="W56" s="105">
        <f>SUM(W47:W48,W39,W40:W43)</f>
        <v>127098.7555990546</v>
      </c>
      <c r="X56" s="106"/>
      <c r="Y56" s="107">
        <f t="shared" si="50"/>
        <v>-11.740000000005239</v>
      </c>
      <c r="Z56" s="77">
        <f>IF((Q56)=0,"",(Y56/Q56))</f>
        <v>-9.2360587099249387E-5</v>
      </c>
      <c r="AA56" s="106"/>
      <c r="AB56" s="103"/>
      <c r="AC56" s="105">
        <f>SUM(AC47:AC48,AC39,AC40:AC43)</f>
        <v>127209.78559905459</v>
      </c>
      <c r="AD56" s="106"/>
      <c r="AE56" s="107">
        <f t="shared" si="13"/>
        <v>111.02999999999884</v>
      </c>
      <c r="AF56" s="77">
        <f>IF((W56)=0,"",(AE56/W56))</f>
        <v>8.7357267564643819E-4</v>
      </c>
    </row>
    <row r="57" spans="2:36" s="61" customFormat="1" x14ac:dyDescent="0.25">
      <c r="B57" s="108" t="s">
        <v>36</v>
      </c>
      <c r="C57" s="56"/>
      <c r="D57" s="56"/>
      <c r="E57" s="56"/>
      <c r="F57" s="104"/>
      <c r="G57" s="109">
        <v>0.13</v>
      </c>
      <c r="H57" s="111">
        <f>H56*G57</f>
        <v>16413.904437492387</v>
      </c>
      <c r="I57" s="110"/>
      <c r="J57" s="109">
        <v>0.13</v>
      </c>
      <c r="K57" s="111">
        <f>K56*J57</f>
        <v>16721.320822767026</v>
      </c>
      <c r="L57" s="110"/>
      <c r="M57" s="112">
        <f t="shared" si="44"/>
        <v>307.41638527463874</v>
      </c>
      <c r="N57" s="84">
        <f>IF((H57)=0,"",(M57/H57))</f>
        <v>1.8729022484890494E-2</v>
      </c>
      <c r="O57" s="110"/>
      <c r="P57" s="109">
        <v>0.13</v>
      </c>
      <c r="Q57" s="111">
        <f>Q56*P57</f>
        <v>16524.364427877099</v>
      </c>
      <c r="R57" s="110"/>
      <c r="S57" s="112">
        <f t="shared" si="47"/>
        <v>-196.95639488992674</v>
      </c>
      <c r="T57" s="84">
        <f>IF((K57)=0,"",(S57/K57))</f>
        <v>-1.1778758208009468E-2</v>
      </c>
      <c r="U57" s="110"/>
      <c r="V57" s="109">
        <v>0.13</v>
      </c>
      <c r="W57" s="111">
        <f>W56*V57</f>
        <v>16522.838227877099</v>
      </c>
      <c r="X57" s="110"/>
      <c r="Y57" s="112">
        <f t="shared" si="50"/>
        <v>-1.5262000000002445</v>
      </c>
      <c r="Z57" s="84">
        <f>IF((Q57)=0,"",(Y57/Q57))</f>
        <v>-9.236058709922296E-5</v>
      </c>
      <c r="AA57" s="110"/>
      <c r="AB57" s="109">
        <v>0.13</v>
      </c>
      <c r="AC57" s="111">
        <f>AC56*AB57</f>
        <v>16537.272127877099</v>
      </c>
      <c r="AD57" s="110"/>
      <c r="AE57" s="112">
        <f t="shared" si="13"/>
        <v>14.433899999999994</v>
      </c>
      <c r="AF57" s="84">
        <f>IF((W57)=0,"",(AE57/W57))</f>
        <v>8.7357267564644686E-4</v>
      </c>
    </row>
    <row r="58" spans="2:36" s="61" customFormat="1" ht="12.75" customHeight="1" x14ac:dyDescent="0.25">
      <c r="B58" s="113" t="s">
        <v>37</v>
      </c>
      <c r="C58" s="56"/>
      <c r="D58" s="56"/>
      <c r="E58" s="56"/>
      <c r="F58" s="115"/>
      <c r="G58" s="114"/>
      <c r="H58" s="111">
        <f>H56+H57</f>
        <v>142674.70780281845</v>
      </c>
      <c r="I58" s="110"/>
      <c r="J58" s="114"/>
      <c r="K58" s="111">
        <f>K56+K57</f>
        <v>145346.8656132826</v>
      </c>
      <c r="L58" s="110"/>
      <c r="M58" s="112">
        <f t="shared" si="44"/>
        <v>2672.1578104641521</v>
      </c>
      <c r="N58" s="84">
        <f>IF((H58)=0,"",(M58/H58))</f>
        <v>1.8729022484890383E-2</v>
      </c>
      <c r="O58" s="110"/>
      <c r="P58" s="114"/>
      <c r="Q58" s="111">
        <f>Q56+Q57</f>
        <v>143634.86002693171</v>
      </c>
      <c r="R58" s="110"/>
      <c r="S58" s="112">
        <f t="shared" si="47"/>
        <v>-1712.0055863508896</v>
      </c>
      <c r="T58" s="84">
        <f>IF((K58)=0,"",(S58/K58))</f>
        <v>-1.1778758208009386E-2</v>
      </c>
      <c r="U58" s="110"/>
      <c r="V58" s="114"/>
      <c r="W58" s="111">
        <f>W56+W57</f>
        <v>143621.5938269317</v>
      </c>
      <c r="X58" s="110"/>
      <c r="Y58" s="112">
        <f t="shared" si="50"/>
        <v>-13.266200000012759</v>
      </c>
      <c r="Z58" s="84">
        <f>IF((Q58)=0,"",(Y58/Q58))</f>
        <v>-9.2360587099296997E-5</v>
      </c>
      <c r="AA58" s="110"/>
      <c r="AB58" s="114"/>
      <c r="AC58" s="111">
        <f>AC56+AC57</f>
        <v>143747.0577269317</v>
      </c>
      <c r="AD58" s="110"/>
      <c r="AE58" s="112">
        <f t="shared" si="13"/>
        <v>125.46390000000247</v>
      </c>
      <c r="AF58" s="84">
        <f>IF((W58)=0,"",(AE58/W58))</f>
        <v>8.7357267564646443E-4</v>
      </c>
    </row>
    <row r="59" spans="2:36" s="61" customFormat="1" ht="15.75" customHeight="1" x14ac:dyDescent="0.25">
      <c r="B59" s="143" t="s">
        <v>38</v>
      </c>
      <c r="C59" s="143"/>
      <c r="D59" s="143"/>
      <c r="E59" s="143"/>
      <c r="F59" s="115"/>
      <c r="G59" s="114"/>
      <c r="H59" s="116">
        <f>ROUND(-H58*10%,2)</f>
        <v>-14267.47</v>
      </c>
      <c r="I59" s="110"/>
      <c r="J59" s="114"/>
      <c r="K59" s="214">
        <v>0</v>
      </c>
      <c r="L59" s="110"/>
      <c r="M59" s="117">
        <f t="shared" si="44"/>
        <v>14267.47</v>
      </c>
      <c r="N59" s="89">
        <f>IF((H59)=0,"",(M59/H59))</f>
        <v>-1</v>
      </c>
      <c r="O59" s="110"/>
      <c r="P59" s="114"/>
      <c r="Q59" s="116">
        <f>ROUND(-Q58*10%,2)</f>
        <v>-14363.49</v>
      </c>
      <c r="R59" s="110"/>
      <c r="S59" s="117">
        <f t="shared" si="47"/>
        <v>-14363.49</v>
      </c>
      <c r="T59" s="89" t="str">
        <f>IF((K59)=0,"",(S59/K59))</f>
        <v/>
      </c>
      <c r="U59" s="110"/>
      <c r="V59" s="114"/>
      <c r="W59" s="116">
        <f>ROUND(-W58*10%,2)</f>
        <v>-14362.16</v>
      </c>
      <c r="X59" s="110"/>
      <c r="Y59" s="117">
        <f t="shared" si="50"/>
        <v>1.3299999999999272</v>
      </c>
      <c r="Z59" s="89">
        <f>IF((Q59)=0,"",(Y59/Q59))</f>
        <v>-9.2595880249154441E-5</v>
      </c>
      <c r="AA59" s="110"/>
      <c r="AB59" s="114"/>
      <c r="AC59" s="116">
        <f>ROUND(-AC58*10%,2)</f>
        <v>-14374.71</v>
      </c>
      <c r="AD59" s="110"/>
      <c r="AE59" s="117">
        <f t="shared" si="13"/>
        <v>-12.549999999999272</v>
      </c>
      <c r="AF59" s="89">
        <f>IF((W59)=0,"",(AE59/W59))</f>
        <v>8.7382399304834876E-4</v>
      </c>
    </row>
    <row r="60" spans="2:36" s="61" customFormat="1" ht="13.5" customHeight="1" thickBot="1" x14ac:dyDescent="0.3">
      <c r="B60" s="223" t="s">
        <v>41</v>
      </c>
      <c r="C60" s="223"/>
      <c r="D60" s="223"/>
      <c r="E60" s="135"/>
      <c r="F60" s="119"/>
      <c r="G60" s="118"/>
      <c r="H60" s="121">
        <f>SUM(H58:H59)</f>
        <v>128407.23780281845</v>
      </c>
      <c r="I60" s="120"/>
      <c r="J60" s="118"/>
      <c r="K60" s="121">
        <f>SUM(K58:K59)</f>
        <v>145346.8656132826</v>
      </c>
      <c r="L60" s="120"/>
      <c r="M60" s="122">
        <f t="shared" si="44"/>
        <v>16939.627810464153</v>
      </c>
      <c r="N60" s="123">
        <f>IF((H60)=0,"",(M60/H60))</f>
        <v>0.13192112921606933</v>
      </c>
      <c r="O60" s="120"/>
      <c r="P60" s="118"/>
      <c r="Q60" s="121">
        <f>SUM(Q58:Q59)</f>
        <v>129271.37002693171</v>
      </c>
      <c r="R60" s="120"/>
      <c r="S60" s="122">
        <f t="shared" si="47"/>
        <v>-16075.495586350895</v>
      </c>
      <c r="T60" s="123">
        <f>IF((K60)=0,"",(S60/K60))</f>
        <v>-0.11060090988905252</v>
      </c>
      <c r="U60" s="120"/>
      <c r="V60" s="118"/>
      <c r="W60" s="121">
        <f>SUM(W58:W59)</f>
        <v>129259.43382693169</v>
      </c>
      <c r="X60" s="120"/>
      <c r="Y60" s="122">
        <f t="shared" si="50"/>
        <v>-11.936200000011013</v>
      </c>
      <c r="Z60" s="123">
        <f>IF((Q60)=0,"",(Y60/Q60))</f>
        <v>-9.2334443407881335E-5</v>
      </c>
      <c r="AA60" s="120"/>
      <c r="AB60" s="118"/>
      <c r="AC60" s="121">
        <f>SUM(AC58:AC59)</f>
        <v>129372.34772693171</v>
      </c>
      <c r="AD60" s="120"/>
      <c r="AE60" s="122">
        <f t="shared" si="13"/>
        <v>112.91390000001411</v>
      </c>
      <c r="AF60" s="123">
        <f>IF((W60)=0,"",(AE60/W60))</f>
        <v>8.7354475148945039E-4</v>
      </c>
    </row>
    <row r="61" spans="2:36" s="61" customFormat="1" ht="8.25" customHeight="1" thickBot="1" x14ac:dyDescent="0.3">
      <c r="B61" s="96"/>
      <c r="C61" s="97"/>
      <c r="D61" s="98"/>
      <c r="E61" s="98"/>
      <c r="F61" s="125"/>
      <c r="G61" s="124"/>
      <c r="H61" s="127"/>
      <c r="I61" s="126"/>
      <c r="J61" s="124"/>
      <c r="K61" s="127"/>
      <c r="L61" s="126"/>
      <c r="M61" s="128"/>
      <c r="N61" s="70"/>
      <c r="O61" s="126"/>
      <c r="P61" s="124"/>
      <c r="Q61" s="127"/>
      <c r="R61" s="126"/>
      <c r="S61" s="128"/>
      <c r="T61" s="70"/>
      <c r="U61" s="126"/>
      <c r="V61" s="124"/>
      <c r="W61" s="127"/>
      <c r="X61" s="126"/>
      <c r="Y61" s="128"/>
      <c r="Z61" s="70"/>
      <c r="AA61" s="126"/>
      <c r="AB61" s="124"/>
      <c r="AC61" s="127"/>
      <c r="AD61" s="126"/>
      <c r="AE61" s="128"/>
      <c r="AF61" s="70"/>
    </row>
    <row r="62" spans="2:36" ht="10.5" customHeight="1" x14ac:dyDescent="0.25">
      <c r="H62" s="147"/>
      <c r="I62" s="144"/>
      <c r="K62" s="147"/>
      <c r="L62" s="144"/>
      <c r="M62" s="144"/>
      <c r="N62" s="144"/>
      <c r="O62" s="144"/>
      <c r="Q62" s="147"/>
      <c r="R62" s="144"/>
      <c r="S62" s="144"/>
      <c r="T62" s="144"/>
      <c r="U62" s="144"/>
      <c r="W62" s="147"/>
      <c r="X62" s="144"/>
      <c r="Y62" s="144"/>
      <c r="Z62" s="144"/>
      <c r="AA62" s="144"/>
      <c r="AC62" s="147"/>
      <c r="AD62" s="144"/>
      <c r="AE62" s="144"/>
      <c r="AF62" s="144"/>
    </row>
    <row r="63" spans="2:36" ht="13" x14ac:dyDescent="0.3">
      <c r="B63" s="7" t="s">
        <v>42</v>
      </c>
      <c r="G63" s="129">
        <v>3.7900000000000003E-2</v>
      </c>
      <c r="I63" s="144"/>
      <c r="J63" s="129">
        <v>3.7900000000000003E-2</v>
      </c>
      <c r="K63" s="144"/>
      <c r="L63" s="144"/>
      <c r="M63" s="144"/>
      <c r="N63" s="144"/>
      <c r="O63" s="144"/>
      <c r="P63" s="129">
        <v>3.7900000000000003E-2</v>
      </c>
      <c r="Q63" s="144"/>
      <c r="R63" s="144"/>
      <c r="S63" s="144"/>
      <c r="T63" s="144"/>
      <c r="U63" s="144"/>
      <c r="V63" s="129">
        <v>3.7900000000000003E-2</v>
      </c>
      <c r="W63" s="144"/>
      <c r="X63" s="144"/>
      <c r="Y63" s="144"/>
      <c r="Z63" s="144"/>
      <c r="AA63" s="144"/>
      <c r="AB63" s="129">
        <v>3.7900000000000003E-2</v>
      </c>
      <c r="AC63" s="144"/>
      <c r="AD63" s="144"/>
      <c r="AE63" s="144"/>
      <c r="AF63" s="144"/>
    </row>
    <row r="64" spans="2:36" ht="10.5" customHeight="1" x14ac:dyDescent="0.25">
      <c r="I64" s="144"/>
      <c r="K64" s="144"/>
      <c r="L64" s="144"/>
      <c r="M64" s="144"/>
      <c r="N64" s="144"/>
      <c r="O64" s="144"/>
      <c r="R64" s="144"/>
      <c r="U64" s="144"/>
      <c r="X64" s="144"/>
      <c r="AA64" s="144"/>
      <c r="AD64" s="144"/>
      <c r="AG64" s="144"/>
      <c r="AJ64" s="144"/>
    </row>
    <row r="65" spans="1:36" ht="10.5" customHeight="1" x14ac:dyDescent="0.3">
      <c r="A65" s="130" t="s">
        <v>43</v>
      </c>
      <c r="I65" s="144"/>
      <c r="K65" s="144"/>
      <c r="L65" s="144"/>
      <c r="M65" s="144"/>
      <c r="N65" s="144"/>
      <c r="O65" s="144"/>
      <c r="R65" s="144"/>
      <c r="U65" s="144"/>
      <c r="X65" s="144"/>
      <c r="AA65" s="144"/>
      <c r="AD65" s="144"/>
      <c r="AG65" s="144"/>
      <c r="AJ65" s="144"/>
    </row>
    <row r="66" spans="1:36" ht="10.5" customHeight="1" x14ac:dyDescent="0.25">
      <c r="I66" s="144"/>
      <c r="K66" s="144"/>
      <c r="L66" s="144"/>
      <c r="M66" s="144"/>
      <c r="N66" s="144"/>
      <c r="O66" s="144"/>
      <c r="R66" s="144"/>
      <c r="U66" s="144"/>
      <c r="X66" s="144"/>
      <c r="AA66" s="144"/>
      <c r="AD66" s="144"/>
      <c r="AG66" s="144"/>
      <c r="AJ66" s="144"/>
    </row>
    <row r="67" spans="1:36" x14ac:dyDescent="0.25">
      <c r="A67" s="1" t="s">
        <v>44</v>
      </c>
      <c r="I67" s="144"/>
      <c r="K67" s="144"/>
      <c r="L67" s="144"/>
      <c r="M67" s="144"/>
      <c r="N67" s="144"/>
      <c r="O67" s="144"/>
      <c r="R67" s="144"/>
      <c r="U67" s="144"/>
      <c r="X67" s="144"/>
      <c r="AA67" s="144"/>
      <c r="AD67" s="144"/>
      <c r="AG67" s="144"/>
      <c r="AJ67" s="144"/>
    </row>
    <row r="68" spans="1:36" x14ac:dyDescent="0.25">
      <c r="A68" s="1" t="s">
        <v>45</v>
      </c>
      <c r="I68" s="144"/>
      <c r="K68" s="144"/>
      <c r="L68" s="144"/>
      <c r="M68" s="144"/>
      <c r="N68" s="144"/>
      <c r="O68" s="144"/>
      <c r="R68" s="144"/>
      <c r="U68" s="144"/>
      <c r="X68" s="144"/>
      <c r="AA68" s="144"/>
      <c r="AD68" s="144"/>
      <c r="AG68" s="144"/>
      <c r="AJ68" s="144"/>
    </row>
    <row r="69" spans="1:36" x14ac:dyDescent="0.25">
      <c r="I69" s="144"/>
      <c r="K69" s="144"/>
      <c r="L69" s="144"/>
      <c r="M69" s="144"/>
      <c r="N69" s="144"/>
      <c r="O69" s="144"/>
      <c r="R69" s="144"/>
      <c r="U69" s="144"/>
      <c r="X69" s="144"/>
      <c r="AA69" s="144"/>
      <c r="AD69" s="144"/>
      <c r="AG69" s="144"/>
      <c r="AJ69" s="144"/>
    </row>
    <row r="70" spans="1:36" x14ac:dyDescent="0.25">
      <c r="A70" s="6" t="s">
        <v>46</v>
      </c>
      <c r="I70" s="144"/>
      <c r="K70" s="144"/>
      <c r="L70" s="144"/>
      <c r="M70" s="144"/>
      <c r="N70" s="144"/>
      <c r="O70" s="144"/>
      <c r="R70" s="144"/>
      <c r="U70" s="144"/>
      <c r="X70" s="144"/>
      <c r="AA70" s="144"/>
      <c r="AD70" s="144"/>
      <c r="AG70" s="144"/>
      <c r="AJ70" s="144"/>
    </row>
    <row r="71" spans="1:36" x14ac:dyDescent="0.25">
      <c r="A71" s="6" t="s">
        <v>47</v>
      </c>
      <c r="I71" s="144"/>
      <c r="K71" s="144"/>
      <c r="L71" s="144"/>
      <c r="M71" s="144"/>
      <c r="N71" s="144"/>
      <c r="O71" s="144"/>
      <c r="R71" s="144"/>
      <c r="U71" s="144"/>
      <c r="X71" s="144"/>
      <c r="AA71" s="144"/>
      <c r="AD71" s="144"/>
      <c r="AG71" s="144"/>
      <c r="AJ71" s="144"/>
    </row>
    <row r="72" spans="1:36" x14ac:dyDescent="0.25">
      <c r="I72" s="144"/>
      <c r="K72" s="144"/>
      <c r="L72" s="144"/>
      <c r="M72" s="144"/>
      <c r="N72" s="144"/>
      <c r="O72" s="144"/>
      <c r="R72" s="144"/>
      <c r="U72" s="144"/>
      <c r="X72" s="144"/>
      <c r="AA72" s="144"/>
      <c r="AD72" s="144"/>
      <c r="AG72" s="144"/>
      <c r="AJ72" s="144"/>
    </row>
    <row r="73" spans="1:36" x14ac:dyDescent="0.25">
      <c r="A73" s="1" t="s">
        <v>48</v>
      </c>
      <c r="I73" s="144"/>
      <c r="K73" s="144"/>
      <c r="L73" s="144"/>
      <c r="M73" s="144"/>
      <c r="N73" s="144"/>
      <c r="O73" s="144"/>
      <c r="R73" s="144"/>
      <c r="U73" s="144"/>
      <c r="X73" s="144"/>
      <c r="AA73" s="144"/>
      <c r="AD73" s="144"/>
      <c r="AG73" s="144"/>
      <c r="AJ73" s="144"/>
    </row>
    <row r="74" spans="1:36" x14ac:dyDescent="0.25">
      <c r="A74" s="1" t="s">
        <v>49</v>
      </c>
      <c r="I74" s="144"/>
      <c r="K74" s="144"/>
      <c r="L74" s="144"/>
      <c r="M74" s="144"/>
      <c r="N74" s="144"/>
      <c r="O74" s="144"/>
      <c r="R74" s="144"/>
      <c r="U74" s="144"/>
      <c r="X74" s="144"/>
      <c r="AA74" s="144"/>
      <c r="AD74" s="144"/>
      <c r="AG74" s="144"/>
      <c r="AJ74" s="144"/>
    </row>
    <row r="75" spans="1:36" x14ac:dyDescent="0.25">
      <c r="A75" s="1" t="s">
        <v>50</v>
      </c>
      <c r="I75" s="144"/>
      <c r="K75" s="144"/>
      <c r="L75" s="144"/>
      <c r="M75" s="144"/>
      <c r="N75" s="144"/>
      <c r="O75" s="144"/>
      <c r="R75" s="144"/>
      <c r="U75" s="144"/>
      <c r="X75" s="144"/>
      <c r="AA75" s="144"/>
      <c r="AD75" s="144"/>
      <c r="AG75" s="144"/>
      <c r="AJ75" s="144"/>
    </row>
    <row r="76" spans="1:36" x14ac:dyDescent="0.25">
      <c r="A76" s="1" t="s">
        <v>51</v>
      </c>
      <c r="I76" s="144"/>
      <c r="K76" s="144"/>
      <c r="L76" s="144"/>
      <c r="M76" s="144"/>
      <c r="N76" s="144"/>
      <c r="O76" s="144"/>
      <c r="R76" s="144"/>
      <c r="U76" s="144"/>
      <c r="X76" s="144"/>
      <c r="AA76" s="144"/>
      <c r="AD76" s="144"/>
      <c r="AG76" s="144"/>
      <c r="AJ76" s="144"/>
    </row>
    <row r="77" spans="1:36" x14ac:dyDescent="0.25">
      <c r="A77" s="1" t="s">
        <v>52</v>
      </c>
      <c r="I77" s="144"/>
      <c r="K77" s="144"/>
      <c r="L77" s="144"/>
      <c r="M77" s="144"/>
      <c r="N77" s="144"/>
      <c r="O77" s="144"/>
      <c r="R77" s="144"/>
      <c r="U77" s="144"/>
      <c r="X77" s="144"/>
      <c r="AA77" s="144"/>
      <c r="AD77" s="144"/>
      <c r="AG77" s="144"/>
      <c r="AJ77" s="144"/>
    </row>
    <row r="78" spans="1:36" x14ac:dyDescent="0.25">
      <c r="I78" s="144"/>
      <c r="K78" s="144"/>
      <c r="L78" s="144"/>
      <c r="M78" s="144"/>
      <c r="N78" s="144"/>
      <c r="O78" s="144"/>
      <c r="R78" s="144"/>
      <c r="U78" s="144"/>
      <c r="X78" s="144"/>
      <c r="AA78" s="144"/>
      <c r="AD78" s="144"/>
      <c r="AG78" s="144"/>
      <c r="AJ78" s="144"/>
    </row>
    <row r="79" spans="1:36" x14ac:dyDescent="0.25">
      <c r="A79" s="131"/>
      <c r="B79" s="1" t="s">
        <v>53</v>
      </c>
    </row>
  </sheetData>
  <sheetProtection selectLockedCells="1"/>
  <mergeCells count="5">
    <mergeCell ref="G9:H9"/>
    <mergeCell ref="J9:K9"/>
    <mergeCell ref="M9:N9"/>
    <mergeCell ref="B54:D54"/>
    <mergeCell ref="B60:D60"/>
  </mergeCells>
  <dataValidations count="2">
    <dataValidation type="list" allowBlank="1" showInputMessage="1" showErrorMessage="1" sqref="D5:E5">
      <formula1>"TOU, non-TOU"</formula1>
    </dataValidation>
    <dataValidation type="list" allowBlank="1" showInputMessage="1" showErrorMessage="1" prompt="Select Charge Unit - monthly, per kWh, per kW" sqref="D37:E38 D12:E27 D55:E55 D61:E61 D40:E49 D29:E35">
      <formula1>"Monthly, per kWh, per kW"</formula1>
    </dataValidation>
  </dataValidations>
  <pageMargins left="0.75" right="0.75" top="1" bottom="1" header="0.5" footer="0.5"/>
  <pageSetup paperSize="3" scale="61" orientation="landscape" r:id="rId1"/>
  <headerFooter alignWithMargins="0">
    <oddFooter>&amp;C9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2465" r:id="rId4" name="Option Button 1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10</xdr:col>
                    <xdr:colOff>742950</xdr:colOff>
                    <xdr:row>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66" r:id="rId5" name="Option Button 2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10</xdr:col>
                    <xdr:colOff>742950</xdr:colOff>
                    <xdr:row>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67" r:id="rId6" name="Option Button 3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10</xdr:col>
                    <xdr:colOff>742950</xdr:colOff>
                    <xdr:row>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68" r:id="rId7" name="Option Button 4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10</xdr:col>
                    <xdr:colOff>742950</xdr:colOff>
                    <xdr:row>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69" r:id="rId8" name="Option Button 5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10</xdr:col>
                    <xdr:colOff>742950</xdr:colOff>
                    <xdr:row>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70" r:id="rId9" name="Option Button 6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10</xdr:col>
                    <xdr:colOff>742950</xdr:colOff>
                    <xdr:row>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71" r:id="rId10" name="Option Button 7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10</xdr:col>
                    <xdr:colOff>742950</xdr:colOff>
                    <xdr:row>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72" r:id="rId11" name="Option Button 8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10</xdr:col>
                    <xdr:colOff>742950</xdr:colOff>
                    <xdr:row>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73" r:id="rId12" name="Option Button 9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10</xdr:col>
                    <xdr:colOff>742950</xdr:colOff>
                    <xdr:row>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74" r:id="rId13" name="Option Button 10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10</xdr:col>
                    <xdr:colOff>742950</xdr:colOff>
                    <xdr:row>7</xdr:row>
                    <xdr:rowOff>31750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8">
    <tabColor rgb="FF7030A0"/>
    <pageSetUpPr fitToPage="1"/>
  </sheetPr>
  <dimension ref="A1:AP79"/>
  <sheetViews>
    <sheetView showGridLines="0" zoomScaleNormal="100" workbookViewId="0">
      <selection activeCell="E15" sqref="E15"/>
    </sheetView>
  </sheetViews>
  <sheetFormatPr defaultColWidth="9.1796875" defaultRowHeight="12.5" x14ac:dyDescent="0.25"/>
  <cols>
    <col min="1" max="1" width="2.1796875" style="1" customWidth="1"/>
    <col min="2" max="2" width="28.54296875" style="1" customWidth="1"/>
    <col min="3" max="3" width="1.26953125" style="1" customWidth="1"/>
    <col min="4" max="4" width="11.26953125" style="1" customWidth="1"/>
    <col min="5" max="5" width="11.26953125" style="1" hidden="1" customWidth="1"/>
    <col min="6" max="6" width="10.453125" style="1" bestFit="1" customWidth="1"/>
    <col min="7" max="7" width="12.26953125" style="1" customWidth="1"/>
    <col min="8" max="8" width="12.26953125" style="144" customWidth="1"/>
    <col min="9" max="9" width="1.7265625" style="1" customWidth="1"/>
    <col min="10" max="11" width="12.26953125" style="1" customWidth="1"/>
    <col min="12" max="12" width="1.7265625" style="1" customWidth="1"/>
    <col min="13" max="13" width="12.26953125" style="1" customWidth="1"/>
    <col min="14" max="14" width="12.1796875" style="1" bestFit="1" customWidth="1"/>
    <col min="15" max="15" width="1.7265625" style="1" customWidth="1"/>
    <col min="16" max="17" width="12.26953125" style="1" hidden="1" customWidth="1"/>
    <col min="18" max="18" width="1.7265625" style="1" hidden="1" customWidth="1"/>
    <col min="19" max="19" width="12.26953125" style="1" hidden="1" customWidth="1"/>
    <col min="20" max="20" width="0" style="1" hidden="1" customWidth="1"/>
    <col min="21" max="21" width="1.7265625" style="1" hidden="1" customWidth="1"/>
    <col min="22" max="23" width="12.26953125" style="1" hidden="1" customWidth="1"/>
    <col min="24" max="24" width="1.7265625" style="1" hidden="1" customWidth="1"/>
    <col min="25" max="26" width="0" style="1" hidden="1" customWidth="1"/>
    <col min="27" max="27" width="1.7265625" style="1" hidden="1" customWidth="1"/>
    <col min="28" max="29" width="12.26953125" style="1" hidden="1" customWidth="1"/>
    <col min="30" max="30" width="1.7265625" style="1" hidden="1" customWidth="1"/>
    <col min="31" max="32" width="0" style="1" hidden="1" customWidth="1"/>
    <col min="33" max="33" width="1.7265625" style="1" customWidth="1"/>
    <col min="34" max="35" width="12.26953125" style="1" customWidth="1"/>
    <col min="36" max="36" width="1.7265625" style="1" customWidth="1"/>
    <col min="37" max="16384" width="9.1796875" style="1"/>
  </cols>
  <sheetData>
    <row r="1" spans="2:42" ht="7.5" customHeight="1" x14ac:dyDescent="0.25">
      <c r="M1"/>
      <c r="N1"/>
    </row>
    <row r="2" spans="2:42" ht="7.5" customHeight="1" x14ac:dyDescent="0.25">
      <c r="M2"/>
      <c r="N2"/>
    </row>
    <row r="3" spans="2:42" ht="15.5" x14ac:dyDescent="0.3">
      <c r="B3" s="2" t="s">
        <v>0</v>
      </c>
      <c r="D3" s="136" t="s">
        <v>76</v>
      </c>
      <c r="E3" s="136"/>
      <c r="F3" s="136"/>
      <c r="G3" s="136"/>
      <c r="H3" s="136"/>
      <c r="I3" s="136"/>
      <c r="J3" s="136"/>
      <c r="K3" s="136"/>
      <c r="L3" s="136"/>
      <c r="M3" s="136"/>
      <c r="N3" s="151">
        <v>1</v>
      </c>
      <c r="O3" s="136"/>
      <c r="Q3" s="34"/>
      <c r="R3" s="152"/>
      <c r="S3" s="34"/>
      <c r="T3" s="34"/>
      <c r="U3" s="152"/>
      <c r="V3" s="34"/>
      <c r="W3" s="34"/>
      <c r="X3" s="152"/>
      <c r="Y3" s="34"/>
      <c r="Z3" s="34"/>
      <c r="AA3" s="152"/>
      <c r="AB3" s="34"/>
      <c r="AC3" s="34"/>
      <c r="AD3" s="152"/>
      <c r="AE3" s="34"/>
      <c r="AF3" s="34"/>
      <c r="AG3" s="152"/>
      <c r="AH3" s="34"/>
      <c r="AI3" s="34"/>
      <c r="AJ3" s="152"/>
      <c r="AK3" s="34"/>
      <c r="AL3" s="34"/>
      <c r="AM3" s="34"/>
      <c r="AN3" s="34"/>
      <c r="AO3" s="34"/>
      <c r="AP3" s="34"/>
    </row>
    <row r="4" spans="2:42" ht="7.5" customHeight="1" x14ac:dyDescent="0.35">
      <c r="B4" s="3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R4" s="4"/>
      <c r="U4" s="4"/>
      <c r="X4" s="4"/>
      <c r="AA4" s="4"/>
      <c r="AD4" s="4"/>
      <c r="AG4" s="4"/>
      <c r="AJ4" s="4"/>
    </row>
    <row r="5" spans="2:42" ht="15.5" x14ac:dyDescent="0.35">
      <c r="B5" s="2" t="s">
        <v>1</v>
      </c>
      <c r="D5" s="5" t="s">
        <v>71</v>
      </c>
      <c r="E5" s="5"/>
      <c r="F5" s="4"/>
      <c r="G5" s="4"/>
      <c r="H5" s="4"/>
    </row>
    <row r="6" spans="2:42" ht="15.5" x14ac:dyDescent="0.35">
      <c r="B6" s="3"/>
      <c r="D6" s="4"/>
      <c r="E6" s="4"/>
      <c r="F6" s="4"/>
      <c r="G6" s="4"/>
      <c r="H6" s="4"/>
      <c r="J6" s="153"/>
      <c r="K6" s="153"/>
    </row>
    <row r="7" spans="2:42" ht="13" x14ac:dyDescent="0.3">
      <c r="B7" s="6"/>
      <c r="D7" s="7" t="s">
        <v>3</v>
      </c>
      <c r="E7" s="7"/>
      <c r="F7" s="7"/>
      <c r="G7" s="8">
        <v>4000</v>
      </c>
      <c r="H7" s="9" t="s">
        <v>69</v>
      </c>
      <c r="J7" s="153"/>
      <c r="K7" s="153"/>
    </row>
    <row r="8" spans="2:42" ht="13" x14ac:dyDescent="0.3">
      <c r="B8" s="6"/>
      <c r="G8" s="8">
        <f>G7*(24*30)*0.611111111111111</f>
        <v>1759999.9999999998</v>
      </c>
      <c r="H8" s="9" t="s">
        <v>4</v>
      </c>
    </row>
    <row r="9" spans="2:42" s="19" customFormat="1" ht="25.15" customHeight="1" x14ac:dyDescent="0.25">
      <c r="B9" s="148"/>
      <c r="D9" s="149"/>
      <c r="E9" s="149"/>
      <c r="F9" s="149"/>
      <c r="G9" s="220" t="s">
        <v>113</v>
      </c>
      <c r="H9" s="221"/>
      <c r="I9" s="150"/>
      <c r="J9" s="220" t="s">
        <v>59</v>
      </c>
      <c r="K9" s="224"/>
      <c r="L9" s="150"/>
      <c r="M9" s="220" t="s">
        <v>60</v>
      </c>
      <c r="N9" s="224"/>
      <c r="O9" s="150"/>
      <c r="P9" s="180" t="s">
        <v>62</v>
      </c>
      <c r="Q9" s="181"/>
      <c r="R9" s="150"/>
      <c r="S9" s="180" t="s">
        <v>63</v>
      </c>
      <c r="T9" s="181"/>
      <c r="U9" s="150"/>
      <c r="V9" s="180" t="s">
        <v>64</v>
      </c>
      <c r="W9" s="181"/>
      <c r="X9" s="150"/>
      <c r="Y9" s="180" t="s">
        <v>65</v>
      </c>
      <c r="Z9" s="181"/>
      <c r="AA9" s="150"/>
      <c r="AB9" s="180" t="s">
        <v>66</v>
      </c>
      <c r="AC9" s="181"/>
      <c r="AD9" s="150"/>
      <c r="AE9" s="180" t="s">
        <v>67</v>
      </c>
      <c r="AF9" s="181"/>
    </row>
    <row r="10" spans="2:42" ht="12.75" customHeight="1" x14ac:dyDescent="0.3">
      <c r="B10" s="6"/>
      <c r="D10" s="137" t="s">
        <v>5</v>
      </c>
      <c r="E10" s="137"/>
      <c r="F10" s="10" t="s">
        <v>7</v>
      </c>
      <c r="G10" s="10" t="s">
        <v>6</v>
      </c>
      <c r="H10" s="11" t="s">
        <v>8</v>
      </c>
      <c r="I10" s="144"/>
      <c r="J10" s="10" t="s">
        <v>6</v>
      </c>
      <c r="K10" s="11" t="s">
        <v>8</v>
      </c>
      <c r="L10" s="144"/>
      <c r="M10" s="145" t="s">
        <v>9</v>
      </c>
      <c r="N10" s="139" t="s">
        <v>10</v>
      </c>
      <c r="O10" s="144"/>
      <c r="P10" s="10" t="s">
        <v>6</v>
      </c>
      <c r="Q10" s="11" t="s">
        <v>8</v>
      </c>
      <c r="R10" s="144"/>
      <c r="S10" s="145" t="s">
        <v>9</v>
      </c>
      <c r="T10" s="139" t="s">
        <v>61</v>
      </c>
      <c r="U10" s="144"/>
      <c r="V10" s="10" t="s">
        <v>6</v>
      </c>
      <c r="W10" s="11" t="s">
        <v>8</v>
      </c>
      <c r="X10" s="144"/>
      <c r="Y10" s="145" t="s">
        <v>9</v>
      </c>
      <c r="Z10" s="139" t="s">
        <v>61</v>
      </c>
      <c r="AA10" s="144"/>
      <c r="AB10" s="10" t="s">
        <v>6</v>
      </c>
      <c r="AC10" s="11" t="s">
        <v>8</v>
      </c>
      <c r="AD10" s="144"/>
      <c r="AE10" s="145" t="s">
        <v>9</v>
      </c>
      <c r="AF10" s="139" t="s">
        <v>61</v>
      </c>
    </row>
    <row r="11" spans="2:42" ht="13" x14ac:dyDescent="0.3">
      <c r="B11" s="6"/>
      <c r="D11" s="138"/>
      <c r="E11" s="138"/>
      <c r="F11" s="12"/>
      <c r="G11" s="12" t="s">
        <v>11</v>
      </c>
      <c r="H11" s="13" t="s">
        <v>11</v>
      </c>
      <c r="I11" s="144"/>
      <c r="J11" s="12" t="s">
        <v>11</v>
      </c>
      <c r="K11" s="13" t="s">
        <v>11</v>
      </c>
      <c r="L11" s="144"/>
      <c r="M11" s="146"/>
      <c r="N11" s="140"/>
      <c r="O11" s="144"/>
      <c r="P11" s="12" t="s">
        <v>11</v>
      </c>
      <c r="Q11" s="13" t="s">
        <v>11</v>
      </c>
      <c r="R11" s="144"/>
      <c r="S11" s="146"/>
      <c r="T11" s="140"/>
      <c r="U11" s="144"/>
      <c r="V11" s="12" t="s">
        <v>11</v>
      </c>
      <c r="W11" s="13" t="s">
        <v>11</v>
      </c>
      <c r="X11" s="144"/>
      <c r="Y11" s="146"/>
      <c r="Z11" s="140"/>
      <c r="AA11" s="144"/>
      <c r="AB11" s="12" t="s">
        <v>11</v>
      </c>
      <c r="AC11" s="13" t="s">
        <v>11</v>
      </c>
      <c r="AD11" s="144"/>
      <c r="AE11" s="146"/>
      <c r="AF11" s="140"/>
    </row>
    <row r="12" spans="2:42" x14ac:dyDescent="0.25">
      <c r="B12" s="14" t="s">
        <v>12</v>
      </c>
      <c r="C12" s="14"/>
      <c r="D12" s="15" t="s">
        <v>55</v>
      </c>
      <c r="E12" s="15"/>
      <c r="F12" s="17">
        <v>1</v>
      </c>
      <c r="G12" s="16">
        <v>358.02</v>
      </c>
      <c r="H12" s="18">
        <f t="shared" ref="H12:H27" si="0">$F12*G12</f>
        <v>358.02</v>
      </c>
      <c r="I12" s="19"/>
      <c r="J12" s="16">
        <v>382.34</v>
      </c>
      <c r="K12" s="18">
        <f t="shared" ref="K12:K27" si="1">$F12*J12</f>
        <v>382.34</v>
      </c>
      <c r="L12" s="19"/>
      <c r="M12" s="21">
        <f t="shared" ref="M12:M21" si="2">K12-H12</f>
        <v>24.319999999999993</v>
      </c>
      <c r="N12" s="22">
        <f t="shared" ref="N12:N21" si="3">IF((H12)=0,"",(M12/H12))</f>
        <v>6.7929165968381638E-2</v>
      </c>
      <c r="O12" s="19"/>
      <c r="P12" s="16">
        <v>386.7</v>
      </c>
      <c r="Q12" s="18">
        <f t="shared" ref="Q12:Q27" si="4">$F12*P12</f>
        <v>386.7</v>
      </c>
      <c r="R12" s="19"/>
      <c r="S12" s="21">
        <f>Q12-K12</f>
        <v>4.3600000000000136</v>
      </c>
      <c r="T12" s="22">
        <f t="shared" ref="T12:T34" si="5">IF((K12)=0,"",(S12/K12))</f>
        <v>1.1403462886436193E-2</v>
      </c>
      <c r="U12" s="19"/>
      <c r="V12" s="16">
        <v>386.06</v>
      </c>
      <c r="W12" s="18">
        <f t="shared" ref="W12:W27" si="6">$F12*V12</f>
        <v>386.06</v>
      </c>
      <c r="X12" s="19"/>
      <c r="Y12" s="21">
        <f>W12-Q12</f>
        <v>-0.63999999999998636</v>
      </c>
      <c r="Z12" s="22">
        <f t="shared" ref="Z12:Z34" si="7">IF((Q12)=0,"",(Y12/Q12))</f>
        <v>-1.6550297388155842E-3</v>
      </c>
      <c r="AA12" s="19"/>
      <c r="AB12" s="16">
        <v>394.69</v>
      </c>
      <c r="AC12" s="18">
        <f t="shared" ref="AC12:AC27" si="8">$F12*AB12</f>
        <v>394.69</v>
      </c>
      <c r="AD12" s="19"/>
      <c r="AE12" s="21">
        <f>AC12-W12</f>
        <v>8.6299999999999955</v>
      </c>
      <c r="AF12" s="22">
        <f t="shared" ref="AF12:AF34" si="9">IF((W12)=0,"",(AE12/W12))</f>
        <v>2.2354038232399096E-2</v>
      </c>
    </row>
    <row r="13" spans="2:42" x14ac:dyDescent="0.25">
      <c r="B13" s="14" t="s">
        <v>112</v>
      </c>
      <c r="C13" s="14"/>
      <c r="D13" s="15" t="s">
        <v>55</v>
      </c>
      <c r="E13" s="15"/>
      <c r="F13" s="17">
        <v>1</v>
      </c>
      <c r="G13" s="16">
        <v>3.57</v>
      </c>
      <c r="H13" s="18">
        <f t="shared" si="0"/>
        <v>3.57</v>
      </c>
      <c r="I13" s="19"/>
      <c r="J13" s="16">
        <v>3.5</v>
      </c>
      <c r="K13" s="18">
        <f t="shared" si="1"/>
        <v>3.5</v>
      </c>
      <c r="L13" s="19"/>
      <c r="M13" s="21">
        <f t="shared" si="2"/>
        <v>-6.999999999999984E-2</v>
      </c>
      <c r="N13" s="22">
        <f t="shared" si="3"/>
        <v>-1.9607843137254857E-2</v>
      </c>
      <c r="O13" s="19"/>
      <c r="P13" s="16">
        <v>3.5</v>
      </c>
      <c r="Q13" s="18">
        <f t="shared" si="4"/>
        <v>3.5</v>
      </c>
      <c r="R13" s="19"/>
      <c r="S13" s="21">
        <f t="shared" ref="S13:S42" si="10">Q13-K13</f>
        <v>0</v>
      </c>
      <c r="T13" s="22">
        <f t="shared" si="5"/>
        <v>0</v>
      </c>
      <c r="U13" s="19"/>
      <c r="V13" s="16"/>
      <c r="W13" s="18">
        <f t="shared" si="6"/>
        <v>0</v>
      </c>
      <c r="X13" s="19"/>
      <c r="Y13" s="21">
        <f t="shared" ref="Y13:Y42" si="11">W13-Q13</f>
        <v>-3.5</v>
      </c>
      <c r="Z13" s="22">
        <f t="shared" si="7"/>
        <v>-1</v>
      </c>
      <c r="AA13" s="19"/>
      <c r="AB13" s="16"/>
      <c r="AC13" s="18">
        <f t="shared" si="8"/>
        <v>0</v>
      </c>
      <c r="AD13" s="19"/>
      <c r="AE13" s="21">
        <f t="shared" ref="AE13" si="12">AC13-W13</f>
        <v>0</v>
      </c>
      <c r="AF13" s="22" t="str">
        <f t="shared" si="9"/>
        <v/>
      </c>
    </row>
    <row r="14" spans="2:42" x14ac:dyDescent="0.25">
      <c r="B14" s="23" t="s">
        <v>104</v>
      </c>
      <c r="C14" s="14"/>
      <c r="D14" s="15" t="s">
        <v>55</v>
      </c>
      <c r="E14" s="15"/>
      <c r="F14" s="17">
        <v>1</v>
      </c>
      <c r="G14" s="16">
        <v>0</v>
      </c>
      <c r="H14" s="18">
        <f>$F14*G14</f>
        <v>0</v>
      </c>
      <c r="I14" s="19"/>
      <c r="J14" s="16">
        <v>0</v>
      </c>
      <c r="K14" s="18">
        <f t="shared" si="1"/>
        <v>0</v>
      </c>
      <c r="L14" s="19"/>
      <c r="M14" s="21">
        <f t="shared" si="2"/>
        <v>0</v>
      </c>
      <c r="N14" s="22" t="str">
        <f t="shared" si="3"/>
        <v/>
      </c>
      <c r="O14" s="19"/>
      <c r="P14" s="16">
        <v>0</v>
      </c>
      <c r="Q14" s="18">
        <f t="shared" si="4"/>
        <v>0</v>
      </c>
      <c r="R14" s="19"/>
      <c r="S14" s="21">
        <f t="shared" si="10"/>
        <v>0</v>
      </c>
      <c r="T14" s="22" t="str">
        <f t="shared" si="5"/>
        <v/>
      </c>
      <c r="U14" s="19"/>
      <c r="V14" s="16">
        <v>0</v>
      </c>
      <c r="W14" s="18">
        <f t="shared" si="6"/>
        <v>0</v>
      </c>
      <c r="X14" s="19"/>
      <c r="Y14" s="21">
        <f t="shared" si="11"/>
        <v>0</v>
      </c>
      <c r="Z14" s="22" t="str">
        <f t="shared" si="7"/>
        <v/>
      </c>
      <c r="AA14" s="19"/>
      <c r="AB14" s="16">
        <v>0</v>
      </c>
      <c r="AC14" s="18">
        <f>$F14*AB14</f>
        <v>0</v>
      </c>
      <c r="AD14" s="19"/>
      <c r="AE14" s="21">
        <f t="shared" ref="AE14:AE60" si="13">AC14-W14</f>
        <v>0</v>
      </c>
      <c r="AF14" s="22" t="str">
        <f>IF((W14)=0,"",(AE14/W14))</f>
        <v/>
      </c>
    </row>
    <row r="15" spans="2:42" x14ac:dyDescent="0.25">
      <c r="B15" s="23" t="s">
        <v>105</v>
      </c>
      <c r="C15" s="14"/>
      <c r="D15" s="15" t="s">
        <v>55</v>
      </c>
      <c r="E15" s="15"/>
      <c r="F15" s="17">
        <v>1</v>
      </c>
      <c r="G15" s="16">
        <v>0</v>
      </c>
      <c r="H15" s="18">
        <f>$F15*G15</f>
        <v>0</v>
      </c>
      <c r="I15" s="19"/>
      <c r="J15" s="16">
        <v>0</v>
      </c>
      <c r="K15" s="18">
        <f t="shared" si="1"/>
        <v>0</v>
      </c>
      <c r="L15" s="19"/>
      <c r="M15" s="21">
        <f t="shared" si="2"/>
        <v>0</v>
      </c>
      <c r="N15" s="22" t="str">
        <f t="shared" si="3"/>
        <v/>
      </c>
      <c r="O15" s="19"/>
      <c r="P15" s="16">
        <v>0</v>
      </c>
      <c r="Q15" s="18">
        <f t="shared" si="4"/>
        <v>0</v>
      </c>
      <c r="R15" s="19"/>
      <c r="S15" s="21">
        <f t="shared" si="10"/>
        <v>0</v>
      </c>
      <c r="T15" s="22" t="str">
        <f t="shared" si="5"/>
        <v/>
      </c>
      <c r="U15" s="19"/>
      <c r="V15" s="16">
        <v>0</v>
      </c>
      <c r="W15" s="18">
        <f t="shared" si="6"/>
        <v>0</v>
      </c>
      <c r="X15" s="19"/>
      <c r="Y15" s="21">
        <f t="shared" si="11"/>
        <v>0</v>
      </c>
      <c r="Z15" s="22" t="str">
        <f t="shared" si="7"/>
        <v/>
      </c>
      <c r="AA15" s="19"/>
      <c r="AB15" s="16">
        <v>0</v>
      </c>
      <c r="AC15" s="18">
        <f>$F15*AB15</f>
        <v>0</v>
      </c>
      <c r="AD15" s="19"/>
      <c r="AE15" s="21">
        <f t="shared" si="13"/>
        <v>0</v>
      </c>
      <c r="AF15" s="22" t="str">
        <f>IF((W15)=0,"",(AE15/W15))</f>
        <v/>
      </c>
    </row>
    <row r="16" spans="2:42" ht="13.15" hidden="1" customHeight="1" x14ac:dyDescent="0.25">
      <c r="B16" s="23"/>
      <c r="C16" s="14"/>
      <c r="D16" s="15"/>
      <c r="E16" s="15"/>
      <c r="F16" s="17">
        <v>1</v>
      </c>
      <c r="G16" s="16"/>
      <c r="H16" s="18">
        <f t="shared" si="0"/>
        <v>0</v>
      </c>
      <c r="I16" s="19"/>
      <c r="J16" s="16"/>
      <c r="K16" s="18">
        <f t="shared" si="1"/>
        <v>0</v>
      </c>
      <c r="L16" s="19"/>
      <c r="M16" s="21">
        <f t="shared" si="2"/>
        <v>0</v>
      </c>
      <c r="N16" s="22" t="str">
        <f t="shared" si="3"/>
        <v/>
      </c>
      <c r="O16" s="19"/>
      <c r="P16" s="16"/>
      <c r="Q16" s="18">
        <f t="shared" si="4"/>
        <v>0</v>
      </c>
      <c r="R16" s="19"/>
      <c r="S16" s="21">
        <f t="shared" si="10"/>
        <v>0</v>
      </c>
      <c r="T16" s="22" t="str">
        <f t="shared" si="5"/>
        <v/>
      </c>
      <c r="U16" s="19"/>
      <c r="V16" s="16"/>
      <c r="W16" s="18">
        <f t="shared" si="6"/>
        <v>0</v>
      </c>
      <c r="X16" s="19"/>
      <c r="Y16" s="21">
        <f t="shared" si="11"/>
        <v>0</v>
      </c>
      <c r="Z16" s="22" t="str">
        <f t="shared" si="7"/>
        <v/>
      </c>
      <c r="AA16" s="19"/>
      <c r="AB16" s="16"/>
      <c r="AC16" s="18">
        <f t="shared" si="8"/>
        <v>0</v>
      </c>
      <c r="AD16" s="19"/>
      <c r="AE16" s="21">
        <f t="shared" si="13"/>
        <v>0</v>
      </c>
      <c r="AF16" s="22" t="str">
        <f t="shared" si="9"/>
        <v/>
      </c>
    </row>
    <row r="17" spans="2:32" ht="13.15" hidden="1" customHeight="1" x14ac:dyDescent="0.25">
      <c r="B17" s="23"/>
      <c r="C17" s="14"/>
      <c r="D17" s="15"/>
      <c r="E17" s="15"/>
      <c r="F17" s="17">
        <v>1</v>
      </c>
      <c r="G17" s="16"/>
      <c r="H17" s="18">
        <f t="shared" si="0"/>
        <v>0</v>
      </c>
      <c r="I17" s="19"/>
      <c r="J17" s="16"/>
      <c r="K17" s="18">
        <f t="shared" si="1"/>
        <v>0</v>
      </c>
      <c r="L17" s="19"/>
      <c r="M17" s="21">
        <f t="shared" si="2"/>
        <v>0</v>
      </c>
      <c r="N17" s="22" t="str">
        <f t="shared" si="3"/>
        <v/>
      </c>
      <c r="O17" s="19"/>
      <c r="P17" s="16"/>
      <c r="Q17" s="18">
        <f t="shared" si="4"/>
        <v>0</v>
      </c>
      <c r="R17" s="19"/>
      <c r="S17" s="21">
        <f t="shared" si="10"/>
        <v>0</v>
      </c>
      <c r="T17" s="22" t="str">
        <f t="shared" si="5"/>
        <v/>
      </c>
      <c r="U17" s="19"/>
      <c r="V17" s="16"/>
      <c r="W17" s="18">
        <f t="shared" si="6"/>
        <v>0</v>
      </c>
      <c r="X17" s="19"/>
      <c r="Y17" s="21">
        <f t="shared" si="11"/>
        <v>0</v>
      </c>
      <c r="Z17" s="22" t="str">
        <f t="shared" si="7"/>
        <v/>
      </c>
      <c r="AA17" s="19"/>
      <c r="AB17" s="16"/>
      <c r="AC17" s="18">
        <f t="shared" si="8"/>
        <v>0</v>
      </c>
      <c r="AD17" s="19"/>
      <c r="AE17" s="21">
        <f t="shared" si="13"/>
        <v>0</v>
      </c>
      <c r="AF17" s="22" t="str">
        <f t="shared" si="9"/>
        <v/>
      </c>
    </row>
    <row r="18" spans="2:32" ht="13.15" hidden="1" customHeight="1" x14ac:dyDescent="0.25">
      <c r="B18" s="23"/>
      <c r="C18" s="14"/>
      <c r="D18" s="15"/>
      <c r="E18" s="15"/>
      <c r="F18" s="17">
        <v>1</v>
      </c>
      <c r="G18" s="16"/>
      <c r="H18" s="18">
        <f t="shared" si="0"/>
        <v>0</v>
      </c>
      <c r="I18" s="19"/>
      <c r="J18" s="16"/>
      <c r="K18" s="18">
        <f t="shared" si="1"/>
        <v>0</v>
      </c>
      <c r="L18" s="19"/>
      <c r="M18" s="21">
        <f t="shared" si="2"/>
        <v>0</v>
      </c>
      <c r="N18" s="22" t="str">
        <f t="shared" si="3"/>
        <v/>
      </c>
      <c r="O18" s="19"/>
      <c r="P18" s="16"/>
      <c r="Q18" s="18">
        <f t="shared" si="4"/>
        <v>0</v>
      </c>
      <c r="R18" s="19"/>
      <c r="S18" s="21">
        <f t="shared" si="10"/>
        <v>0</v>
      </c>
      <c r="T18" s="22" t="str">
        <f t="shared" si="5"/>
        <v/>
      </c>
      <c r="U18" s="19"/>
      <c r="V18" s="16"/>
      <c r="W18" s="18">
        <f t="shared" si="6"/>
        <v>0</v>
      </c>
      <c r="X18" s="19"/>
      <c r="Y18" s="21">
        <f t="shared" si="11"/>
        <v>0</v>
      </c>
      <c r="Z18" s="22" t="str">
        <f t="shared" si="7"/>
        <v/>
      </c>
      <c r="AA18" s="19"/>
      <c r="AB18" s="16"/>
      <c r="AC18" s="18">
        <f t="shared" si="8"/>
        <v>0</v>
      </c>
      <c r="AD18" s="19"/>
      <c r="AE18" s="21">
        <f t="shared" si="13"/>
        <v>0</v>
      </c>
      <c r="AF18" s="22" t="str">
        <f t="shared" si="9"/>
        <v/>
      </c>
    </row>
    <row r="19" spans="2:32" x14ac:dyDescent="0.25">
      <c r="B19" s="14" t="s">
        <v>14</v>
      </c>
      <c r="C19" s="14"/>
      <c r="D19" s="15" t="s">
        <v>70</v>
      </c>
      <c r="E19" s="15"/>
      <c r="F19" s="17">
        <f>$G$7</f>
        <v>4000</v>
      </c>
      <c r="G19" s="16">
        <v>2.4285999999999999</v>
      </c>
      <c r="H19" s="18">
        <f t="shared" si="0"/>
        <v>9714.4</v>
      </c>
      <c r="I19" s="19"/>
      <c r="J19" s="16">
        <v>2.5731000000000002</v>
      </c>
      <c r="K19" s="18">
        <f t="shared" si="1"/>
        <v>10292.400000000001</v>
      </c>
      <c r="L19" s="19"/>
      <c r="M19" s="21">
        <f t="shared" si="2"/>
        <v>578.00000000000182</v>
      </c>
      <c r="N19" s="22">
        <f t="shared" si="3"/>
        <v>5.949930000823539E-2</v>
      </c>
      <c r="O19" s="19"/>
      <c r="P19" s="16">
        <v>2.5990000000000002</v>
      </c>
      <c r="Q19" s="18">
        <f t="shared" si="4"/>
        <v>10396</v>
      </c>
      <c r="R19" s="19"/>
      <c r="S19" s="21">
        <f t="shared" si="10"/>
        <v>103.59999999999854</v>
      </c>
      <c r="T19" s="22">
        <f t="shared" si="5"/>
        <v>1.0065679530527236E-2</v>
      </c>
      <c r="U19" s="19"/>
      <c r="V19" s="16">
        <v>2.5952000000000002</v>
      </c>
      <c r="W19" s="18">
        <f t="shared" si="6"/>
        <v>10380.800000000001</v>
      </c>
      <c r="X19" s="19"/>
      <c r="Y19" s="21">
        <f t="shared" si="11"/>
        <v>-15.199999999998909</v>
      </c>
      <c r="Z19" s="22">
        <f t="shared" si="7"/>
        <v>-1.4621008080029732E-3</v>
      </c>
      <c r="AA19" s="19"/>
      <c r="AB19" s="16">
        <v>2.6463999999999999</v>
      </c>
      <c r="AC19" s="18">
        <f t="shared" si="8"/>
        <v>10585.599999999999</v>
      </c>
      <c r="AD19" s="19"/>
      <c r="AE19" s="21">
        <f t="shared" si="13"/>
        <v>204.79999999999745</v>
      </c>
      <c r="AF19" s="22">
        <f t="shared" si="9"/>
        <v>1.9728729963008385E-2</v>
      </c>
    </row>
    <row r="20" spans="2:32" x14ac:dyDescent="0.25">
      <c r="B20" s="14" t="s">
        <v>15</v>
      </c>
      <c r="C20" s="14"/>
      <c r="D20" s="15" t="s">
        <v>70</v>
      </c>
      <c r="E20" s="15"/>
      <c r="F20" s="17">
        <f t="shared" ref="F20" si="14">$G$7</f>
        <v>4000</v>
      </c>
      <c r="G20" s="16"/>
      <c r="H20" s="18">
        <f t="shared" si="0"/>
        <v>0</v>
      </c>
      <c r="I20" s="19"/>
      <c r="J20" s="16"/>
      <c r="K20" s="18">
        <f t="shared" si="1"/>
        <v>0</v>
      </c>
      <c r="L20" s="19"/>
      <c r="M20" s="21">
        <f t="shared" si="2"/>
        <v>0</v>
      </c>
      <c r="N20" s="22" t="str">
        <f t="shared" si="3"/>
        <v/>
      </c>
      <c r="O20" s="19"/>
      <c r="P20" s="16"/>
      <c r="Q20" s="18">
        <f t="shared" si="4"/>
        <v>0</v>
      </c>
      <c r="R20" s="19"/>
      <c r="S20" s="21">
        <f t="shared" si="10"/>
        <v>0</v>
      </c>
      <c r="T20" s="22" t="str">
        <f t="shared" si="5"/>
        <v/>
      </c>
      <c r="U20" s="19"/>
      <c r="V20" s="16"/>
      <c r="W20" s="18">
        <f t="shared" si="6"/>
        <v>0</v>
      </c>
      <c r="X20" s="19"/>
      <c r="Y20" s="21">
        <f t="shared" si="11"/>
        <v>0</v>
      </c>
      <c r="Z20" s="22" t="str">
        <f t="shared" si="7"/>
        <v/>
      </c>
      <c r="AA20" s="19"/>
      <c r="AB20" s="16"/>
      <c r="AC20" s="18">
        <f t="shared" si="8"/>
        <v>0</v>
      </c>
      <c r="AD20" s="19"/>
      <c r="AE20" s="21">
        <f t="shared" si="13"/>
        <v>0</v>
      </c>
      <c r="AF20" s="22" t="str">
        <f t="shared" si="9"/>
        <v/>
      </c>
    </row>
    <row r="21" spans="2:32" x14ac:dyDescent="0.25">
      <c r="B21" s="14" t="s">
        <v>16</v>
      </c>
      <c r="C21" s="14"/>
      <c r="D21" s="15" t="s">
        <v>70</v>
      </c>
      <c r="E21" s="15"/>
      <c r="F21" s="17">
        <f>$G$7</f>
        <v>4000</v>
      </c>
      <c r="G21" s="16">
        <v>-1.9E-2</v>
      </c>
      <c r="H21" s="18">
        <f t="shared" si="0"/>
        <v>-76</v>
      </c>
      <c r="I21" s="19"/>
      <c r="J21" s="16"/>
      <c r="K21" s="18">
        <f t="shared" si="1"/>
        <v>0</v>
      </c>
      <c r="L21" s="19"/>
      <c r="M21" s="21">
        <f t="shared" si="2"/>
        <v>76</v>
      </c>
      <c r="N21" s="22">
        <f t="shared" si="3"/>
        <v>-1</v>
      </c>
      <c r="O21" s="19"/>
      <c r="P21" s="16"/>
      <c r="Q21" s="18">
        <f t="shared" si="4"/>
        <v>0</v>
      </c>
      <c r="R21" s="19"/>
      <c r="S21" s="21">
        <f t="shared" si="10"/>
        <v>0</v>
      </c>
      <c r="T21" s="22" t="str">
        <f t="shared" si="5"/>
        <v/>
      </c>
      <c r="U21" s="19"/>
      <c r="V21" s="16"/>
      <c r="W21" s="18">
        <f t="shared" si="6"/>
        <v>0</v>
      </c>
      <c r="X21" s="19"/>
      <c r="Y21" s="21">
        <f t="shared" si="11"/>
        <v>0</v>
      </c>
      <c r="Z21" s="22" t="str">
        <f t="shared" si="7"/>
        <v/>
      </c>
      <c r="AA21" s="19"/>
      <c r="AB21" s="16"/>
      <c r="AC21" s="18">
        <f t="shared" si="8"/>
        <v>0</v>
      </c>
      <c r="AD21" s="19"/>
      <c r="AE21" s="21">
        <f t="shared" si="13"/>
        <v>0</v>
      </c>
      <c r="AF21" s="22" t="str">
        <f t="shared" si="9"/>
        <v/>
      </c>
    </row>
    <row r="22" spans="2:32" hidden="1" x14ac:dyDescent="0.25">
      <c r="B22" s="24"/>
      <c r="C22" s="14"/>
      <c r="D22" s="15"/>
      <c r="E22" s="15"/>
      <c r="F22" s="17"/>
      <c r="G22" s="16"/>
      <c r="H22" s="18"/>
      <c r="I22" s="19"/>
      <c r="J22" s="16"/>
      <c r="K22" s="18"/>
      <c r="L22" s="19"/>
      <c r="M22" s="21"/>
      <c r="N22" s="22"/>
      <c r="O22" s="19"/>
      <c r="P22" s="16"/>
      <c r="Q22" s="18"/>
      <c r="R22" s="19"/>
      <c r="S22" s="21"/>
      <c r="T22" s="22"/>
      <c r="U22" s="19"/>
      <c r="V22" s="16"/>
      <c r="W22" s="18"/>
      <c r="X22" s="19"/>
      <c r="Y22" s="21"/>
      <c r="Z22" s="22"/>
      <c r="AA22" s="19"/>
      <c r="AB22" s="16"/>
      <c r="AC22" s="18"/>
      <c r="AD22" s="19"/>
      <c r="AE22" s="21"/>
      <c r="AF22" s="22"/>
    </row>
    <row r="23" spans="2:32" hidden="1" x14ac:dyDescent="0.25">
      <c r="B23" s="132"/>
      <c r="C23" s="14"/>
      <c r="D23" s="15"/>
      <c r="E23" s="15"/>
      <c r="F23" s="17"/>
      <c r="G23" s="16"/>
      <c r="H23" s="18"/>
      <c r="I23" s="19"/>
      <c r="J23" s="16"/>
      <c r="K23" s="18"/>
      <c r="L23" s="19"/>
      <c r="M23" s="21"/>
      <c r="N23" s="22"/>
      <c r="O23" s="19"/>
      <c r="P23" s="16"/>
      <c r="Q23" s="18"/>
      <c r="R23" s="19"/>
      <c r="S23" s="21"/>
      <c r="T23" s="22"/>
      <c r="U23" s="19"/>
      <c r="V23" s="16"/>
      <c r="W23" s="18"/>
      <c r="X23" s="19"/>
      <c r="Y23" s="21"/>
      <c r="Z23" s="22"/>
      <c r="AA23" s="19"/>
      <c r="AB23" s="16"/>
      <c r="AC23" s="18"/>
      <c r="AD23" s="19"/>
      <c r="AE23" s="21"/>
      <c r="AF23" s="22"/>
    </row>
    <row r="24" spans="2:32" x14ac:dyDescent="0.25">
      <c r="B24" s="24" t="s">
        <v>57</v>
      </c>
      <c r="C24" s="14"/>
      <c r="D24" s="15" t="s">
        <v>70</v>
      </c>
      <c r="E24" s="15"/>
      <c r="F24" s="17">
        <f t="shared" ref="F24:F27" si="15">$G$7</f>
        <v>4000</v>
      </c>
      <c r="G24" s="16">
        <v>0</v>
      </c>
      <c r="H24" s="18">
        <f t="shared" si="0"/>
        <v>0</v>
      </c>
      <c r="I24" s="19"/>
      <c r="J24" s="16">
        <v>0</v>
      </c>
      <c r="K24" s="18">
        <f t="shared" si="1"/>
        <v>0</v>
      </c>
      <c r="L24" s="19"/>
      <c r="M24" s="21">
        <f t="shared" ref="M24:M29" si="16">K24-H24</f>
        <v>0</v>
      </c>
      <c r="N24" s="22" t="str">
        <f t="shared" ref="N24:N29" si="17">IF((H24)=0,"",(M24/H24))</f>
        <v/>
      </c>
      <c r="O24" s="19"/>
      <c r="P24" s="16">
        <v>0</v>
      </c>
      <c r="Q24" s="18">
        <f t="shared" si="4"/>
        <v>0</v>
      </c>
      <c r="R24" s="19"/>
      <c r="S24" s="21">
        <f t="shared" si="10"/>
        <v>0</v>
      </c>
      <c r="T24" s="22" t="str">
        <f t="shared" si="5"/>
        <v/>
      </c>
      <c r="U24" s="19"/>
      <c r="V24" s="16">
        <v>0</v>
      </c>
      <c r="W24" s="18">
        <f t="shared" si="6"/>
        <v>0</v>
      </c>
      <c r="X24" s="19"/>
      <c r="Y24" s="21">
        <f t="shared" si="11"/>
        <v>0</v>
      </c>
      <c r="Z24" s="22" t="str">
        <f t="shared" si="7"/>
        <v/>
      </c>
      <c r="AA24" s="19"/>
      <c r="AB24" s="16">
        <v>0</v>
      </c>
      <c r="AC24" s="18">
        <f t="shared" si="8"/>
        <v>0</v>
      </c>
      <c r="AD24" s="19"/>
      <c r="AE24" s="21">
        <f t="shared" si="13"/>
        <v>0</v>
      </c>
      <c r="AF24" s="22" t="str">
        <f t="shared" si="9"/>
        <v/>
      </c>
    </row>
    <row r="25" spans="2:32" ht="13.15" hidden="1" customHeight="1" x14ac:dyDescent="0.25">
      <c r="B25" s="24"/>
      <c r="C25" s="14"/>
      <c r="D25" s="15"/>
      <c r="E25" s="15"/>
      <c r="F25" s="17">
        <f t="shared" si="15"/>
        <v>4000</v>
      </c>
      <c r="G25" s="16"/>
      <c r="H25" s="18">
        <f t="shared" si="0"/>
        <v>0</v>
      </c>
      <c r="I25" s="19"/>
      <c r="J25" s="16"/>
      <c r="K25" s="18">
        <f t="shared" si="1"/>
        <v>0</v>
      </c>
      <c r="L25" s="19"/>
      <c r="M25" s="21">
        <f t="shared" si="16"/>
        <v>0</v>
      </c>
      <c r="N25" s="22" t="str">
        <f t="shared" si="17"/>
        <v/>
      </c>
      <c r="O25" s="19"/>
      <c r="P25" s="16"/>
      <c r="Q25" s="18">
        <f t="shared" si="4"/>
        <v>0</v>
      </c>
      <c r="R25" s="19"/>
      <c r="S25" s="21">
        <f t="shared" si="10"/>
        <v>0</v>
      </c>
      <c r="T25" s="22" t="str">
        <f t="shared" si="5"/>
        <v/>
      </c>
      <c r="U25" s="19"/>
      <c r="V25" s="16"/>
      <c r="W25" s="18">
        <f t="shared" si="6"/>
        <v>0</v>
      </c>
      <c r="X25" s="19"/>
      <c r="Y25" s="21">
        <f t="shared" si="11"/>
        <v>0</v>
      </c>
      <c r="Z25" s="22" t="str">
        <f t="shared" si="7"/>
        <v/>
      </c>
      <c r="AA25" s="19"/>
      <c r="AB25" s="16"/>
      <c r="AC25" s="18">
        <f t="shared" si="8"/>
        <v>0</v>
      </c>
      <c r="AD25" s="19"/>
      <c r="AE25" s="21">
        <f t="shared" si="13"/>
        <v>0</v>
      </c>
      <c r="AF25" s="22" t="str">
        <f t="shared" si="9"/>
        <v/>
      </c>
    </row>
    <row r="26" spans="2:32" ht="13.15" hidden="1" customHeight="1" x14ac:dyDescent="0.25">
      <c r="B26" s="24"/>
      <c r="C26" s="14"/>
      <c r="D26" s="15"/>
      <c r="E26" s="15"/>
      <c r="F26" s="17">
        <f t="shared" si="15"/>
        <v>4000</v>
      </c>
      <c r="G26" s="16"/>
      <c r="H26" s="18">
        <f t="shared" si="0"/>
        <v>0</v>
      </c>
      <c r="I26" s="19"/>
      <c r="J26" s="16"/>
      <c r="K26" s="18">
        <f t="shared" si="1"/>
        <v>0</v>
      </c>
      <c r="L26" s="19"/>
      <c r="M26" s="21">
        <f t="shared" si="16"/>
        <v>0</v>
      </c>
      <c r="N26" s="22" t="str">
        <f t="shared" si="17"/>
        <v/>
      </c>
      <c r="O26" s="19"/>
      <c r="P26" s="16"/>
      <c r="Q26" s="18">
        <f t="shared" si="4"/>
        <v>0</v>
      </c>
      <c r="R26" s="19"/>
      <c r="S26" s="21">
        <f t="shared" si="10"/>
        <v>0</v>
      </c>
      <c r="T26" s="22" t="str">
        <f t="shared" si="5"/>
        <v/>
      </c>
      <c r="U26" s="19"/>
      <c r="V26" s="16"/>
      <c r="W26" s="18">
        <f t="shared" si="6"/>
        <v>0</v>
      </c>
      <c r="X26" s="19"/>
      <c r="Y26" s="21">
        <f t="shared" si="11"/>
        <v>0</v>
      </c>
      <c r="Z26" s="22" t="str">
        <f t="shared" si="7"/>
        <v/>
      </c>
      <c r="AA26" s="19"/>
      <c r="AB26" s="16"/>
      <c r="AC26" s="18">
        <f t="shared" si="8"/>
        <v>0</v>
      </c>
      <c r="AD26" s="19"/>
      <c r="AE26" s="21">
        <f t="shared" si="13"/>
        <v>0</v>
      </c>
      <c r="AF26" s="22" t="str">
        <f t="shared" si="9"/>
        <v/>
      </c>
    </row>
    <row r="27" spans="2:32" ht="13.15" hidden="1" customHeight="1" x14ac:dyDescent="0.25">
      <c r="B27" s="24"/>
      <c r="C27" s="14"/>
      <c r="D27" s="15"/>
      <c r="E27" s="15"/>
      <c r="F27" s="17">
        <f t="shared" si="15"/>
        <v>4000</v>
      </c>
      <c r="G27" s="16"/>
      <c r="H27" s="18">
        <f t="shared" si="0"/>
        <v>0</v>
      </c>
      <c r="I27" s="19"/>
      <c r="J27" s="16"/>
      <c r="K27" s="18">
        <f t="shared" si="1"/>
        <v>0</v>
      </c>
      <c r="L27" s="19"/>
      <c r="M27" s="21">
        <f t="shared" si="16"/>
        <v>0</v>
      </c>
      <c r="N27" s="22" t="str">
        <f t="shared" si="17"/>
        <v/>
      </c>
      <c r="O27" s="19"/>
      <c r="P27" s="16"/>
      <c r="Q27" s="18">
        <f t="shared" si="4"/>
        <v>0</v>
      </c>
      <c r="R27" s="19"/>
      <c r="S27" s="21">
        <f t="shared" si="10"/>
        <v>0</v>
      </c>
      <c r="T27" s="22" t="str">
        <f t="shared" si="5"/>
        <v/>
      </c>
      <c r="U27" s="19"/>
      <c r="V27" s="16"/>
      <c r="W27" s="18">
        <f t="shared" si="6"/>
        <v>0</v>
      </c>
      <c r="X27" s="19"/>
      <c r="Y27" s="21">
        <f t="shared" si="11"/>
        <v>0</v>
      </c>
      <c r="Z27" s="22" t="str">
        <f t="shared" si="7"/>
        <v/>
      </c>
      <c r="AA27" s="19"/>
      <c r="AB27" s="16"/>
      <c r="AC27" s="18">
        <f t="shared" si="8"/>
        <v>0</v>
      </c>
      <c r="AD27" s="19"/>
      <c r="AE27" s="21">
        <f t="shared" si="13"/>
        <v>0</v>
      </c>
      <c r="AF27" s="22" t="str">
        <f t="shared" si="9"/>
        <v/>
      </c>
    </row>
    <row r="28" spans="2:32" s="34" customFormat="1" ht="13" x14ac:dyDescent="0.25">
      <c r="B28" s="25" t="s">
        <v>17</v>
      </c>
      <c r="C28" s="26"/>
      <c r="D28" s="27"/>
      <c r="E28" s="27"/>
      <c r="F28" s="29"/>
      <c r="G28" s="28"/>
      <c r="H28" s="30">
        <f>SUM(H12:H27)</f>
        <v>9999.99</v>
      </c>
      <c r="I28" s="31"/>
      <c r="J28" s="28"/>
      <c r="K28" s="30">
        <f>SUM(K12:K27)</f>
        <v>10678.240000000002</v>
      </c>
      <c r="L28" s="31"/>
      <c r="M28" s="32">
        <f t="shared" si="16"/>
        <v>678.25000000000182</v>
      </c>
      <c r="N28" s="33">
        <f t="shared" si="17"/>
        <v>6.7825067825068003E-2</v>
      </c>
      <c r="O28" s="31"/>
      <c r="P28" s="28"/>
      <c r="Q28" s="30">
        <f>SUM(Q12:Q27)</f>
        <v>10786.2</v>
      </c>
      <c r="R28" s="31"/>
      <c r="S28" s="32">
        <f t="shared" si="10"/>
        <v>107.95999999999913</v>
      </c>
      <c r="T28" s="33">
        <f t="shared" si="5"/>
        <v>1.0110280345824696E-2</v>
      </c>
      <c r="U28" s="31"/>
      <c r="V28" s="28"/>
      <c r="W28" s="30">
        <f>SUM(W12:W27)</f>
        <v>10766.86</v>
      </c>
      <c r="X28" s="31"/>
      <c r="Y28" s="32">
        <f t="shared" si="11"/>
        <v>-19.340000000000146</v>
      </c>
      <c r="Z28" s="33">
        <f t="shared" si="7"/>
        <v>-1.7930318369768913E-3</v>
      </c>
      <c r="AA28" s="31"/>
      <c r="AB28" s="28"/>
      <c r="AC28" s="30">
        <f>SUM(AC12:AC27)</f>
        <v>10980.289999999999</v>
      </c>
      <c r="AD28" s="31"/>
      <c r="AE28" s="32">
        <f t="shared" si="13"/>
        <v>213.42999999999847</v>
      </c>
      <c r="AF28" s="33">
        <f t="shared" si="9"/>
        <v>1.9822863861887165E-2</v>
      </c>
    </row>
    <row r="29" spans="2:32" ht="12.75" customHeight="1" x14ac:dyDescent="0.25">
      <c r="B29" s="134" t="s">
        <v>18</v>
      </c>
      <c r="C29" s="14"/>
      <c r="D29" s="15" t="s">
        <v>70</v>
      </c>
      <c r="E29" s="15"/>
      <c r="F29" s="17">
        <f>$G$7</f>
        <v>4000</v>
      </c>
      <c r="G29" s="16">
        <v>-0.33889999999999998</v>
      </c>
      <c r="H29" s="18">
        <f t="shared" ref="H29:H35" si="18">$F29*G29</f>
        <v>-1355.6</v>
      </c>
      <c r="I29" s="19"/>
      <c r="J29" s="16">
        <v>0.43235768943166519</v>
      </c>
      <c r="K29" s="18">
        <f t="shared" ref="K29:K35" si="19">$F29*J29</f>
        <v>1729.4307577266609</v>
      </c>
      <c r="L29" s="19"/>
      <c r="M29" s="21">
        <f t="shared" si="16"/>
        <v>3085.0307577266608</v>
      </c>
      <c r="N29" s="22">
        <f t="shared" si="17"/>
        <v>-2.2757677469214084</v>
      </c>
      <c r="O29" s="19"/>
      <c r="P29" s="16">
        <v>0</v>
      </c>
      <c r="Q29" s="18">
        <f t="shared" ref="Q29:Q35" si="20">$F29*P29</f>
        <v>0</v>
      </c>
      <c r="R29" s="19"/>
      <c r="S29" s="21">
        <f t="shared" si="10"/>
        <v>-1729.4307577266609</v>
      </c>
      <c r="T29" s="22">
        <f t="shared" si="5"/>
        <v>-1</v>
      </c>
      <c r="U29" s="19"/>
      <c r="V29" s="16">
        <v>0</v>
      </c>
      <c r="W29" s="18">
        <f t="shared" ref="W29:W35" si="21">$F29*V29</f>
        <v>0</v>
      </c>
      <c r="X29" s="19"/>
      <c r="Y29" s="21">
        <f t="shared" si="11"/>
        <v>0</v>
      </c>
      <c r="Z29" s="22" t="str">
        <f t="shared" si="7"/>
        <v/>
      </c>
      <c r="AA29" s="19"/>
      <c r="AB29" s="16">
        <v>0</v>
      </c>
      <c r="AC29" s="18">
        <f t="shared" ref="AC29:AC35" si="22">$F29*AB29</f>
        <v>0</v>
      </c>
      <c r="AD29" s="19"/>
      <c r="AE29" s="21">
        <f t="shared" si="13"/>
        <v>0</v>
      </c>
      <c r="AF29" s="22" t="str">
        <f t="shared" si="9"/>
        <v/>
      </c>
    </row>
    <row r="30" spans="2:32" ht="13.15" customHeight="1" x14ac:dyDescent="0.25">
      <c r="B30" s="134" t="s">
        <v>18</v>
      </c>
      <c r="C30" s="14"/>
      <c r="D30" s="15" t="s">
        <v>70</v>
      </c>
      <c r="E30" s="15"/>
      <c r="F30" s="17">
        <f>$G$7</f>
        <v>4000</v>
      </c>
      <c r="G30" s="16"/>
      <c r="H30" s="18">
        <f t="shared" ref="H30" si="23">$F30*G30</f>
        <v>0</v>
      </c>
      <c r="I30" s="19"/>
      <c r="J30" s="16">
        <v>-0.30893329370118028</v>
      </c>
      <c r="K30" s="18">
        <f t="shared" ref="K30" si="24">$F30*J30</f>
        <v>-1235.7331748047211</v>
      </c>
      <c r="L30" s="19"/>
      <c r="M30" s="21">
        <f t="shared" ref="M30" si="25">K30-H30</f>
        <v>-1235.7331748047211</v>
      </c>
      <c r="N30" s="22" t="str">
        <f t="shared" ref="N30" si="26">IF((H30)=0,"",(M30/H30))</f>
        <v/>
      </c>
      <c r="O30" s="19"/>
      <c r="P30" s="16"/>
      <c r="Q30" s="18"/>
      <c r="R30" s="19"/>
      <c r="S30" s="21"/>
      <c r="T30" s="22"/>
      <c r="U30" s="19"/>
      <c r="V30" s="16"/>
      <c r="W30" s="18"/>
      <c r="X30" s="19"/>
      <c r="Y30" s="21"/>
      <c r="Z30" s="22"/>
      <c r="AA30" s="19"/>
      <c r="AB30" s="16"/>
      <c r="AC30" s="18"/>
      <c r="AD30" s="19"/>
      <c r="AE30" s="21"/>
      <c r="AF30" s="22"/>
    </row>
    <row r="31" spans="2:32" ht="13.15" customHeight="1" x14ac:dyDescent="0.25">
      <c r="B31" s="132">
        <v>1575</v>
      </c>
      <c r="C31" s="14"/>
      <c r="D31" s="15" t="s">
        <v>70</v>
      </c>
      <c r="E31" s="15"/>
      <c r="F31" s="17">
        <f t="shared" ref="F31:F33" si="27">$G$7</f>
        <v>4000</v>
      </c>
      <c r="G31" s="16">
        <v>4.5900000000000003E-2</v>
      </c>
      <c r="H31" s="18">
        <f t="shared" si="18"/>
        <v>183.60000000000002</v>
      </c>
      <c r="I31" s="19"/>
      <c r="J31" s="16">
        <v>0</v>
      </c>
      <c r="K31" s="18">
        <f t="shared" si="19"/>
        <v>0</v>
      </c>
      <c r="L31" s="19"/>
      <c r="M31" s="21">
        <f t="shared" ref="M31:M42" si="28">K31-H31</f>
        <v>-183.60000000000002</v>
      </c>
      <c r="N31" s="22">
        <f>IF((H31)=0,"",(M31/H31))</f>
        <v>-1</v>
      </c>
      <c r="O31" s="19"/>
      <c r="P31" s="16">
        <v>0</v>
      </c>
      <c r="Q31" s="18">
        <f t="shared" si="20"/>
        <v>0</v>
      </c>
      <c r="R31" s="19"/>
      <c r="S31" s="21">
        <f t="shared" ref="S31" si="29">Q31-K31</f>
        <v>0</v>
      </c>
      <c r="T31" s="22" t="str">
        <f t="shared" ref="T31" si="30">IF((K31)=0,"",(S31/K31))</f>
        <v/>
      </c>
      <c r="U31" s="19"/>
      <c r="V31" s="16">
        <v>0</v>
      </c>
      <c r="W31" s="18">
        <f t="shared" si="21"/>
        <v>0</v>
      </c>
      <c r="X31" s="19"/>
      <c r="Y31" s="21">
        <f t="shared" ref="Y31" si="31">W31-Q31</f>
        <v>0</v>
      </c>
      <c r="Z31" s="22" t="str">
        <f t="shared" ref="Z31" si="32">IF((Q31)=0,"",(Y31/Q31))</f>
        <v/>
      </c>
      <c r="AA31" s="19"/>
      <c r="AB31" s="16">
        <v>0</v>
      </c>
      <c r="AC31" s="18">
        <f t="shared" si="22"/>
        <v>0</v>
      </c>
      <c r="AD31" s="19"/>
      <c r="AE31" s="21">
        <f t="shared" si="13"/>
        <v>0</v>
      </c>
      <c r="AF31" s="22" t="str">
        <f t="shared" si="9"/>
        <v/>
      </c>
    </row>
    <row r="32" spans="2:32" ht="13.15" hidden="1" customHeight="1" x14ac:dyDescent="0.25">
      <c r="B32" s="35"/>
      <c r="C32" s="14"/>
      <c r="D32" s="15"/>
      <c r="E32" s="15"/>
      <c r="F32" s="17">
        <f t="shared" si="27"/>
        <v>4000</v>
      </c>
      <c r="G32" s="16"/>
      <c r="H32" s="18">
        <f t="shared" si="18"/>
        <v>0</v>
      </c>
      <c r="I32" s="36"/>
      <c r="J32" s="16"/>
      <c r="K32" s="18">
        <f t="shared" si="19"/>
        <v>0</v>
      </c>
      <c r="L32" s="36"/>
      <c r="M32" s="21">
        <f t="shared" si="28"/>
        <v>0</v>
      </c>
      <c r="N32" s="22" t="str">
        <f>IF((H32)=0,"",(M32/H32))</f>
        <v/>
      </c>
      <c r="O32" s="36"/>
      <c r="P32" s="16"/>
      <c r="Q32" s="18">
        <f t="shared" si="20"/>
        <v>0</v>
      </c>
      <c r="R32" s="36"/>
      <c r="S32" s="21">
        <f t="shared" si="10"/>
        <v>0</v>
      </c>
      <c r="T32" s="22" t="str">
        <f t="shared" si="5"/>
        <v/>
      </c>
      <c r="U32" s="36"/>
      <c r="V32" s="16"/>
      <c r="W32" s="18">
        <f t="shared" si="21"/>
        <v>0</v>
      </c>
      <c r="X32" s="36"/>
      <c r="Y32" s="21">
        <f t="shared" si="11"/>
        <v>0</v>
      </c>
      <c r="Z32" s="22" t="str">
        <f t="shared" si="7"/>
        <v/>
      </c>
      <c r="AA32" s="36"/>
      <c r="AB32" s="16"/>
      <c r="AC32" s="18">
        <f t="shared" si="22"/>
        <v>0</v>
      </c>
      <c r="AD32" s="36"/>
      <c r="AE32" s="21">
        <f t="shared" si="13"/>
        <v>0</v>
      </c>
      <c r="AF32" s="22" t="str">
        <f t="shared" si="9"/>
        <v/>
      </c>
    </row>
    <row r="33" spans="2:32" x14ac:dyDescent="0.25">
      <c r="B33" s="37" t="s">
        <v>19</v>
      </c>
      <c r="C33" s="14"/>
      <c r="D33" s="15" t="s">
        <v>70</v>
      </c>
      <c r="E33" s="15"/>
      <c r="F33" s="17">
        <f t="shared" si="27"/>
        <v>4000</v>
      </c>
      <c r="G33" s="133">
        <v>2.1690000000000001E-2</v>
      </c>
      <c r="H33" s="18">
        <f t="shared" si="18"/>
        <v>86.76</v>
      </c>
      <c r="I33" s="19"/>
      <c r="J33" s="133">
        <v>2.1690000000000001E-2</v>
      </c>
      <c r="K33" s="18">
        <f t="shared" si="19"/>
        <v>86.76</v>
      </c>
      <c r="L33" s="19"/>
      <c r="M33" s="21">
        <f t="shared" si="28"/>
        <v>0</v>
      </c>
      <c r="N33" s="22">
        <f>IF((H33)=0,"",(M33/H33))</f>
        <v>0</v>
      </c>
      <c r="O33" s="19"/>
      <c r="P33" s="133">
        <v>2.1690000000000001E-2</v>
      </c>
      <c r="Q33" s="18">
        <f t="shared" si="20"/>
        <v>86.76</v>
      </c>
      <c r="R33" s="19"/>
      <c r="S33" s="21">
        <f t="shared" si="10"/>
        <v>0</v>
      </c>
      <c r="T33" s="22">
        <f t="shared" si="5"/>
        <v>0</v>
      </c>
      <c r="U33" s="19"/>
      <c r="V33" s="133">
        <v>2.1690000000000001E-2</v>
      </c>
      <c r="W33" s="18">
        <f t="shared" si="21"/>
        <v>86.76</v>
      </c>
      <c r="X33" s="19"/>
      <c r="Y33" s="21">
        <f t="shared" si="11"/>
        <v>0</v>
      </c>
      <c r="Z33" s="22">
        <f t="shared" si="7"/>
        <v>0</v>
      </c>
      <c r="AA33" s="19"/>
      <c r="AB33" s="133">
        <v>2.1690000000000001E-2</v>
      </c>
      <c r="AC33" s="18">
        <f t="shared" si="22"/>
        <v>86.76</v>
      </c>
      <c r="AD33" s="19"/>
      <c r="AE33" s="21">
        <f t="shared" si="13"/>
        <v>0</v>
      </c>
      <c r="AF33" s="22">
        <f t="shared" si="9"/>
        <v>0</v>
      </c>
    </row>
    <row r="34" spans="2:32" x14ac:dyDescent="0.25">
      <c r="B34" s="37" t="s">
        <v>20</v>
      </c>
      <c r="C34" s="14"/>
      <c r="D34" s="15"/>
      <c r="E34" s="15"/>
      <c r="F34" s="179">
        <f>$G$8*(1+G63)-$G$8</f>
        <v>66704</v>
      </c>
      <c r="G34" s="38">
        <f>IF(ISBLANK($D$5)=TRUE, 0, IF($D$5="TOU", 0.64*#REF!+0.18*#REF!+0.18*#REF!, IF(AND($D$5="non-TOU", $F$48&gt;0), G48,G47)))</f>
        <v>0.11</v>
      </c>
      <c r="H34" s="18">
        <f t="shared" si="18"/>
        <v>7337.44</v>
      </c>
      <c r="I34" s="19"/>
      <c r="J34" s="38">
        <f>IF(ISBLANK($D$5)=TRUE, 0, IF($D$5="TOU", 0.64*#REF!+0.18*#REF!+0.18*#REF!, IF(AND($D$5="non-TOU", $F$48&gt;0), J48,J47)))</f>
        <v>0.11</v>
      </c>
      <c r="K34" s="18">
        <f t="shared" si="19"/>
        <v>7337.44</v>
      </c>
      <c r="L34" s="19"/>
      <c r="M34" s="21">
        <f t="shared" si="28"/>
        <v>0</v>
      </c>
      <c r="N34" s="22">
        <f>IF((H34)=0,"",(M34/H34))</f>
        <v>0</v>
      </c>
      <c r="O34" s="19"/>
      <c r="P34" s="38">
        <f>IF(ISBLANK($D$5)=TRUE, 0, IF($D$5="TOU", 0.64*#REF!+0.18*#REF!+0.18*#REF!, IF(AND($D$5="non-TOU", $F$48&gt;0), P48,P47)))</f>
        <v>0.11</v>
      </c>
      <c r="Q34" s="18">
        <f t="shared" si="20"/>
        <v>7337.44</v>
      </c>
      <c r="R34" s="19"/>
      <c r="S34" s="21">
        <f t="shared" si="10"/>
        <v>0</v>
      </c>
      <c r="T34" s="22">
        <f t="shared" si="5"/>
        <v>0</v>
      </c>
      <c r="U34" s="19"/>
      <c r="V34" s="38">
        <f>IF(ISBLANK($D$5)=TRUE, 0, IF($D$5="TOU", 0.64*#REF!+0.18*#REF!+0.18*#REF!, IF(AND($D$5="non-TOU", $F$48&gt;0), V48,V47)))</f>
        <v>0.11</v>
      </c>
      <c r="W34" s="18">
        <f t="shared" si="21"/>
        <v>7337.44</v>
      </c>
      <c r="X34" s="19"/>
      <c r="Y34" s="21">
        <f t="shared" si="11"/>
        <v>0</v>
      </c>
      <c r="Z34" s="22">
        <f t="shared" si="7"/>
        <v>0</v>
      </c>
      <c r="AA34" s="19"/>
      <c r="AB34" s="38">
        <f>IF(ISBLANK($D$5)=TRUE, 0, IF($D$5="TOU", 0.64*#REF!+0.18*#REF!+0.18*#REF!, IF(AND($D$5="non-TOU", $F$48&gt;0), AB48,AB47)))</f>
        <v>0.11</v>
      </c>
      <c r="AC34" s="18">
        <f t="shared" si="22"/>
        <v>7337.44</v>
      </c>
      <c r="AD34" s="19"/>
      <c r="AE34" s="21">
        <f t="shared" si="13"/>
        <v>0</v>
      </c>
      <c r="AF34" s="22">
        <f t="shared" si="9"/>
        <v>0</v>
      </c>
    </row>
    <row r="35" spans="2:32" x14ac:dyDescent="0.25">
      <c r="B35" s="37" t="s">
        <v>21</v>
      </c>
      <c r="C35" s="14"/>
      <c r="D35" s="15" t="s">
        <v>55</v>
      </c>
      <c r="E35" s="15"/>
      <c r="F35" s="17">
        <v>1</v>
      </c>
      <c r="G35" s="38"/>
      <c r="H35" s="18">
        <f t="shared" si="18"/>
        <v>0</v>
      </c>
      <c r="I35" s="19"/>
      <c r="J35" s="38"/>
      <c r="K35" s="18">
        <f t="shared" si="19"/>
        <v>0</v>
      </c>
      <c r="L35" s="19"/>
      <c r="M35" s="21">
        <f t="shared" si="28"/>
        <v>0</v>
      </c>
      <c r="N35" s="22"/>
      <c r="O35" s="19"/>
      <c r="P35" s="38"/>
      <c r="Q35" s="18">
        <f t="shared" si="20"/>
        <v>0</v>
      </c>
      <c r="R35" s="19"/>
      <c r="S35" s="21">
        <f t="shared" si="10"/>
        <v>0</v>
      </c>
      <c r="T35" s="22"/>
      <c r="U35" s="19"/>
      <c r="V35" s="38"/>
      <c r="W35" s="18">
        <f t="shared" si="21"/>
        <v>0</v>
      </c>
      <c r="X35" s="19"/>
      <c r="Y35" s="21">
        <f t="shared" si="11"/>
        <v>0</v>
      </c>
      <c r="Z35" s="22"/>
      <c r="AA35" s="19"/>
      <c r="AB35" s="38"/>
      <c r="AC35" s="18">
        <f t="shared" si="22"/>
        <v>0</v>
      </c>
      <c r="AD35" s="19"/>
      <c r="AE35" s="21">
        <f t="shared" si="13"/>
        <v>0</v>
      </c>
      <c r="AF35" s="22"/>
    </row>
    <row r="36" spans="2:32" ht="25.5" customHeight="1" x14ac:dyDescent="0.25">
      <c r="B36" s="39" t="s">
        <v>22</v>
      </c>
      <c r="C36" s="40"/>
      <c r="D36" s="40"/>
      <c r="E36" s="40"/>
      <c r="F36" s="42"/>
      <c r="G36" s="41"/>
      <c r="H36" s="43">
        <f>SUM(H29:H35)+H28</f>
        <v>16252.189999999999</v>
      </c>
      <c r="I36" s="31"/>
      <c r="J36" s="41"/>
      <c r="K36" s="43">
        <f>SUM(K29:K35)+K28</f>
        <v>18596.13758292194</v>
      </c>
      <c r="L36" s="31"/>
      <c r="M36" s="32">
        <f t="shared" si="28"/>
        <v>2343.9475829219409</v>
      </c>
      <c r="N36" s="33">
        <f t="shared" ref="N36:N42" si="33">IF((H36)=0,"",(M36/H36))</f>
        <v>0.14422349129083165</v>
      </c>
      <c r="O36" s="31"/>
      <c r="P36" s="41"/>
      <c r="Q36" s="43">
        <f>SUM(Q29:Q35)+Q28</f>
        <v>18210.400000000001</v>
      </c>
      <c r="R36" s="31"/>
      <c r="S36" s="32">
        <f t="shared" si="10"/>
        <v>-385.73758292193816</v>
      </c>
      <c r="T36" s="33">
        <f t="shared" ref="T36:T42" si="34">IF((K36)=0,"",(S36/K36))</f>
        <v>-2.0742887129216899E-2</v>
      </c>
      <c r="U36" s="31"/>
      <c r="V36" s="41"/>
      <c r="W36" s="43">
        <f>SUM(W29:W35)+W28</f>
        <v>18191.060000000001</v>
      </c>
      <c r="X36" s="31"/>
      <c r="Y36" s="32">
        <f t="shared" si="11"/>
        <v>-19.340000000000146</v>
      </c>
      <c r="Z36" s="33">
        <f t="shared" ref="Z36:Z42" si="35">IF((Q36)=0,"",(Y36/Q36))</f>
        <v>-1.0620304880727576E-3</v>
      </c>
      <c r="AA36" s="31"/>
      <c r="AB36" s="41"/>
      <c r="AC36" s="43">
        <f>SUM(AC29:AC35)+AC28</f>
        <v>18404.489999999998</v>
      </c>
      <c r="AD36" s="31"/>
      <c r="AE36" s="32">
        <f t="shared" si="13"/>
        <v>213.42999999999665</v>
      </c>
      <c r="AF36" s="33">
        <f t="shared" ref="AF36:AF46" si="36">IF((W36)=0,"",(AE36/W36))</f>
        <v>1.1732686275565944E-2</v>
      </c>
    </row>
    <row r="37" spans="2:32" x14ac:dyDescent="0.25">
      <c r="B37" s="19" t="s">
        <v>23</v>
      </c>
      <c r="C37" s="19"/>
      <c r="D37" s="44" t="s">
        <v>70</v>
      </c>
      <c r="E37" s="44"/>
      <c r="F37" s="45">
        <f>G7</f>
        <v>4000</v>
      </c>
      <c r="G37" s="20">
        <v>2.7825828099560286</v>
      </c>
      <c r="H37" s="18">
        <f>$F37*G37</f>
        <v>11130.331239824114</v>
      </c>
      <c r="I37" s="19"/>
      <c r="J37" s="20">
        <v>2.7064544797271646</v>
      </c>
      <c r="K37" s="18">
        <f>$F37*J37</f>
        <v>10825.817918908659</v>
      </c>
      <c r="L37" s="19"/>
      <c r="M37" s="21">
        <f t="shared" si="28"/>
        <v>-304.51332091545555</v>
      </c>
      <c r="N37" s="22">
        <f t="shared" si="33"/>
        <v>-2.7358873186622935E-2</v>
      </c>
      <c r="O37" s="19"/>
      <c r="P37" s="20">
        <v>2.7064544797271646</v>
      </c>
      <c r="Q37" s="18">
        <f>$F37*P37</f>
        <v>10825.817918908659</v>
      </c>
      <c r="R37" s="19"/>
      <c r="S37" s="21">
        <f t="shared" si="10"/>
        <v>0</v>
      </c>
      <c r="T37" s="22">
        <f t="shared" si="34"/>
        <v>0</v>
      </c>
      <c r="U37" s="19"/>
      <c r="V37" s="20">
        <v>2.7064544797271646</v>
      </c>
      <c r="W37" s="18">
        <f>$F37*V37</f>
        <v>10825.817918908659</v>
      </c>
      <c r="X37" s="19"/>
      <c r="Y37" s="21">
        <f t="shared" si="11"/>
        <v>0</v>
      </c>
      <c r="Z37" s="22">
        <f t="shared" si="35"/>
        <v>0</v>
      </c>
      <c r="AA37" s="19"/>
      <c r="AB37" s="20">
        <v>2.7064544797271646</v>
      </c>
      <c r="AC37" s="18">
        <f>$F37*AB37</f>
        <v>10825.817918908659</v>
      </c>
      <c r="AD37" s="19"/>
      <c r="AE37" s="21">
        <f t="shared" si="13"/>
        <v>0</v>
      </c>
      <c r="AF37" s="22">
        <f t="shared" si="36"/>
        <v>0</v>
      </c>
    </row>
    <row r="38" spans="2:32" ht="25.5" customHeight="1" x14ac:dyDescent="0.25">
      <c r="B38" s="46" t="s">
        <v>24</v>
      </c>
      <c r="C38" s="19"/>
      <c r="D38" s="44" t="s">
        <v>70</v>
      </c>
      <c r="E38" s="44"/>
      <c r="F38" s="45">
        <f>F37</f>
        <v>4000</v>
      </c>
      <c r="G38" s="20">
        <v>2.1171956727070014</v>
      </c>
      <c r="H38" s="18">
        <f>$F38*G38</f>
        <v>8468.7826908280058</v>
      </c>
      <c r="I38" s="19"/>
      <c r="J38" s="20">
        <v>2.121465119800138</v>
      </c>
      <c r="K38" s="18">
        <f>$F38*J38</f>
        <v>8485.8604792005517</v>
      </c>
      <c r="L38" s="19"/>
      <c r="M38" s="21">
        <f t="shared" si="28"/>
        <v>17.077788372545911</v>
      </c>
      <c r="N38" s="22">
        <f t="shared" si="33"/>
        <v>2.0165576324259406E-3</v>
      </c>
      <c r="O38" s="19"/>
      <c r="P38" s="20">
        <v>2.121465119800138</v>
      </c>
      <c r="Q38" s="18">
        <f>$F38*P38</f>
        <v>8485.8604792005517</v>
      </c>
      <c r="R38" s="19"/>
      <c r="S38" s="21">
        <f t="shared" si="10"/>
        <v>0</v>
      </c>
      <c r="T38" s="22">
        <f t="shared" si="34"/>
        <v>0</v>
      </c>
      <c r="U38" s="19"/>
      <c r="V38" s="20">
        <v>2.121465119800138</v>
      </c>
      <c r="W38" s="18">
        <f>$F38*V38</f>
        <v>8485.8604792005517</v>
      </c>
      <c r="X38" s="19"/>
      <c r="Y38" s="21">
        <f t="shared" si="11"/>
        <v>0</v>
      </c>
      <c r="Z38" s="22">
        <f t="shared" si="35"/>
        <v>0</v>
      </c>
      <c r="AA38" s="19"/>
      <c r="AB38" s="20">
        <v>2.121465119800138</v>
      </c>
      <c r="AC38" s="18">
        <f>$F38*AB38</f>
        <v>8485.8604792005517</v>
      </c>
      <c r="AD38" s="19"/>
      <c r="AE38" s="21">
        <f t="shared" si="13"/>
        <v>0</v>
      </c>
      <c r="AF38" s="22">
        <f t="shared" si="36"/>
        <v>0</v>
      </c>
    </row>
    <row r="39" spans="2:32" ht="25.5" customHeight="1" x14ac:dyDescent="0.25">
      <c r="B39" s="39" t="s">
        <v>25</v>
      </c>
      <c r="C39" s="26"/>
      <c r="D39" s="26"/>
      <c r="E39" s="26"/>
      <c r="F39" s="42"/>
      <c r="G39" s="47"/>
      <c r="H39" s="43">
        <f>SUM(H36:H38)</f>
        <v>35851.303930652117</v>
      </c>
      <c r="I39" s="48"/>
      <c r="J39" s="47"/>
      <c r="K39" s="43">
        <f>SUM(K36:K38)</f>
        <v>37907.815981031148</v>
      </c>
      <c r="L39" s="48"/>
      <c r="M39" s="32">
        <f t="shared" si="28"/>
        <v>2056.5120503790313</v>
      </c>
      <c r="N39" s="33">
        <f t="shared" si="33"/>
        <v>5.7362266498227878E-2</v>
      </c>
      <c r="O39" s="48"/>
      <c r="P39" s="47"/>
      <c r="Q39" s="43">
        <f>SUM(Q36:Q38)</f>
        <v>37522.07839810921</v>
      </c>
      <c r="R39" s="48"/>
      <c r="S39" s="32">
        <f t="shared" si="10"/>
        <v>-385.73758292193816</v>
      </c>
      <c r="T39" s="33">
        <f t="shared" si="34"/>
        <v>-1.0175674143690024E-2</v>
      </c>
      <c r="U39" s="48"/>
      <c r="V39" s="47"/>
      <c r="W39" s="43">
        <f>SUM(W36:W38)</f>
        <v>37502.738398109213</v>
      </c>
      <c r="X39" s="48"/>
      <c r="Y39" s="32">
        <f t="shared" si="11"/>
        <v>-19.339999999996508</v>
      </c>
      <c r="Z39" s="33">
        <f t="shared" si="35"/>
        <v>-5.1542987024330393E-4</v>
      </c>
      <c r="AA39" s="48"/>
      <c r="AB39" s="47"/>
      <c r="AC39" s="43">
        <f>SUM(AC36:AC38)</f>
        <v>37716.168398109206</v>
      </c>
      <c r="AD39" s="48"/>
      <c r="AE39" s="32">
        <f t="shared" si="13"/>
        <v>213.42999999999302</v>
      </c>
      <c r="AF39" s="33">
        <f t="shared" si="36"/>
        <v>5.6910510836390973E-3</v>
      </c>
    </row>
    <row r="40" spans="2:32" ht="24.75" customHeight="1" x14ac:dyDescent="0.25">
      <c r="B40" s="49" t="s">
        <v>26</v>
      </c>
      <c r="C40" s="14"/>
      <c r="D40" s="15" t="s">
        <v>58</v>
      </c>
      <c r="E40" s="15"/>
      <c r="F40" s="156">
        <f>$G$8*(1+G63)</f>
        <v>1826703.9999999998</v>
      </c>
      <c r="G40" s="50">
        <v>4.4000000000000003E-3</v>
      </c>
      <c r="H40" s="154">
        <f t="shared" ref="H40:H42" si="37">$F40*G40</f>
        <v>8037.4975999999997</v>
      </c>
      <c r="I40" s="19"/>
      <c r="J40" s="211">
        <v>5.8500000000000002E-3</v>
      </c>
      <c r="K40" s="212">
        <f t="shared" ref="K40:K42" si="38">$F40*J40</f>
        <v>10686.2184</v>
      </c>
      <c r="L40" s="19"/>
      <c r="M40" s="21">
        <f t="shared" si="28"/>
        <v>2648.7208000000001</v>
      </c>
      <c r="N40" s="155">
        <f t="shared" si="33"/>
        <v>0.32954545454545459</v>
      </c>
      <c r="O40" s="19"/>
      <c r="P40" s="50">
        <v>4.4000000000000003E-3</v>
      </c>
      <c r="Q40" s="154">
        <f t="shared" ref="Q40:Q42" si="39">$F40*P40</f>
        <v>8037.4975999999997</v>
      </c>
      <c r="R40" s="19"/>
      <c r="S40" s="21">
        <f t="shared" si="10"/>
        <v>-2648.7208000000001</v>
      </c>
      <c r="T40" s="155">
        <f t="shared" si="34"/>
        <v>-0.24786324786324787</v>
      </c>
      <c r="U40" s="19"/>
      <c r="V40" s="50">
        <v>4.4000000000000003E-3</v>
      </c>
      <c r="W40" s="154">
        <f t="shared" ref="W40:W42" si="40">$F40*V40</f>
        <v>8037.4975999999997</v>
      </c>
      <c r="X40" s="19"/>
      <c r="Y40" s="21">
        <f t="shared" si="11"/>
        <v>0</v>
      </c>
      <c r="Z40" s="155">
        <f t="shared" si="35"/>
        <v>0</v>
      </c>
      <c r="AA40" s="19"/>
      <c r="AB40" s="50">
        <v>4.4000000000000003E-3</v>
      </c>
      <c r="AC40" s="154">
        <f t="shared" ref="AC40:AC48" si="41">$F40*AB40</f>
        <v>8037.4975999999997</v>
      </c>
      <c r="AD40" s="19"/>
      <c r="AE40" s="21">
        <f t="shared" si="13"/>
        <v>0</v>
      </c>
      <c r="AF40" s="155">
        <f t="shared" si="36"/>
        <v>0</v>
      </c>
    </row>
    <row r="41" spans="2:32" ht="25.5" customHeight="1" x14ac:dyDescent="0.25">
      <c r="B41" s="49" t="s">
        <v>27</v>
      </c>
      <c r="C41" s="14"/>
      <c r="D41" s="15" t="s">
        <v>58</v>
      </c>
      <c r="E41" s="15"/>
      <c r="F41" s="156">
        <f>$G$8*(1+G63)</f>
        <v>1826703.9999999998</v>
      </c>
      <c r="G41" s="50">
        <v>1.2999999999999999E-3</v>
      </c>
      <c r="H41" s="154">
        <f t="shared" si="37"/>
        <v>2374.7151999999996</v>
      </c>
      <c r="I41" s="19"/>
      <c r="J41" s="50">
        <v>1.2999999999999999E-3</v>
      </c>
      <c r="K41" s="154">
        <f t="shared" si="38"/>
        <v>2374.7151999999996</v>
      </c>
      <c r="L41" s="19"/>
      <c r="M41" s="21">
        <f t="shared" si="28"/>
        <v>0</v>
      </c>
      <c r="N41" s="155">
        <f t="shared" si="33"/>
        <v>0</v>
      </c>
      <c r="O41" s="19"/>
      <c r="P41" s="50">
        <v>1.2999999999999999E-3</v>
      </c>
      <c r="Q41" s="154">
        <f t="shared" si="39"/>
        <v>2374.7151999999996</v>
      </c>
      <c r="R41" s="19"/>
      <c r="S41" s="21">
        <f t="shared" si="10"/>
        <v>0</v>
      </c>
      <c r="T41" s="155">
        <f t="shared" si="34"/>
        <v>0</v>
      </c>
      <c r="U41" s="19"/>
      <c r="V41" s="50">
        <v>1.2999999999999999E-3</v>
      </c>
      <c r="W41" s="154">
        <f t="shared" si="40"/>
        <v>2374.7151999999996</v>
      </c>
      <c r="X41" s="19"/>
      <c r="Y41" s="21">
        <f t="shared" si="11"/>
        <v>0</v>
      </c>
      <c r="Z41" s="155">
        <f t="shared" si="35"/>
        <v>0</v>
      </c>
      <c r="AA41" s="19"/>
      <c r="AB41" s="50">
        <v>1.2999999999999999E-3</v>
      </c>
      <c r="AC41" s="154">
        <f t="shared" si="41"/>
        <v>2374.7151999999996</v>
      </c>
      <c r="AD41" s="19"/>
      <c r="AE41" s="21">
        <f t="shared" si="13"/>
        <v>0</v>
      </c>
      <c r="AF41" s="155">
        <f t="shared" si="36"/>
        <v>0</v>
      </c>
    </row>
    <row r="42" spans="2:32" x14ac:dyDescent="0.25">
      <c r="B42" s="14" t="s">
        <v>28</v>
      </c>
      <c r="C42" s="14"/>
      <c r="D42" s="15" t="s">
        <v>55</v>
      </c>
      <c r="E42" s="15"/>
      <c r="F42" s="17">
        <v>1</v>
      </c>
      <c r="G42" s="50">
        <v>0.25</v>
      </c>
      <c r="H42" s="154">
        <f t="shared" si="37"/>
        <v>0.25</v>
      </c>
      <c r="I42" s="19"/>
      <c r="J42" s="50">
        <v>0.25</v>
      </c>
      <c r="K42" s="154">
        <f t="shared" si="38"/>
        <v>0.25</v>
      </c>
      <c r="L42" s="19"/>
      <c r="M42" s="21">
        <f t="shared" si="28"/>
        <v>0</v>
      </c>
      <c r="N42" s="155">
        <f t="shared" si="33"/>
        <v>0</v>
      </c>
      <c r="O42" s="19"/>
      <c r="P42" s="50">
        <v>0.25</v>
      </c>
      <c r="Q42" s="154">
        <f t="shared" si="39"/>
        <v>0.25</v>
      </c>
      <c r="R42" s="19"/>
      <c r="S42" s="21">
        <f t="shared" si="10"/>
        <v>0</v>
      </c>
      <c r="T42" s="155">
        <f t="shared" si="34"/>
        <v>0</v>
      </c>
      <c r="U42" s="19"/>
      <c r="V42" s="50">
        <v>0.25</v>
      </c>
      <c r="W42" s="154">
        <f t="shared" si="40"/>
        <v>0.25</v>
      </c>
      <c r="X42" s="19"/>
      <c r="Y42" s="21">
        <f t="shared" si="11"/>
        <v>0</v>
      </c>
      <c r="Z42" s="155">
        <f t="shared" si="35"/>
        <v>0</v>
      </c>
      <c r="AA42" s="19"/>
      <c r="AB42" s="50">
        <v>0.25</v>
      </c>
      <c r="AC42" s="154">
        <f t="shared" si="41"/>
        <v>0.25</v>
      </c>
      <c r="AD42" s="19"/>
      <c r="AE42" s="21">
        <f t="shared" si="13"/>
        <v>0</v>
      </c>
      <c r="AF42" s="155">
        <f t="shared" si="36"/>
        <v>0</v>
      </c>
    </row>
    <row r="43" spans="2:32" x14ac:dyDescent="0.25">
      <c r="B43" s="14" t="s">
        <v>29</v>
      </c>
      <c r="C43" s="14"/>
      <c r="D43" s="15" t="s">
        <v>58</v>
      </c>
      <c r="E43" s="15"/>
      <c r="F43" s="157">
        <f>G8</f>
        <v>1759999.9999999998</v>
      </c>
      <c r="G43" s="50">
        <v>7.0000000000000001E-3</v>
      </c>
      <c r="H43" s="154">
        <f t="shared" ref="H43:H48" si="42">$F43*G43</f>
        <v>12319.999999999998</v>
      </c>
      <c r="I43" s="19"/>
      <c r="J43" s="50">
        <v>7.0000000000000001E-3</v>
      </c>
      <c r="K43" s="154">
        <f t="shared" ref="K43:K48" si="43">$F43*J43</f>
        <v>12319.999999999998</v>
      </c>
      <c r="L43" s="19"/>
      <c r="M43" s="21">
        <f t="shared" ref="M43:M60" si="44">K43-H43</f>
        <v>0</v>
      </c>
      <c r="N43" s="155">
        <f t="shared" ref="N43:N46" si="45">IF((H43)=0,"",(M43/H43))</f>
        <v>0</v>
      </c>
      <c r="O43" s="19"/>
      <c r="P43" s="50">
        <v>7.0000000000000001E-3</v>
      </c>
      <c r="Q43" s="154">
        <f t="shared" ref="Q43:Q48" si="46">$F43*P43</f>
        <v>12319.999999999998</v>
      </c>
      <c r="R43" s="19"/>
      <c r="S43" s="21">
        <f t="shared" ref="S43:S60" si="47">Q43-K43</f>
        <v>0</v>
      </c>
      <c r="T43" s="155">
        <f t="shared" ref="T43:T46" si="48">IF((K43)=0,"",(S43/K43))</f>
        <v>0</v>
      </c>
      <c r="U43" s="19"/>
      <c r="V43" s="50">
        <v>7.0000000000000001E-3</v>
      </c>
      <c r="W43" s="154">
        <f t="shared" ref="W43:W48" si="49">$F43*V43</f>
        <v>12319.999999999998</v>
      </c>
      <c r="X43" s="19"/>
      <c r="Y43" s="21">
        <f t="shared" ref="Y43:Y60" si="50">W43-Q43</f>
        <v>0</v>
      </c>
      <c r="Z43" s="155">
        <f t="shared" ref="Z43:Z46" si="51">IF((Q43)=0,"",(Y43/Q43))</f>
        <v>0</v>
      </c>
      <c r="AA43" s="19"/>
      <c r="AB43" s="50">
        <v>7.0000000000000001E-3</v>
      </c>
      <c r="AC43" s="154">
        <f t="shared" si="41"/>
        <v>12319.999999999998</v>
      </c>
      <c r="AD43" s="19"/>
      <c r="AE43" s="21">
        <f t="shared" si="13"/>
        <v>0</v>
      </c>
      <c r="AF43" s="155">
        <f t="shared" si="36"/>
        <v>0</v>
      </c>
    </row>
    <row r="44" spans="2:32" x14ac:dyDescent="0.25">
      <c r="B44" s="37" t="s">
        <v>30</v>
      </c>
      <c r="C44" s="14"/>
      <c r="D44" s="15" t="s">
        <v>58</v>
      </c>
      <c r="E44" s="15"/>
      <c r="F44" s="55">
        <f>0.64*$G$8</f>
        <v>1126399.9999999998</v>
      </c>
      <c r="G44" s="54">
        <v>0.08</v>
      </c>
      <c r="H44" s="154">
        <f t="shared" si="42"/>
        <v>90111.999999999985</v>
      </c>
      <c r="I44" s="19"/>
      <c r="J44" s="54">
        <v>0.08</v>
      </c>
      <c r="K44" s="154">
        <f t="shared" si="43"/>
        <v>90111.999999999985</v>
      </c>
      <c r="L44" s="19"/>
      <c r="M44" s="21">
        <f t="shared" si="44"/>
        <v>0</v>
      </c>
      <c r="N44" s="155">
        <f t="shared" si="45"/>
        <v>0</v>
      </c>
      <c r="O44" s="19"/>
      <c r="P44" s="54">
        <v>0.08</v>
      </c>
      <c r="Q44" s="154">
        <f t="shared" si="46"/>
        <v>90111.999999999985</v>
      </c>
      <c r="R44" s="19"/>
      <c r="S44" s="21">
        <f t="shared" si="47"/>
        <v>0</v>
      </c>
      <c r="T44" s="155">
        <f t="shared" si="48"/>
        <v>0</v>
      </c>
      <c r="U44" s="19"/>
      <c r="V44" s="54">
        <v>0.08</v>
      </c>
      <c r="W44" s="154">
        <f t="shared" si="49"/>
        <v>90111.999999999985</v>
      </c>
      <c r="X44" s="19"/>
      <c r="Y44" s="21">
        <f t="shared" si="50"/>
        <v>0</v>
      </c>
      <c r="Z44" s="155">
        <f t="shared" si="51"/>
        <v>0</v>
      </c>
      <c r="AA44" s="19"/>
      <c r="AB44" s="54">
        <v>0.08</v>
      </c>
      <c r="AC44" s="154">
        <f t="shared" si="41"/>
        <v>90111.999999999985</v>
      </c>
      <c r="AD44" s="19"/>
      <c r="AE44" s="21">
        <f t="shared" si="13"/>
        <v>0</v>
      </c>
      <c r="AF44" s="155">
        <f t="shared" si="36"/>
        <v>0</v>
      </c>
    </row>
    <row r="45" spans="2:32" x14ac:dyDescent="0.25">
      <c r="B45" s="37" t="s">
        <v>31</v>
      </c>
      <c r="C45" s="14"/>
      <c r="D45" s="15" t="s">
        <v>58</v>
      </c>
      <c r="E45" s="15"/>
      <c r="F45" s="55">
        <f>0.18*$G$8</f>
        <v>316799.99999999994</v>
      </c>
      <c r="G45" s="54">
        <v>0.122</v>
      </c>
      <c r="H45" s="154">
        <f t="shared" si="42"/>
        <v>38649.599999999991</v>
      </c>
      <c r="I45" s="19"/>
      <c r="J45" s="54">
        <v>0.122</v>
      </c>
      <c r="K45" s="154">
        <f t="shared" si="43"/>
        <v>38649.599999999991</v>
      </c>
      <c r="L45" s="19"/>
      <c r="M45" s="21">
        <f t="shared" si="44"/>
        <v>0</v>
      </c>
      <c r="N45" s="155">
        <f t="shared" si="45"/>
        <v>0</v>
      </c>
      <c r="O45" s="19"/>
      <c r="P45" s="54">
        <v>0.122</v>
      </c>
      <c r="Q45" s="154">
        <f t="shared" si="46"/>
        <v>38649.599999999991</v>
      </c>
      <c r="R45" s="19"/>
      <c r="S45" s="21">
        <f t="shared" si="47"/>
        <v>0</v>
      </c>
      <c r="T45" s="155">
        <f t="shared" si="48"/>
        <v>0</v>
      </c>
      <c r="U45" s="19"/>
      <c r="V45" s="54">
        <v>0.122</v>
      </c>
      <c r="W45" s="154">
        <f t="shared" si="49"/>
        <v>38649.599999999991</v>
      </c>
      <c r="X45" s="19"/>
      <c r="Y45" s="21">
        <f t="shared" si="50"/>
        <v>0</v>
      </c>
      <c r="Z45" s="155">
        <f t="shared" si="51"/>
        <v>0</v>
      </c>
      <c r="AA45" s="19"/>
      <c r="AB45" s="54">
        <v>0.122</v>
      </c>
      <c r="AC45" s="154">
        <f t="shared" si="41"/>
        <v>38649.599999999991</v>
      </c>
      <c r="AD45" s="19"/>
      <c r="AE45" s="21">
        <f t="shared" si="13"/>
        <v>0</v>
      </c>
      <c r="AF45" s="155">
        <f t="shared" si="36"/>
        <v>0</v>
      </c>
    </row>
    <row r="46" spans="2:32" x14ac:dyDescent="0.25">
      <c r="B46" s="159" t="s">
        <v>32</v>
      </c>
      <c r="C46" s="14"/>
      <c r="D46" s="15" t="s">
        <v>58</v>
      </c>
      <c r="E46" s="15"/>
      <c r="F46" s="55">
        <f>0.18*$G$8</f>
        <v>316799.99999999994</v>
      </c>
      <c r="G46" s="54">
        <v>0.161</v>
      </c>
      <c r="H46" s="154">
        <f t="shared" si="42"/>
        <v>51004.799999999988</v>
      </c>
      <c r="I46" s="19"/>
      <c r="J46" s="54">
        <v>0.161</v>
      </c>
      <c r="K46" s="154">
        <f t="shared" si="43"/>
        <v>51004.799999999988</v>
      </c>
      <c r="L46" s="19"/>
      <c r="M46" s="21">
        <f t="shared" si="44"/>
        <v>0</v>
      </c>
      <c r="N46" s="155">
        <f t="shared" si="45"/>
        <v>0</v>
      </c>
      <c r="O46" s="19"/>
      <c r="P46" s="54">
        <v>0.161</v>
      </c>
      <c r="Q46" s="154">
        <f t="shared" si="46"/>
        <v>51004.799999999988</v>
      </c>
      <c r="R46" s="19"/>
      <c r="S46" s="21">
        <f t="shared" si="47"/>
        <v>0</v>
      </c>
      <c r="T46" s="155">
        <f t="shared" si="48"/>
        <v>0</v>
      </c>
      <c r="U46" s="19"/>
      <c r="V46" s="54">
        <v>0.161</v>
      </c>
      <c r="W46" s="154">
        <f t="shared" si="49"/>
        <v>51004.799999999988</v>
      </c>
      <c r="X46" s="19"/>
      <c r="Y46" s="21">
        <f t="shared" si="50"/>
        <v>0</v>
      </c>
      <c r="Z46" s="155">
        <f t="shared" si="51"/>
        <v>0</v>
      </c>
      <c r="AA46" s="19"/>
      <c r="AB46" s="54">
        <v>0.161</v>
      </c>
      <c r="AC46" s="154">
        <f t="shared" si="41"/>
        <v>51004.799999999988</v>
      </c>
      <c r="AD46" s="19"/>
      <c r="AE46" s="21">
        <f t="shared" si="13"/>
        <v>0</v>
      </c>
      <c r="AF46" s="155">
        <f t="shared" si="36"/>
        <v>0</v>
      </c>
    </row>
    <row r="47" spans="2:32" s="61" customFormat="1" x14ac:dyDescent="0.25">
      <c r="B47" s="158" t="s">
        <v>33</v>
      </c>
      <c r="C47" s="56"/>
      <c r="D47" s="57" t="s">
        <v>58</v>
      </c>
      <c r="E47" s="57"/>
      <c r="F47" s="58">
        <f>IF(AND(N3=1, G8&gt;=750), 750, IF(AND(N3=1, AND(G8&lt;750, G8&gt;=0)), G8, IF(AND(N3=2, G8&gt;=750), 750, IF(AND(N3=2, AND(G8&lt;750, G8&gt;=0)), G8))))</f>
        <v>750</v>
      </c>
      <c r="G47" s="54">
        <v>9.4E-2</v>
      </c>
      <c r="H47" s="154">
        <f t="shared" si="42"/>
        <v>70.5</v>
      </c>
      <c r="I47" s="59"/>
      <c r="J47" s="54">
        <v>9.4E-2</v>
      </c>
      <c r="K47" s="154">
        <f t="shared" si="43"/>
        <v>70.5</v>
      </c>
      <c r="L47" s="59"/>
      <c r="M47" s="60">
        <f t="shared" si="44"/>
        <v>0</v>
      </c>
      <c r="N47" s="155">
        <f>IF((H47)=FALSE,"",(M47/H47))</f>
        <v>0</v>
      </c>
      <c r="O47" s="59"/>
      <c r="P47" s="54">
        <v>9.4E-2</v>
      </c>
      <c r="Q47" s="154">
        <f t="shared" si="46"/>
        <v>70.5</v>
      </c>
      <c r="R47" s="59"/>
      <c r="S47" s="60">
        <f t="shared" si="47"/>
        <v>0</v>
      </c>
      <c r="T47" s="155">
        <f>IF((K47)=FALSE,"",(S47/K47))</f>
        <v>0</v>
      </c>
      <c r="U47" s="59"/>
      <c r="V47" s="54">
        <v>9.4E-2</v>
      </c>
      <c r="W47" s="154">
        <f t="shared" si="49"/>
        <v>70.5</v>
      </c>
      <c r="X47" s="59"/>
      <c r="Y47" s="60">
        <f t="shared" si="50"/>
        <v>0</v>
      </c>
      <c r="Z47" s="155">
        <f>IF((Q47)=FALSE,"",(Y47/Q47))</f>
        <v>0</v>
      </c>
      <c r="AA47" s="59"/>
      <c r="AB47" s="54">
        <v>9.4E-2</v>
      </c>
      <c r="AC47" s="154">
        <f t="shared" si="41"/>
        <v>70.5</v>
      </c>
      <c r="AD47" s="59"/>
      <c r="AE47" s="60">
        <f>AC47-W47</f>
        <v>0</v>
      </c>
      <c r="AF47" s="155">
        <f>IF((W47)=FALSE,"",(AE47/W47))</f>
        <v>0</v>
      </c>
    </row>
    <row r="48" spans="2:32" s="61" customFormat="1" ht="13" thickBot="1" x14ac:dyDescent="0.3">
      <c r="B48" s="158" t="s">
        <v>34</v>
      </c>
      <c r="C48" s="56"/>
      <c r="D48" s="57" t="s">
        <v>58</v>
      </c>
      <c r="E48" s="57"/>
      <c r="F48" s="58">
        <f>IF(AND(N3=1, G8&gt;=750), G8-750, IF(AND(N3=1, AND(G8&lt;750, G8&gt;=0)), 0, IF(AND(N3=2, G8&gt;=750), G8-750, IF(AND(N3=2, AND(G8&lt;750, G8&gt;=0)), 0))))</f>
        <v>1759249.9999999998</v>
      </c>
      <c r="G48" s="54">
        <v>0.11</v>
      </c>
      <c r="H48" s="154">
        <f t="shared" si="42"/>
        <v>193517.49999999997</v>
      </c>
      <c r="I48" s="59"/>
      <c r="J48" s="54">
        <v>0.11</v>
      </c>
      <c r="K48" s="154">
        <f t="shared" si="43"/>
        <v>193517.49999999997</v>
      </c>
      <c r="L48" s="59"/>
      <c r="M48" s="60">
        <f t="shared" si="44"/>
        <v>0</v>
      </c>
      <c r="N48" s="155">
        <f>IFERROR(IF((H48)=FALSE,"",(M48/H48)),"n/a")</f>
        <v>0</v>
      </c>
      <c r="O48" s="59"/>
      <c r="P48" s="54">
        <v>0.11</v>
      </c>
      <c r="Q48" s="154">
        <f t="shared" si="46"/>
        <v>193517.49999999997</v>
      </c>
      <c r="R48" s="59"/>
      <c r="S48" s="60">
        <f t="shared" si="47"/>
        <v>0</v>
      </c>
      <c r="T48" s="155">
        <f>IF((K48)=FALSE,"",(S48/K48))</f>
        <v>0</v>
      </c>
      <c r="U48" s="59"/>
      <c r="V48" s="54">
        <v>0.11</v>
      </c>
      <c r="W48" s="154">
        <f t="shared" si="49"/>
        <v>193517.49999999997</v>
      </c>
      <c r="X48" s="59"/>
      <c r="Y48" s="60">
        <f t="shared" si="50"/>
        <v>0</v>
      </c>
      <c r="Z48" s="155">
        <f>IF((Q48)=FALSE,"",(Y48/Q48))</f>
        <v>0</v>
      </c>
      <c r="AA48" s="59"/>
      <c r="AB48" s="54">
        <v>0.11</v>
      </c>
      <c r="AC48" s="154">
        <f t="shared" si="41"/>
        <v>193517.49999999997</v>
      </c>
      <c r="AD48" s="59"/>
      <c r="AE48" s="60">
        <f t="shared" si="13"/>
        <v>0</v>
      </c>
      <c r="AF48" s="155">
        <f>IF((W48)=FALSE,"",(AE48/W48))</f>
        <v>0</v>
      </c>
    </row>
    <row r="49" spans="2:36" ht="8.25" customHeight="1" thickBot="1" x14ac:dyDescent="0.3">
      <c r="B49" s="62"/>
      <c r="C49" s="63"/>
      <c r="D49" s="64"/>
      <c r="E49" s="64"/>
      <c r="F49" s="66"/>
      <c r="G49" s="65"/>
      <c r="H49" s="67"/>
      <c r="I49" s="68"/>
      <c r="J49" s="65"/>
      <c r="K49" s="67"/>
      <c r="L49" s="68"/>
      <c r="M49" s="69">
        <f t="shared" si="44"/>
        <v>0</v>
      </c>
      <c r="N49" s="70"/>
      <c r="O49" s="68"/>
      <c r="P49" s="65"/>
      <c r="Q49" s="67"/>
      <c r="R49" s="68"/>
      <c r="S49" s="69">
        <f t="shared" si="47"/>
        <v>0</v>
      </c>
      <c r="T49" s="70"/>
      <c r="U49" s="68"/>
      <c r="V49" s="65"/>
      <c r="W49" s="67"/>
      <c r="X49" s="68"/>
      <c r="Y49" s="69">
        <f t="shared" si="50"/>
        <v>0</v>
      </c>
      <c r="Z49" s="70"/>
      <c r="AA49" s="68"/>
      <c r="AB49" s="65"/>
      <c r="AC49" s="67"/>
      <c r="AD49" s="68"/>
      <c r="AE49" s="69">
        <f t="shared" si="13"/>
        <v>0</v>
      </c>
      <c r="AF49" s="70"/>
    </row>
    <row r="50" spans="2:36" ht="13" x14ac:dyDescent="0.25">
      <c r="B50" s="71" t="s">
        <v>35</v>
      </c>
      <c r="C50" s="14"/>
      <c r="D50" s="14"/>
      <c r="E50" s="14"/>
      <c r="F50" s="73"/>
      <c r="G50" s="72"/>
      <c r="H50" s="74">
        <f>SUM(H40:H46,H39)</f>
        <v>238350.16673065207</v>
      </c>
      <c r="I50" s="75"/>
      <c r="J50" s="72"/>
      <c r="K50" s="74">
        <f>SUM(K40:K46,K39)</f>
        <v>243055.39958103112</v>
      </c>
      <c r="L50" s="75"/>
      <c r="M50" s="76">
        <f t="shared" si="44"/>
        <v>4705.2328503790486</v>
      </c>
      <c r="N50" s="77">
        <f>IF((H50)=0,"",(M50/H50))</f>
        <v>1.9740841447349198E-2</v>
      </c>
      <c r="O50" s="75"/>
      <c r="P50" s="72"/>
      <c r="Q50" s="74">
        <f>SUM(Q40:Q46,Q39)</f>
        <v>240020.94119810915</v>
      </c>
      <c r="R50" s="75"/>
      <c r="S50" s="76">
        <f t="shared" si="47"/>
        <v>-3034.4583829219628</v>
      </c>
      <c r="T50" s="77">
        <f>IF((K50)=0,"",(S50/K50))</f>
        <v>-1.2484636787138393E-2</v>
      </c>
      <c r="U50" s="75"/>
      <c r="V50" s="72"/>
      <c r="W50" s="74">
        <f>SUM(W40:W46,W39)</f>
        <v>240001.60119810916</v>
      </c>
      <c r="X50" s="75"/>
      <c r="Y50" s="76">
        <f t="shared" si="50"/>
        <v>-19.339999999996508</v>
      </c>
      <c r="Z50" s="77">
        <f>IF((Q50)=0,"",(Y50/Q50))</f>
        <v>-8.0576302648665998E-5</v>
      </c>
      <c r="AA50" s="75"/>
      <c r="AB50" s="72"/>
      <c r="AC50" s="74">
        <f>SUM(AC40:AC46,AC39)</f>
        <v>240215.03119810915</v>
      </c>
      <c r="AD50" s="75"/>
      <c r="AE50" s="76">
        <f t="shared" si="13"/>
        <v>213.42999999999302</v>
      </c>
      <c r="AF50" s="77">
        <f>IF((W50)=0,"",(AE50/W50))</f>
        <v>8.8928573365565746E-4</v>
      </c>
    </row>
    <row r="51" spans="2:36" x14ac:dyDescent="0.25">
      <c r="B51" s="78" t="s">
        <v>36</v>
      </c>
      <c r="C51" s="14"/>
      <c r="D51" s="14"/>
      <c r="E51" s="14"/>
      <c r="F51" s="80"/>
      <c r="G51" s="79">
        <v>0.13</v>
      </c>
      <c r="H51" s="82">
        <f>H50*G51</f>
        <v>30985.521674984771</v>
      </c>
      <c r="I51" s="81"/>
      <c r="J51" s="79">
        <v>0.13</v>
      </c>
      <c r="K51" s="82">
        <f>K50*J51</f>
        <v>31597.201945534045</v>
      </c>
      <c r="L51" s="81"/>
      <c r="M51" s="83">
        <f t="shared" si="44"/>
        <v>611.6802705492737</v>
      </c>
      <c r="N51" s="84">
        <f>IF((H51)=0,"",(M51/H51))</f>
        <v>1.9740841447349115E-2</v>
      </c>
      <c r="O51" s="81"/>
      <c r="P51" s="79">
        <v>0.13</v>
      </c>
      <c r="Q51" s="82">
        <f>Q50*P51</f>
        <v>31202.722355754191</v>
      </c>
      <c r="R51" s="81"/>
      <c r="S51" s="83">
        <f t="shared" si="47"/>
        <v>-394.479589779854</v>
      </c>
      <c r="T51" s="84">
        <f>IF((K51)=0,"",(S51/K51))</f>
        <v>-1.2484636787138357E-2</v>
      </c>
      <c r="U51" s="81"/>
      <c r="V51" s="79">
        <v>0.13</v>
      </c>
      <c r="W51" s="82">
        <f>W50*V51</f>
        <v>31200.208155754193</v>
      </c>
      <c r="X51" s="81"/>
      <c r="Y51" s="83">
        <f t="shared" si="50"/>
        <v>-2.5141999999977998</v>
      </c>
      <c r="Z51" s="84">
        <f>IF((Q51)=0,"",(Y51/Q51))</f>
        <v>-8.0576302648610026E-5</v>
      </c>
      <c r="AA51" s="81"/>
      <c r="AB51" s="79">
        <v>0.13</v>
      </c>
      <c r="AC51" s="82">
        <f>AC50*AB51</f>
        <v>31227.954055754191</v>
      </c>
      <c r="AD51" s="81"/>
      <c r="AE51" s="83">
        <f t="shared" si="13"/>
        <v>27.745899999998073</v>
      </c>
      <c r="AF51" s="84">
        <f>IF((W51)=0,"",(AE51/W51))</f>
        <v>8.8928573365562472E-4</v>
      </c>
    </row>
    <row r="52" spans="2:36" ht="12.75" customHeight="1" x14ac:dyDescent="0.25">
      <c r="B52" s="85" t="s">
        <v>37</v>
      </c>
      <c r="C52" s="14"/>
      <c r="D52" s="14"/>
      <c r="E52" s="14"/>
      <c r="F52" s="80"/>
      <c r="G52" s="86"/>
      <c r="H52" s="82">
        <f>H50+H51</f>
        <v>269335.68840563681</v>
      </c>
      <c r="I52" s="81"/>
      <c r="J52" s="86"/>
      <c r="K52" s="82">
        <f>K50+K51</f>
        <v>274652.60152656515</v>
      </c>
      <c r="L52" s="81"/>
      <c r="M52" s="83">
        <f t="shared" si="44"/>
        <v>5316.9131209283369</v>
      </c>
      <c r="N52" s="84">
        <f>IF((H52)=0,"",(M52/H52))</f>
        <v>1.9740841447349246E-2</v>
      </c>
      <c r="O52" s="81"/>
      <c r="P52" s="86"/>
      <c r="Q52" s="82">
        <f>Q50+Q51</f>
        <v>271223.66355386336</v>
      </c>
      <c r="R52" s="81"/>
      <c r="S52" s="83">
        <f t="shared" si="47"/>
        <v>-3428.9379727017949</v>
      </c>
      <c r="T52" s="84">
        <f>IF((K52)=0,"",(S52/K52))</f>
        <v>-1.248463678713831E-2</v>
      </c>
      <c r="U52" s="81"/>
      <c r="V52" s="86"/>
      <c r="W52" s="82">
        <f>W50+W51</f>
        <v>271201.80935386335</v>
      </c>
      <c r="X52" s="81"/>
      <c r="Y52" s="83">
        <f t="shared" si="50"/>
        <v>-21.854200000001583</v>
      </c>
      <c r="Z52" s="84">
        <f>IF((Q52)=0,"",(Y52/Q52))</f>
        <v>-8.0576302648686381E-5</v>
      </c>
      <c r="AA52" s="81"/>
      <c r="AB52" s="86"/>
      <c r="AC52" s="82">
        <f>AC50+AC51</f>
        <v>271442.98525386333</v>
      </c>
      <c r="AD52" s="81"/>
      <c r="AE52" s="83">
        <f t="shared" si="13"/>
        <v>241.1758999999729</v>
      </c>
      <c r="AF52" s="84">
        <f>IF((W52)=0,"",(AE52/W52))</f>
        <v>8.8928573365558655E-4</v>
      </c>
    </row>
    <row r="53" spans="2:36" ht="15.75" customHeight="1" x14ac:dyDescent="0.25">
      <c r="B53" s="141" t="s">
        <v>38</v>
      </c>
      <c r="C53" s="141"/>
      <c r="D53" s="141"/>
      <c r="E53" s="141"/>
      <c r="F53" s="80"/>
      <c r="G53" s="86"/>
      <c r="H53" s="87">
        <f>ROUND(-H52*10%,2)</f>
        <v>-26933.57</v>
      </c>
      <c r="I53" s="81"/>
      <c r="J53" s="86"/>
      <c r="K53" s="213">
        <v>0</v>
      </c>
      <c r="L53" s="81"/>
      <c r="M53" s="88">
        <f t="shared" si="44"/>
        <v>26933.57</v>
      </c>
      <c r="N53" s="89">
        <f>IF((H53)=0,"",(M53/H53))</f>
        <v>-1</v>
      </c>
      <c r="O53" s="81"/>
      <c r="P53" s="86"/>
      <c r="Q53" s="87">
        <f>ROUND(-Q52*10%,2)</f>
        <v>-27122.37</v>
      </c>
      <c r="R53" s="81"/>
      <c r="S53" s="88">
        <f t="shared" si="47"/>
        <v>-27122.37</v>
      </c>
      <c r="T53" s="89" t="str">
        <f>IF((K53)=0,"",(S53/K53))</f>
        <v/>
      </c>
      <c r="U53" s="81"/>
      <c r="V53" s="86"/>
      <c r="W53" s="87">
        <f>ROUND(-W52*10%,2)</f>
        <v>-27120.18</v>
      </c>
      <c r="X53" s="81"/>
      <c r="Y53" s="88">
        <f t="shared" si="50"/>
        <v>2.1899999999986903</v>
      </c>
      <c r="Z53" s="89">
        <f>IF((Q53)=0,"",(Y53/Q53))</f>
        <v>-8.0745156120158021E-5</v>
      </c>
      <c r="AA53" s="81"/>
      <c r="AB53" s="86"/>
      <c r="AC53" s="87">
        <f>ROUND(-AC52*10%,2)</f>
        <v>-27144.3</v>
      </c>
      <c r="AD53" s="81"/>
      <c r="AE53" s="88">
        <f t="shared" si="13"/>
        <v>-24.119999999998981</v>
      </c>
      <c r="AF53" s="89">
        <f>IF((W53)=0,"",(AE53/W53))</f>
        <v>8.8937462804446654E-4</v>
      </c>
    </row>
    <row r="54" spans="2:36" ht="13.5" customHeight="1" thickBot="1" x14ac:dyDescent="0.3">
      <c r="B54" s="222" t="s">
        <v>39</v>
      </c>
      <c r="C54" s="222"/>
      <c r="D54" s="222"/>
      <c r="E54" s="142"/>
      <c r="F54" s="91"/>
      <c r="G54" s="90"/>
      <c r="H54" s="93">
        <f>H52+H53</f>
        <v>242402.11840563681</v>
      </c>
      <c r="I54" s="92"/>
      <c r="J54" s="90"/>
      <c r="K54" s="93">
        <f>K52+K53</f>
        <v>274652.60152656515</v>
      </c>
      <c r="L54" s="92"/>
      <c r="M54" s="94">
        <f t="shared" si="44"/>
        <v>32250.483120928344</v>
      </c>
      <c r="N54" s="95">
        <f>IF((H54)=0,"",(M54/H54))</f>
        <v>0.13304538480542583</v>
      </c>
      <c r="O54" s="92"/>
      <c r="P54" s="90"/>
      <c r="Q54" s="93">
        <f>Q52+Q53</f>
        <v>244101.29355386336</v>
      </c>
      <c r="R54" s="92"/>
      <c r="S54" s="94">
        <f t="shared" si="47"/>
        <v>-30551.30797270179</v>
      </c>
      <c r="T54" s="95">
        <f>IF((K54)=0,"",(S54/K54))</f>
        <v>-0.11123618637832849</v>
      </c>
      <c r="U54" s="92"/>
      <c r="V54" s="90"/>
      <c r="W54" s="93">
        <f>W52+W53</f>
        <v>244081.62935386336</v>
      </c>
      <c r="X54" s="92"/>
      <c r="Y54" s="94">
        <f t="shared" si="50"/>
        <v>-19.664199999999255</v>
      </c>
      <c r="Z54" s="95">
        <f>IF((Q54)=0,"",(Y54/Q54))</f>
        <v>-8.0557541149040056E-5</v>
      </c>
      <c r="AA54" s="92"/>
      <c r="AB54" s="90"/>
      <c r="AC54" s="93">
        <f>AC52+AC53</f>
        <v>244298.68525386334</v>
      </c>
      <c r="AD54" s="92"/>
      <c r="AE54" s="94">
        <f t="shared" si="13"/>
        <v>217.05589999997756</v>
      </c>
      <c r="AF54" s="95">
        <f>IF((W54)=0,"",(AE54/W54))</f>
        <v>8.8927585650165999E-4</v>
      </c>
    </row>
    <row r="55" spans="2:36" s="61" customFormat="1" ht="8.25" customHeight="1" thickBot="1" x14ac:dyDescent="0.3">
      <c r="B55" s="96"/>
      <c r="C55" s="97"/>
      <c r="D55" s="98"/>
      <c r="E55" s="98"/>
      <c r="F55" s="99"/>
      <c r="G55" s="65"/>
      <c r="H55" s="67"/>
      <c r="I55" s="100"/>
      <c r="J55" s="65"/>
      <c r="K55" s="67"/>
      <c r="L55" s="100"/>
      <c r="M55" s="101">
        <f t="shared" si="44"/>
        <v>0</v>
      </c>
      <c r="N55" s="70"/>
      <c r="O55" s="100"/>
      <c r="P55" s="65"/>
      <c r="Q55" s="67"/>
      <c r="R55" s="100"/>
      <c r="S55" s="101">
        <f t="shared" si="47"/>
        <v>0</v>
      </c>
      <c r="T55" s="70"/>
      <c r="U55" s="100"/>
      <c r="V55" s="65"/>
      <c r="W55" s="67"/>
      <c r="X55" s="100"/>
      <c r="Y55" s="101">
        <f t="shared" si="50"/>
        <v>0</v>
      </c>
      <c r="Z55" s="70"/>
      <c r="AA55" s="100"/>
      <c r="AB55" s="65"/>
      <c r="AC55" s="67"/>
      <c r="AD55" s="100"/>
      <c r="AE55" s="101">
        <f t="shared" si="13"/>
        <v>0</v>
      </c>
      <c r="AF55" s="70"/>
    </row>
    <row r="56" spans="2:36" s="61" customFormat="1" ht="13" x14ac:dyDescent="0.25">
      <c r="B56" s="102" t="s">
        <v>40</v>
      </c>
      <c r="C56" s="56"/>
      <c r="D56" s="56"/>
      <c r="E56" s="56"/>
      <c r="F56" s="104"/>
      <c r="G56" s="103"/>
      <c r="H56" s="105">
        <f>SUM(H47:H48,H39,H40:H43)</f>
        <v>252171.7667306521</v>
      </c>
      <c r="I56" s="106"/>
      <c r="J56" s="103"/>
      <c r="K56" s="105">
        <f>SUM(K47:K48,K39,K40:K43)</f>
        <v>256876.99958103112</v>
      </c>
      <c r="L56" s="106"/>
      <c r="M56" s="107">
        <f t="shared" si="44"/>
        <v>4705.2328503790195</v>
      </c>
      <c r="N56" s="77">
        <f>IF((H56)=0,"",(M56/H56))</f>
        <v>1.8658840802764171E-2</v>
      </c>
      <c r="O56" s="106"/>
      <c r="P56" s="103"/>
      <c r="Q56" s="105">
        <f>SUM(Q47:Q48,Q39,Q40:Q43)</f>
        <v>253842.54119810919</v>
      </c>
      <c r="R56" s="106"/>
      <c r="S56" s="107">
        <f t="shared" si="47"/>
        <v>-3034.4583829219337</v>
      </c>
      <c r="T56" s="77">
        <f>IF((K56)=0,"",(S56/K56))</f>
        <v>-1.1812884718644194E-2</v>
      </c>
      <c r="U56" s="106"/>
      <c r="V56" s="103"/>
      <c r="W56" s="105">
        <f>SUM(W47:W48,W39,W40:W43)</f>
        <v>253823.20119810919</v>
      </c>
      <c r="X56" s="106"/>
      <c r="Y56" s="107">
        <f t="shared" si="50"/>
        <v>-19.339999999996508</v>
      </c>
      <c r="Z56" s="77">
        <f>IF((Q56)=0,"",(Y56/Q56))</f>
        <v>-7.6188963082050046E-5</v>
      </c>
      <c r="AA56" s="106"/>
      <c r="AB56" s="103"/>
      <c r="AC56" s="105">
        <f>SUM(AC47:AC48,AC39,AC40:AC43)</f>
        <v>254036.63119810919</v>
      </c>
      <c r="AD56" s="106"/>
      <c r="AE56" s="107">
        <f t="shared" si="13"/>
        <v>213.42999999999302</v>
      </c>
      <c r="AF56" s="77">
        <f>IF((W56)=0,"",(AE56/W56))</f>
        <v>8.408608787240483E-4</v>
      </c>
    </row>
    <row r="57" spans="2:36" s="61" customFormat="1" x14ac:dyDescent="0.25">
      <c r="B57" s="108" t="s">
        <v>36</v>
      </c>
      <c r="C57" s="56"/>
      <c r="D57" s="56"/>
      <c r="E57" s="56"/>
      <c r="F57" s="104"/>
      <c r="G57" s="109">
        <v>0.13</v>
      </c>
      <c r="H57" s="111">
        <f>H56*G57</f>
        <v>32782.329674984772</v>
      </c>
      <c r="I57" s="110"/>
      <c r="J57" s="109">
        <v>0.13</v>
      </c>
      <c r="K57" s="111">
        <f>K56*J57</f>
        <v>33394.009945534046</v>
      </c>
      <c r="L57" s="110"/>
      <c r="M57" s="112">
        <f t="shared" si="44"/>
        <v>611.6802705492737</v>
      </c>
      <c r="N57" s="84">
        <f>IF((H57)=0,"",(M57/H57))</f>
        <v>1.8658840802764205E-2</v>
      </c>
      <c r="O57" s="110"/>
      <c r="P57" s="109">
        <v>0.13</v>
      </c>
      <c r="Q57" s="111">
        <f>Q56*P57</f>
        <v>32999.530355754199</v>
      </c>
      <c r="R57" s="110"/>
      <c r="S57" s="112">
        <f t="shared" si="47"/>
        <v>-394.47958977984672</v>
      </c>
      <c r="T57" s="84">
        <f>IF((K57)=0,"",(S57/K57))</f>
        <v>-1.1812884718644055E-2</v>
      </c>
      <c r="U57" s="110"/>
      <c r="V57" s="109">
        <v>0.13</v>
      </c>
      <c r="W57" s="111">
        <f>W56*V57</f>
        <v>32997.016155754194</v>
      </c>
      <c r="X57" s="110"/>
      <c r="Y57" s="112">
        <f t="shared" si="50"/>
        <v>-2.5142000000050757</v>
      </c>
      <c r="Z57" s="84">
        <f>IF((Q57)=0,"",(Y57/Q57))</f>
        <v>-7.6188963082217596E-5</v>
      </c>
      <c r="AA57" s="110"/>
      <c r="AB57" s="109">
        <v>0.13</v>
      </c>
      <c r="AC57" s="111">
        <f>AC56*AB57</f>
        <v>33024.762055754196</v>
      </c>
      <c r="AD57" s="110"/>
      <c r="AE57" s="112">
        <f t="shared" si="13"/>
        <v>27.745900000001711</v>
      </c>
      <c r="AF57" s="84">
        <f>IF((W57)=0,"",(AE57/W57))</f>
        <v>8.4086087872412777E-4</v>
      </c>
    </row>
    <row r="58" spans="2:36" s="61" customFormat="1" ht="12.75" customHeight="1" x14ac:dyDescent="0.25">
      <c r="B58" s="113" t="s">
        <v>37</v>
      </c>
      <c r="C58" s="56"/>
      <c r="D58" s="56"/>
      <c r="E58" s="56"/>
      <c r="F58" s="115"/>
      <c r="G58" s="114"/>
      <c r="H58" s="111">
        <f>H56+H57</f>
        <v>284954.09640563687</v>
      </c>
      <c r="I58" s="110"/>
      <c r="J58" s="114"/>
      <c r="K58" s="111">
        <f>K56+K57</f>
        <v>290271.00952656515</v>
      </c>
      <c r="L58" s="110"/>
      <c r="M58" s="112">
        <f t="shared" si="44"/>
        <v>5316.9131209282787</v>
      </c>
      <c r="N58" s="84">
        <f>IF((H58)=0,"",(M58/H58))</f>
        <v>1.8658840802764122E-2</v>
      </c>
      <c r="O58" s="110"/>
      <c r="P58" s="114"/>
      <c r="Q58" s="111">
        <f>Q56+Q57</f>
        <v>286842.07155386341</v>
      </c>
      <c r="R58" s="110"/>
      <c r="S58" s="112">
        <f t="shared" si="47"/>
        <v>-3428.9379727017367</v>
      </c>
      <c r="T58" s="84">
        <f>IF((K58)=0,"",(S58/K58))</f>
        <v>-1.1812884718644029E-2</v>
      </c>
      <c r="U58" s="110"/>
      <c r="V58" s="114"/>
      <c r="W58" s="111">
        <f>W56+W57</f>
        <v>286820.21735386341</v>
      </c>
      <c r="X58" s="110"/>
      <c r="Y58" s="112">
        <f t="shared" si="50"/>
        <v>-21.854200000001583</v>
      </c>
      <c r="Z58" s="84">
        <f>IF((Q58)=0,"",(Y58/Q58))</f>
        <v>-7.6188963082069318E-5</v>
      </c>
      <c r="AA58" s="110"/>
      <c r="AB58" s="114"/>
      <c r="AC58" s="111">
        <f>AC56+AC57</f>
        <v>287061.39325386338</v>
      </c>
      <c r="AD58" s="110"/>
      <c r="AE58" s="112">
        <f t="shared" si="13"/>
        <v>241.1758999999729</v>
      </c>
      <c r="AF58" s="84">
        <f>IF((W58)=0,"",(AE58/W58))</f>
        <v>8.408608787239813E-4</v>
      </c>
    </row>
    <row r="59" spans="2:36" s="61" customFormat="1" ht="15.75" customHeight="1" x14ac:dyDescent="0.25">
      <c r="B59" s="143" t="s">
        <v>38</v>
      </c>
      <c r="C59" s="143"/>
      <c r="D59" s="143"/>
      <c r="E59" s="143"/>
      <c r="F59" s="115"/>
      <c r="G59" s="114"/>
      <c r="H59" s="116">
        <f>ROUND(-H58*10%,2)</f>
        <v>-28495.41</v>
      </c>
      <c r="I59" s="110"/>
      <c r="J59" s="114"/>
      <c r="K59" s="214">
        <v>0</v>
      </c>
      <c r="L59" s="110"/>
      <c r="M59" s="117">
        <f t="shared" si="44"/>
        <v>28495.41</v>
      </c>
      <c r="N59" s="89">
        <f>IF((H59)=0,"",(M59/H59))</f>
        <v>-1</v>
      </c>
      <c r="O59" s="110"/>
      <c r="P59" s="114"/>
      <c r="Q59" s="116">
        <f>ROUND(-Q58*10%,2)</f>
        <v>-28684.21</v>
      </c>
      <c r="R59" s="110"/>
      <c r="S59" s="117">
        <f t="shared" si="47"/>
        <v>-28684.21</v>
      </c>
      <c r="T59" s="89" t="str">
        <f>IF((K59)=0,"",(S59/K59))</f>
        <v/>
      </c>
      <c r="U59" s="110"/>
      <c r="V59" s="114"/>
      <c r="W59" s="116">
        <f>ROUND(-W58*10%,2)</f>
        <v>-28682.02</v>
      </c>
      <c r="X59" s="110"/>
      <c r="Y59" s="117">
        <f t="shared" si="50"/>
        <v>2.1899999999986903</v>
      </c>
      <c r="Z59" s="89">
        <f>IF((Q59)=0,"",(Y59/Q59))</f>
        <v>-7.6348625254057562E-5</v>
      </c>
      <c r="AA59" s="110"/>
      <c r="AB59" s="114"/>
      <c r="AC59" s="116">
        <f>ROUND(-AC58*10%,2)</f>
        <v>-28706.14</v>
      </c>
      <c r="AD59" s="110"/>
      <c r="AE59" s="117">
        <f t="shared" si="13"/>
        <v>-24.119999999998981</v>
      </c>
      <c r="AF59" s="89">
        <f>IF((W59)=0,"",(AE59/W59))</f>
        <v>8.4094495436510337E-4</v>
      </c>
    </row>
    <row r="60" spans="2:36" s="61" customFormat="1" ht="13.5" customHeight="1" thickBot="1" x14ac:dyDescent="0.3">
      <c r="B60" s="223" t="s">
        <v>41</v>
      </c>
      <c r="C60" s="223"/>
      <c r="D60" s="223"/>
      <c r="E60" s="135"/>
      <c r="F60" s="119"/>
      <c r="G60" s="118"/>
      <c r="H60" s="121">
        <f>SUM(H58:H59)</f>
        <v>256458.68640563686</v>
      </c>
      <c r="I60" s="120"/>
      <c r="J60" s="118"/>
      <c r="K60" s="121">
        <f>SUM(K58:K59)</f>
        <v>290271.00952656515</v>
      </c>
      <c r="L60" s="120"/>
      <c r="M60" s="122">
        <f t="shared" si="44"/>
        <v>33812.323120928282</v>
      </c>
      <c r="N60" s="123">
        <f>IF((H60)=0,"",(M60/H60))</f>
        <v>0.13184315803383567</v>
      </c>
      <c r="O60" s="120"/>
      <c r="P60" s="118"/>
      <c r="Q60" s="121">
        <f>SUM(Q58:Q59)</f>
        <v>258157.86155386342</v>
      </c>
      <c r="R60" s="120"/>
      <c r="S60" s="122">
        <f t="shared" si="47"/>
        <v>-32113.147972701729</v>
      </c>
      <c r="T60" s="123">
        <f>IF((K60)=0,"",(S60/K60))</f>
        <v>-0.11063160604663409</v>
      </c>
      <c r="U60" s="120"/>
      <c r="V60" s="118"/>
      <c r="W60" s="121">
        <f>SUM(W58:W59)</f>
        <v>258138.19735386342</v>
      </c>
      <c r="X60" s="120"/>
      <c r="Y60" s="122">
        <f t="shared" si="50"/>
        <v>-19.664199999999255</v>
      </c>
      <c r="Z60" s="123">
        <f>IF((Q60)=0,"",(Y60/Q60))</f>
        <v>-7.6171222838768406E-5</v>
      </c>
      <c r="AA60" s="120"/>
      <c r="AB60" s="118"/>
      <c r="AC60" s="121">
        <f>SUM(AC58:AC59)</f>
        <v>258355.25325386337</v>
      </c>
      <c r="AD60" s="120"/>
      <c r="AE60" s="122">
        <f t="shared" si="13"/>
        <v>217.05589999994845</v>
      </c>
      <c r="AF60" s="123">
        <f>IF((W60)=0,"",(AE60/W60))</f>
        <v>8.4085153698660816E-4</v>
      </c>
    </row>
    <row r="61" spans="2:36" s="61" customFormat="1" ht="8.25" customHeight="1" thickBot="1" x14ac:dyDescent="0.3">
      <c r="B61" s="96"/>
      <c r="C61" s="97"/>
      <c r="D61" s="98"/>
      <c r="E61" s="98"/>
      <c r="F61" s="125"/>
      <c r="G61" s="124"/>
      <c r="H61" s="127"/>
      <c r="I61" s="126"/>
      <c r="J61" s="124"/>
      <c r="K61" s="127"/>
      <c r="L61" s="126"/>
      <c r="M61" s="128"/>
      <c r="N61" s="70"/>
      <c r="O61" s="126"/>
      <c r="P61" s="124"/>
      <c r="Q61" s="127"/>
      <c r="R61" s="126"/>
      <c r="S61" s="128"/>
      <c r="T61" s="70"/>
      <c r="U61" s="126"/>
      <c r="V61" s="124"/>
      <c r="W61" s="127"/>
      <c r="X61" s="126"/>
      <c r="Y61" s="128"/>
      <c r="Z61" s="70"/>
      <c r="AA61" s="126"/>
      <c r="AB61" s="124"/>
      <c r="AC61" s="127"/>
      <c r="AD61" s="126"/>
      <c r="AE61" s="128"/>
      <c r="AF61" s="70"/>
    </row>
    <row r="62" spans="2:36" ht="10.5" customHeight="1" x14ac:dyDescent="0.25">
      <c r="H62" s="147"/>
      <c r="I62" s="144"/>
      <c r="K62" s="147"/>
      <c r="L62" s="144"/>
      <c r="M62" s="144"/>
      <c r="N62" s="144"/>
      <c r="O62" s="144"/>
      <c r="Q62" s="147"/>
      <c r="R62" s="144"/>
      <c r="S62" s="144"/>
      <c r="T62" s="144"/>
      <c r="U62" s="144"/>
      <c r="W62" s="147"/>
      <c r="X62" s="144"/>
      <c r="Y62" s="144"/>
      <c r="Z62" s="144"/>
      <c r="AA62" s="144"/>
      <c r="AC62" s="147"/>
      <c r="AD62" s="144"/>
      <c r="AE62" s="144"/>
      <c r="AF62" s="144"/>
    </row>
    <row r="63" spans="2:36" ht="13" x14ac:dyDescent="0.3">
      <c r="B63" s="7" t="s">
        <v>42</v>
      </c>
      <c r="G63" s="129">
        <v>3.7900000000000003E-2</v>
      </c>
      <c r="I63" s="144"/>
      <c r="J63" s="129">
        <v>3.7900000000000003E-2</v>
      </c>
      <c r="K63" s="144"/>
      <c r="L63" s="144"/>
      <c r="M63" s="144"/>
      <c r="N63" s="144"/>
      <c r="O63" s="144"/>
      <c r="P63" s="129">
        <v>3.7900000000000003E-2</v>
      </c>
      <c r="Q63" s="144"/>
      <c r="R63" s="144"/>
      <c r="S63" s="144"/>
      <c r="T63" s="144"/>
      <c r="U63" s="144"/>
      <c r="V63" s="129">
        <v>3.7900000000000003E-2</v>
      </c>
      <c r="W63" s="144"/>
      <c r="X63" s="144"/>
      <c r="Y63" s="144"/>
      <c r="Z63" s="144"/>
      <c r="AA63" s="144"/>
      <c r="AB63" s="129">
        <v>3.7900000000000003E-2</v>
      </c>
      <c r="AC63" s="144"/>
      <c r="AD63" s="144"/>
      <c r="AE63" s="144"/>
      <c r="AF63" s="144"/>
    </row>
    <row r="64" spans="2:36" ht="10.5" customHeight="1" x14ac:dyDescent="0.25">
      <c r="I64" s="144"/>
      <c r="K64" s="144"/>
      <c r="L64" s="144"/>
      <c r="M64" s="144"/>
      <c r="N64" s="144"/>
      <c r="O64" s="144"/>
      <c r="R64" s="144"/>
      <c r="U64" s="144"/>
      <c r="X64" s="144"/>
      <c r="AA64" s="144"/>
      <c r="AD64" s="144"/>
      <c r="AG64" s="144"/>
      <c r="AJ64" s="144"/>
    </row>
    <row r="65" spans="1:36" ht="10.5" customHeight="1" x14ac:dyDescent="0.3">
      <c r="A65" s="130" t="s">
        <v>43</v>
      </c>
      <c r="I65" s="144"/>
      <c r="K65" s="144"/>
      <c r="L65" s="144"/>
      <c r="M65" s="144"/>
      <c r="N65" s="144"/>
      <c r="O65" s="144"/>
      <c r="R65" s="144"/>
      <c r="U65" s="144"/>
      <c r="X65" s="144"/>
      <c r="AA65" s="144"/>
      <c r="AD65" s="144"/>
      <c r="AG65" s="144"/>
      <c r="AJ65" s="144"/>
    </row>
    <row r="66" spans="1:36" ht="10.5" customHeight="1" x14ac:dyDescent="0.25">
      <c r="I66" s="144"/>
      <c r="K66" s="144"/>
      <c r="L66" s="144"/>
      <c r="M66" s="144"/>
      <c r="N66" s="144"/>
      <c r="O66" s="144"/>
      <c r="R66" s="144"/>
      <c r="U66" s="144"/>
      <c r="X66" s="144"/>
      <c r="AA66" s="144"/>
      <c r="AD66" s="144"/>
      <c r="AG66" s="144"/>
      <c r="AJ66" s="144"/>
    </row>
    <row r="67" spans="1:36" x14ac:dyDescent="0.25">
      <c r="A67" s="1" t="s">
        <v>44</v>
      </c>
      <c r="I67" s="144"/>
      <c r="K67" s="144"/>
      <c r="L67" s="144"/>
      <c r="M67" s="144"/>
      <c r="N67" s="144"/>
      <c r="O67" s="144"/>
      <c r="R67" s="144"/>
      <c r="U67" s="144"/>
      <c r="X67" s="144"/>
      <c r="AA67" s="144"/>
      <c r="AD67" s="144"/>
      <c r="AG67" s="144"/>
      <c r="AJ67" s="144"/>
    </row>
    <row r="68" spans="1:36" x14ac:dyDescent="0.25">
      <c r="A68" s="1" t="s">
        <v>45</v>
      </c>
      <c r="I68" s="144"/>
      <c r="K68" s="144"/>
      <c r="L68" s="144"/>
      <c r="M68" s="144"/>
      <c r="N68" s="144"/>
      <c r="O68" s="144"/>
      <c r="R68" s="144"/>
      <c r="U68" s="144"/>
      <c r="X68" s="144"/>
      <c r="AA68" s="144"/>
      <c r="AD68" s="144"/>
      <c r="AG68" s="144"/>
      <c r="AJ68" s="144"/>
    </row>
    <row r="69" spans="1:36" x14ac:dyDescent="0.25">
      <c r="I69" s="144"/>
      <c r="K69" s="144"/>
      <c r="L69" s="144"/>
      <c r="M69" s="144"/>
      <c r="N69" s="144"/>
      <c r="O69" s="144"/>
      <c r="R69" s="144"/>
      <c r="U69" s="144"/>
      <c r="X69" s="144"/>
      <c r="AA69" s="144"/>
      <c r="AD69" s="144"/>
      <c r="AG69" s="144"/>
      <c r="AJ69" s="144"/>
    </row>
    <row r="70" spans="1:36" x14ac:dyDescent="0.25">
      <c r="A70" s="6" t="s">
        <v>46</v>
      </c>
      <c r="I70" s="144"/>
      <c r="K70" s="144"/>
      <c r="L70" s="144"/>
      <c r="M70" s="144"/>
      <c r="N70" s="144"/>
      <c r="O70" s="144"/>
      <c r="R70" s="144"/>
      <c r="U70" s="144"/>
      <c r="X70" s="144"/>
      <c r="AA70" s="144"/>
      <c r="AD70" s="144"/>
      <c r="AG70" s="144"/>
      <c r="AJ70" s="144"/>
    </row>
    <row r="71" spans="1:36" x14ac:dyDescent="0.25">
      <c r="A71" s="6" t="s">
        <v>47</v>
      </c>
      <c r="I71" s="144"/>
      <c r="K71" s="144"/>
      <c r="L71" s="144"/>
      <c r="M71" s="144"/>
      <c r="N71" s="144"/>
      <c r="O71" s="144"/>
      <c r="R71" s="144"/>
      <c r="U71" s="144"/>
      <c r="X71" s="144"/>
      <c r="AA71" s="144"/>
      <c r="AD71" s="144"/>
      <c r="AG71" s="144"/>
      <c r="AJ71" s="144"/>
    </row>
    <row r="72" spans="1:36" x14ac:dyDescent="0.25">
      <c r="I72" s="144"/>
      <c r="K72" s="144"/>
      <c r="L72" s="144"/>
      <c r="M72" s="144"/>
      <c r="N72" s="144"/>
      <c r="O72" s="144"/>
      <c r="R72" s="144"/>
      <c r="U72" s="144"/>
      <c r="X72" s="144"/>
      <c r="AA72" s="144"/>
      <c r="AD72" s="144"/>
      <c r="AG72" s="144"/>
      <c r="AJ72" s="144"/>
    </row>
    <row r="73" spans="1:36" x14ac:dyDescent="0.25">
      <c r="A73" s="1" t="s">
        <v>48</v>
      </c>
      <c r="I73" s="144"/>
      <c r="K73" s="144"/>
      <c r="L73" s="144"/>
      <c r="M73" s="144"/>
      <c r="N73" s="144"/>
      <c r="O73" s="144"/>
      <c r="R73" s="144"/>
      <c r="U73" s="144"/>
      <c r="X73" s="144"/>
      <c r="AA73" s="144"/>
      <c r="AD73" s="144"/>
      <c r="AG73" s="144"/>
      <c r="AJ73" s="144"/>
    </row>
    <row r="74" spans="1:36" x14ac:dyDescent="0.25">
      <c r="A74" s="1" t="s">
        <v>49</v>
      </c>
      <c r="I74" s="144"/>
      <c r="K74" s="144"/>
      <c r="L74" s="144"/>
      <c r="M74" s="144"/>
      <c r="N74" s="144"/>
      <c r="O74" s="144"/>
      <c r="R74" s="144"/>
      <c r="U74" s="144"/>
      <c r="X74" s="144"/>
      <c r="AA74" s="144"/>
      <c r="AD74" s="144"/>
      <c r="AG74" s="144"/>
      <c r="AJ74" s="144"/>
    </row>
    <row r="75" spans="1:36" x14ac:dyDescent="0.25">
      <c r="A75" s="1" t="s">
        <v>50</v>
      </c>
      <c r="I75" s="144"/>
      <c r="K75" s="144"/>
      <c r="L75" s="144"/>
      <c r="M75" s="144"/>
      <c r="N75" s="144"/>
      <c r="O75" s="144"/>
      <c r="R75" s="144"/>
      <c r="U75" s="144"/>
      <c r="X75" s="144"/>
      <c r="AA75" s="144"/>
      <c r="AD75" s="144"/>
      <c r="AG75" s="144"/>
      <c r="AJ75" s="144"/>
    </row>
    <row r="76" spans="1:36" x14ac:dyDescent="0.25">
      <c r="A76" s="1" t="s">
        <v>51</v>
      </c>
      <c r="I76" s="144"/>
      <c r="K76" s="144"/>
      <c r="L76" s="144"/>
      <c r="M76" s="144"/>
      <c r="N76" s="144"/>
      <c r="O76" s="144"/>
      <c r="R76" s="144"/>
      <c r="U76" s="144"/>
      <c r="X76" s="144"/>
      <c r="AA76" s="144"/>
      <c r="AD76" s="144"/>
      <c r="AG76" s="144"/>
      <c r="AJ76" s="144"/>
    </row>
    <row r="77" spans="1:36" x14ac:dyDescent="0.25">
      <c r="A77" s="1" t="s">
        <v>52</v>
      </c>
      <c r="I77" s="144"/>
      <c r="K77" s="144"/>
      <c r="L77" s="144"/>
      <c r="M77" s="144"/>
      <c r="N77" s="144"/>
      <c r="O77" s="144"/>
      <c r="R77" s="144"/>
      <c r="U77" s="144"/>
      <c r="X77" s="144"/>
      <c r="AA77" s="144"/>
      <c r="AD77" s="144"/>
      <c r="AG77" s="144"/>
      <c r="AJ77" s="144"/>
    </row>
    <row r="78" spans="1:36" x14ac:dyDescent="0.25">
      <c r="I78" s="144"/>
      <c r="K78" s="144"/>
      <c r="L78" s="144"/>
      <c r="M78" s="144"/>
      <c r="N78" s="144"/>
      <c r="O78" s="144"/>
      <c r="R78" s="144"/>
      <c r="U78" s="144"/>
      <c r="X78" s="144"/>
      <c r="AA78" s="144"/>
      <c r="AD78" s="144"/>
      <c r="AG78" s="144"/>
      <c r="AJ78" s="144"/>
    </row>
    <row r="79" spans="1:36" x14ac:dyDescent="0.25">
      <c r="A79" s="131"/>
      <c r="B79" s="1" t="s">
        <v>53</v>
      </c>
    </row>
  </sheetData>
  <sheetProtection selectLockedCells="1"/>
  <mergeCells count="5">
    <mergeCell ref="G9:H9"/>
    <mergeCell ref="J9:K9"/>
    <mergeCell ref="M9:N9"/>
    <mergeCell ref="B54:D54"/>
    <mergeCell ref="B60:D60"/>
  </mergeCells>
  <dataValidations count="2">
    <dataValidation type="list" allowBlank="1" showInputMessage="1" showErrorMessage="1" sqref="D5:E5">
      <formula1>"TOU, non-TOU"</formula1>
    </dataValidation>
    <dataValidation type="list" allowBlank="1" showInputMessage="1" showErrorMessage="1" prompt="Select Charge Unit - monthly, per kWh, per kW" sqref="D37:E38 D12:E27 D55:E55 D61:E61 D40:E49 D29:E35">
      <formula1>"Monthly, per kWh, per kW"</formula1>
    </dataValidation>
  </dataValidations>
  <pageMargins left="0.75" right="0.75" top="1" bottom="1" header="0.5" footer="0.5"/>
  <pageSetup paperSize="3" scale="61" orientation="landscape" r:id="rId1"/>
  <headerFooter alignWithMargins="0">
    <oddFooter>&amp;C9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3489" r:id="rId4" name="Option Button 1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10</xdr:col>
                    <xdr:colOff>742950</xdr:colOff>
                    <xdr:row>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90" r:id="rId5" name="Option Button 2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10</xdr:col>
                    <xdr:colOff>742950</xdr:colOff>
                    <xdr:row>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91" r:id="rId6" name="Option Button 3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10</xdr:col>
                    <xdr:colOff>742950</xdr:colOff>
                    <xdr:row>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92" r:id="rId7" name="Option Button 4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10</xdr:col>
                    <xdr:colOff>742950</xdr:colOff>
                    <xdr:row>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93" r:id="rId8" name="Option Button 5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10</xdr:col>
                    <xdr:colOff>742950</xdr:colOff>
                    <xdr:row>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94" r:id="rId9" name="Option Button 6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10</xdr:col>
                    <xdr:colOff>742950</xdr:colOff>
                    <xdr:row>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95" r:id="rId10" name="Option Button 7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10</xdr:col>
                    <xdr:colOff>742950</xdr:colOff>
                    <xdr:row>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96" r:id="rId11" name="Option Button 8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10</xdr:col>
                    <xdr:colOff>742950</xdr:colOff>
                    <xdr:row>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97" r:id="rId12" name="Option Button 9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10</xdr:col>
                    <xdr:colOff>742950</xdr:colOff>
                    <xdr:row>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98" r:id="rId13" name="Option Button 10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10</xdr:col>
                    <xdr:colOff>742950</xdr:colOff>
                    <xdr:row>7</xdr:row>
                    <xdr:rowOff>31750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9">
    <tabColor rgb="FFFFC000"/>
    <pageSetUpPr fitToPage="1"/>
  </sheetPr>
  <dimension ref="A1:AP79"/>
  <sheetViews>
    <sheetView showGridLines="0" topLeftCell="A67" zoomScaleNormal="100" workbookViewId="0">
      <selection activeCell="E15" sqref="E15"/>
    </sheetView>
  </sheetViews>
  <sheetFormatPr defaultColWidth="9.1796875" defaultRowHeight="12.5" x14ac:dyDescent="0.25"/>
  <cols>
    <col min="1" max="1" width="2.1796875" style="1" customWidth="1"/>
    <col min="2" max="2" width="28.54296875" style="1" customWidth="1"/>
    <col min="3" max="3" width="1.26953125" style="1" customWidth="1"/>
    <col min="4" max="4" width="11.26953125" style="1" customWidth="1"/>
    <col min="5" max="5" width="11.26953125" style="1" hidden="1" customWidth="1"/>
    <col min="6" max="6" width="11.453125" style="1" bestFit="1" customWidth="1"/>
    <col min="7" max="7" width="13.26953125" style="1" customWidth="1"/>
    <col min="8" max="8" width="12.26953125" style="144" customWidth="1"/>
    <col min="9" max="9" width="1.7265625" style="1" customWidth="1"/>
    <col min="10" max="10" width="13.26953125" style="1" customWidth="1"/>
    <col min="11" max="11" width="12.26953125" style="1" customWidth="1"/>
    <col min="12" max="12" width="1.7265625" style="1" customWidth="1"/>
    <col min="13" max="13" width="12.26953125" style="1" customWidth="1"/>
    <col min="14" max="14" width="12.1796875" style="1" bestFit="1" customWidth="1"/>
    <col min="15" max="15" width="1.7265625" style="1" customWidth="1"/>
    <col min="16" max="16" width="13.26953125" style="1" hidden="1" customWidth="1"/>
    <col min="17" max="17" width="12.26953125" style="1" hidden="1" customWidth="1"/>
    <col min="18" max="18" width="1.7265625" style="1" hidden="1" customWidth="1"/>
    <col min="19" max="19" width="12.26953125" style="1" hidden="1" customWidth="1"/>
    <col min="20" max="20" width="0" style="1" hidden="1" customWidth="1"/>
    <col min="21" max="21" width="1.7265625" style="1" hidden="1" customWidth="1"/>
    <col min="22" max="22" width="13.26953125" style="1" hidden="1" customWidth="1"/>
    <col min="23" max="23" width="12.26953125" style="1" hidden="1" customWidth="1"/>
    <col min="24" max="24" width="1.7265625" style="1" hidden="1" customWidth="1"/>
    <col min="25" max="25" width="10.453125" style="1" hidden="1" customWidth="1"/>
    <col min="26" max="26" width="7.54296875" style="1" hidden="1" customWidth="1"/>
    <col min="27" max="27" width="1.7265625" style="1" hidden="1" customWidth="1"/>
    <col min="28" max="28" width="13.54296875" style="1" hidden="1" customWidth="1"/>
    <col min="29" max="29" width="12.453125" style="1" hidden="1" customWidth="1"/>
    <col min="30" max="30" width="1.7265625" style="1" hidden="1" customWidth="1"/>
    <col min="31" max="31" width="10.453125" style="1" hidden="1" customWidth="1"/>
    <col min="32" max="32" width="7.54296875" style="1" hidden="1" customWidth="1"/>
    <col min="33" max="33" width="1.7265625" style="1" customWidth="1"/>
    <col min="34" max="34" width="13.54296875" style="1" bestFit="1" customWidth="1"/>
    <col min="35" max="35" width="12.453125" style="1" bestFit="1" customWidth="1"/>
    <col min="36" max="36" width="1.7265625" style="1" customWidth="1"/>
    <col min="37" max="37" width="10.453125" style="1" bestFit="1" customWidth="1"/>
    <col min="38" max="38" width="7.54296875" style="1" bestFit="1" customWidth="1"/>
    <col min="39" max="16384" width="9.1796875" style="1"/>
  </cols>
  <sheetData>
    <row r="1" spans="2:42" ht="7.5" customHeight="1" x14ac:dyDescent="0.25">
      <c r="M1"/>
      <c r="N1"/>
    </row>
    <row r="2" spans="2:42" ht="7.5" customHeight="1" x14ac:dyDescent="0.25">
      <c r="M2"/>
      <c r="N2"/>
    </row>
    <row r="3" spans="2:42" ht="15.5" x14ac:dyDescent="0.3">
      <c r="B3" s="2" t="s">
        <v>0</v>
      </c>
      <c r="D3" s="136" t="s">
        <v>72</v>
      </c>
      <c r="E3" s="136"/>
      <c r="F3" s="136"/>
      <c r="G3" s="136"/>
      <c r="H3" s="136"/>
      <c r="I3" s="136"/>
      <c r="J3" s="136"/>
      <c r="K3" s="136"/>
      <c r="L3" s="136"/>
      <c r="M3" s="136"/>
      <c r="N3" s="151">
        <v>1</v>
      </c>
      <c r="O3" s="136"/>
      <c r="Q3" s="34"/>
      <c r="R3" s="152"/>
      <c r="S3" s="34"/>
      <c r="T3" s="34"/>
      <c r="U3" s="152"/>
      <c r="V3" s="34"/>
      <c r="W3" s="34"/>
      <c r="X3" s="152"/>
      <c r="Y3" s="34"/>
      <c r="Z3" s="34"/>
      <c r="AA3" s="152"/>
      <c r="AB3" s="34"/>
      <c r="AC3" s="34"/>
      <c r="AD3" s="152"/>
      <c r="AE3" s="34"/>
      <c r="AF3" s="34"/>
      <c r="AG3" s="152"/>
      <c r="AH3" s="34"/>
      <c r="AI3" s="34"/>
      <c r="AJ3" s="152"/>
      <c r="AK3" s="34"/>
      <c r="AL3" s="34"/>
      <c r="AM3" s="34"/>
      <c r="AN3" s="34"/>
      <c r="AO3" s="34"/>
      <c r="AP3" s="34"/>
    </row>
    <row r="4" spans="2:42" ht="7.5" customHeight="1" x14ac:dyDescent="0.35">
      <c r="B4" s="3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R4" s="4"/>
      <c r="U4" s="4"/>
      <c r="X4" s="4"/>
      <c r="AA4" s="4"/>
      <c r="AD4" s="4"/>
      <c r="AG4" s="4"/>
      <c r="AJ4" s="4"/>
    </row>
    <row r="5" spans="2:42" ht="15.5" x14ac:dyDescent="0.35">
      <c r="B5" s="2" t="s">
        <v>1</v>
      </c>
      <c r="D5" s="5" t="s">
        <v>71</v>
      </c>
      <c r="E5" s="5"/>
      <c r="F5" s="4"/>
      <c r="G5" s="4"/>
      <c r="H5" s="4"/>
    </row>
    <row r="6" spans="2:42" ht="15.5" x14ac:dyDescent="0.35">
      <c r="B6" s="3"/>
      <c r="D6" s="4"/>
      <c r="E6" s="4"/>
      <c r="F6" s="4"/>
      <c r="G6" s="4"/>
      <c r="H6" s="4"/>
      <c r="J6" s="153"/>
      <c r="K6" s="153"/>
    </row>
    <row r="7" spans="2:42" ht="13" x14ac:dyDescent="0.3">
      <c r="B7" s="6"/>
      <c r="D7" s="7" t="s">
        <v>3</v>
      </c>
      <c r="E7" s="7"/>
      <c r="F7" s="7"/>
      <c r="G7" s="8">
        <f>'Summary (1)'!D19</f>
        <v>6500</v>
      </c>
      <c r="H7" s="9" t="s">
        <v>69</v>
      </c>
      <c r="J7" s="153"/>
      <c r="K7" s="153"/>
    </row>
    <row r="8" spans="2:42" ht="13" x14ac:dyDescent="0.3">
      <c r="B8" s="6"/>
      <c r="G8" s="8">
        <f>'Summary (1)'!C19</f>
        <v>3321500</v>
      </c>
      <c r="H8" s="9" t="s">
        <v>4</v>
      </c>
    </row>
    <row r="9" spans="2:42" s="19" customFormat="1" ht="25.15" customHeight="1" x14ac:dyDescent="0.25">
      <c r="B9" s="148"/>
      <c r="D9" s="149"/>
      <c r="E9" s="149"/>
      <c r="F9" s="149"/>
      <c r="G9" s="220" t="s">
        <v>113</v>
      </c>
      <c r="H9" s="221"/>
      <c r="I9" s="150"/>
      <c r="J9" s="220" t="s">
        <v>59</v>
      </c>
      <c r="K9" s="221"/>
      <c r="L9" s="150"/>
      <c r="M9" s="220" t="s">
        <v>60</v>
      </c>
      <c r="N9" s="221"/>
      <c r="O9" s="150"/>
      <c r="P9" s="220" t="s">
        <v>62</v>
      </c>
      <c r="Q9" s="221"/>
      <c r="R9" s="150"/>
      <c r="S9" s="220" t="s">
        <v>63</v>
      </c>
      <c r="T9" s="221"/>
      <c r="U9" s="150"/>
      <c r="V9" s="220" t="s">
        <v>64</v>
      </c>
      <c r="W9" s="221"/>
      <c r="X9" s="150"/>
      <c r="Y9" s="220" t="s">
        <v>65</v>
      </c>
      <c r="Z9" s="221"/>
      <c r="AA9" s="150"/>
      <c r="AB9" s="220" t="s">
        <v>66</v>
      </c>
      <c r="AC9" s="221"/>
      <c r="AD9" s="150"/>
      <c r="AE9" s="220" t="s">
        <v>67</v>
      </c>
      <c r="AF9" s="221"/>
    </row>
    <row r="10" spans="2:42" ht="12.75" customHeight="1" x14ac:dyDescent="0.3">
      <c r="B10" s="6"/>
      <c r="D10" s="137" t="s">
        <v>5</v>
      </c>
      <c r="E10" s="137"/>
      <c r="F10" s="10" t="s">
        <v>7</v>
      </c>
      <c r="G10" s="10" t="s">
        <v>6</v>
      </c>
      <c r="H10" s="11" t="s">
        <v>8</v>
      </c>
      <c r="I10" s="144"/>
      <c r="J10" s="10" t="s">
        <v>6</v>
      </c>
      <c r="K10" s="11" t="s">
        <v>8</v>
      </c>
      <c r="L10" s="144"/>
      <c r="M10" s="145" t="s">
        <v>9</v>
      </c>
      <c r="N10" s="139" t="s">
        <v>10</v>
      </c>
      <c r="O10" s="144"/>
      <c r="P10" s="10" t="s">
        <v>6</v>
      </c>
      <c r="Q10" s="11" t="s">
        <v>8</v>
      </c>
      <c r="R10" s="144"/>
      <c r="S10" s="145" t="s">
        <v>9</v>
      </c>
      <c r="T10" s="139" t="s">
        <v>61</v>
      </c>
      <c r="U10" s="144"/>
      <c r="V10" s="10" t="s">
        <v>6</v>
      </c>
      <c r="W10" s="11" t="s">
        <v>8</v>
      </c>
      <c r="X10" s="144"/>
      <c r="Y10" s="145" t="s">
        <v>9</v>
      </c>
      <c r="Z10" s="139" t="s">
        <v>61</v>
      </c>
      <c r="AA10" s="144"/>
      <c r="AB10" s="10" t="s">
        <v>6</v>
      </c>
      <c r="AC10" s="11" t="s">
        <v>8</v>
      </c>
      <c r="AD10" s="144"/>
      <c r="AE10" s="145" t="s">
        <v>9</v>
      </c>
      <c r="AF10" s="139" t="s">
        <v>61</v>
      </c>
    </row>
    <row r="11" spans="2:42" ht="13" x14ac:dyDescent="0.3">
      <c r="B11" s="6"/>
      <c r="D11" s="138"/>
      <c r="E11" s="138"/>
      <c r="F11" s="12"/>
      <c r="G11" s="12" t="s">
        <v>11</v>
      </c>
      <c r="H11" s="13" t="s">
        <v>11</v>
      </c>
      <c r="I11" s="144"/>
      <c r="J11" s="12" t="s">
        <v>11</v>
      </c>
      <c r="K11" s="13" t="s">
        <v>11</v>
      </c>
      <c r="L11" s="144"/>
      <c r="M11" s="146"/>
      <c r="N11" s="140"/>
      <c r="O11" s="144"/>
      <c r="P11" s="12" t="s">
        <v>11</v>
      </c>
      <c r="Q11" s="13" t="s">
        <v>11</v>
      </c>
      <c r="R11" s="144"/>
      <c r="S11" s="146"/>
      <c r="T11" s="140"/>
      <c r="U11" s="144"/>
      <c r="V11" s="12" t="s">
        <v>11</v>
      </c>
      <c r="W11" s="13" t="s">
        <v>11</v>
      </c>
      <c r="X11" s="144"/>
      <c r="Y11" s="146"/>
      <c r="Z11" s="140"/>
      <c r="AA11" s="144"/>
      <c r="AB11" s="12" t="s">
        <v>11</v>
      </c>
      <c r="AC11" s="13" t="s">
        <v>11</v>
      </c>
      <c r="AD11" s="144"/>
      <c r="AE11" s="146"/>
      <c r="AF11" s="140"/>
    </row>
    <row r="12" spans="2:42" x14ac:dyDescent="0.25">
      <c r="B12" s="14" t="s">
        <v>12</v>
      </c>
      <c r="C12" s="14"/>
      <c r="D12" s="15" t="s">
        <v>55</v>
      </c>
      <c r="E12" s="15"/>
      <c r="F12" s="17">
        <v>1</v>
      </c>
      <c r="G12" s="16">
        <v>22822.65</v>
      </c>
      <c r="H12" s="18">
        <f t="shared" ref="H12:H27" si="0">$F12*G12</f>
        <v>22822.65</v>
      </c>
      <c r="I12" s="19"/>
      <c r="J12" s="16">
        <v>23701.62</v>
      </c>
      <c r="K12" s="18">
        <f t="shared" ref="K12:K27" si="1">$F12*J12</f>
        <v>23701.62</v>
      </c>
      <c r="L12" s="19"/>
      <c r="M12" s="21">
        <f t="shared" ref="M12:M21" si="2">K12-H12</f>
        <v>878.96999999999753</v>
      </c>
      <c r="N12" s="22">
        <f t="shared" ref="N12:N21" si="3">IF((H12)=0,"",(M12/H12))</f>
        <v>3.8513056108733977E-2</v>
      </c>
      <c r="O12" s="19"/>
      <c r="P12" s="16">
        <v>23662.85</v>
      </c>
      <c r="Q12" s="18">
        <f t="shared" ref="Q12:Q27" si="4">$F12*P12</f>
        <v>23662.85</v>
      </c>
      <c r="R12" s="19"/>
      <c r="S12" s="21">
        <f>Q12-K12</f>
        <v>-38.770000000000437</v>
      </c>
      <c r="T12" s="22">
        <f t="shared" ref="T12:T34" si="5">IF((K12)=0,"",(S12/K12))</f>
        <v>-1.6357531679269367E-3</v>
      </c>
      <c r="U12" s="19"/>
      <c r="V12" s="16">
        <v>23624.07</v>
      </c>
      <c r="W12" s="18">
        <f t="shared" ref="W12:W27" si="6">$F12*V12</f>
        <v>23624.07</v>
      </c>
      <c r="X12" s="19"/>
      <c r="Y12" s="21">
        <f>W12-Q12</f>
        <v>-38.779999999998836</v>
      </c>
      <c r="Z12" s="22">
        <f t="shared" ref="Z12:Z34" si="7">IF((Q12)=0,"",(Y12/Q12))</f>
        <v>-1.6388558436536106E-3</v>
      </c>
      <c r="AA12" s="19"/>
      <c r="AB12" s="16">
        <v>24151.89</v>
      </c>
      <c r="AC12" s="18">
        <f t="shared" ref="AC12:AC27" si="8">$F12*AB12</f>
        <v>24151.89</v>
      </c>
      <c r="AD12" s="19"/>
      <c r="AE12" s="21">
        <f>AC12-W12</f>
        <v>527.81999999999971</v>
      </c>
      <c r="AF12" s="22">
        <f t="shared" ref="AF12:AF34" si="9">IF((W12)=0,"",(AE12/W12))</f>
        <v>2.2342466814566656E-2</v>
      </c>
    </row>
    <row r="13" spans="2:42" x14ac:dyDescent="0.25">
      <c r="B13" s="14" t="s">
        <v>13</v>
      </c>
      <c r="C13" s="14"/>
      <c r="D13" s="15" t="s">
        <v>55</v>
      </c>
      <c r="E13" s="15"/>
      <c r="F13" s="17">
        <v>1</v>
      </c>
      <c r="G13" s="16"/>
      <c r="H13" s="18">
        <f t="shared" si="0"/>
        <v>0</v>
      </c>
      <c r="I13" s="19"/>
      <c r="J13" s="16"/>
      <c r="K13" s="18">
        <f t="shared" si="1"/>
        <v>0</v>
      </c>
      <c r="L13" s="19"/>
      <c r="M13" s="21">
        <f t="shared" si="2"/>
        <v>0</v>
      </c>
      <c r="N13" s="22" t="str">
        <f t="shared" si="3"/>
        <v/>
      </c>
      <c r="O13" s="19"/>
      <c r="P13" s="16"/>
      <c r="Q13" s="18">
        <f t="shared" si="4"/>
        <v>0</v>
      </c>
      <c r="R13" s="19"/>
      <c r="S13" s="21">
        <f t="shared" ref="S13:S60" si="10">Q13-K13</f>
        <v>0</v>
      </c>
      <c r="T13" s="22" t="str">
        <f t="shared" si="5"/>
        <v/>
      </c>
      <c r="U13" s="19"/>
      <c r="V13" s="16"/>
      <c r="W13" s="18">
        <f t="shared" si="6"/>
        <v>0</v>
      </c>
      <c r="X13" s="19"/>
      <c r="Y13" s="21">
        <f t="shared" ref="Y13:Y60" si="11">W13-Q13</f>
        <v>0</v>
      </c>
      <c r="Z13" s="22" t="str">
        <f t="shared" si="7"/>
        <v/>
      </c>
      <c r="AA13" s="19"/>
      <c r="AB13" s="16"/>
      <c r="AC13" s="18">
        <f t="shared" si="8"/>
        <v>0</v>
      </c>
      <c r="AD13" s="19"/>
      <c r="AE13" s="21">
        <f t="shared" ref="AE13:AE60" si="12">AC13-W13</f>
        <v>0</v>
      </c>
      <c r="AF13" s="22" t="str">
        <f t="shared" si="9"/>
        <v/>
      </c>
    </row>
    <row r="14" spans="2:42" x14ac:dyDescent="0.25">
      <c r="B14" s="23" t="s">
        <v>104</v>
      </c>
      <c r="C14" s="14"/>
      <c r="D14" s="15" t="s">
        <v>55</v>
      </c>
      <c r="E14" s="15"/>
      <c r="F14" s="17">
        <v>1</v>
      </c>
      <c r="G14" s="16"/>
      <c r="H14" s="18">
        <f t="shared" ref="H14" si="13">$F14*G14</f>
        <v>0</v>
      </c>
      <c r="I14" s="19"/>
      <c r="J14" s="16"/>
      <c r="K14" s="18">
        <f t="shared" ref="K14" si="14">$F14*J14</f>
        <v>0</v>
      </c>
      <c r="L14" s="19"/>
      <c r="M14" s="21">
        <f t="shared" si="2"/>
        <v>0</v>
      </c>
      <c r="N14" s="22" t="str">
        <f t="shared" si="3"/>
        <v/>
      </c>
      <c r="O14" s="19"/>
      <c r="P14" s="16"/>
      <c r="Q14" s="18">
        <f t="shared" ref="Q14" si="15">$F14*P14</f>
        <v>0</v>
      </c>
      <c r="R14" s="19"/>
      <c r="S14" s="21">
        <f t="shared" ref="S14" si="16">Q14-K14</f>
        <v>0</v>
      </c>
      <c r="T14" s="22" t="str">
        <f t="shared" ref="T14" si="17">IF((K14)=0,"",(S14/K14))</f>
        <v/>
      </c>
      <c r="U14" s="19"/>
      <c r="V14" s="16"/>
      <c r="W14" s="18">
        <f t="shared" ref="W14" si="18">$F14*V14</f>
        <v>0</v>
      </c>
      <c r="X14" s="19"/>
      <c r="Y14" s="21">
        <f t="shared" ref="Y14" si="19">W14-Q14</f>
        <v>0</v>
      </c>
      <c r="Z14" s="22" t="str">
        <f t="shared" ref="Z14" si="20">IF((Q14)=0,"",(Y14/Q14))</f>
        <v/>
      </c>
      <c r="AA14" s="19"/>
      <c r="AB14" s="16"/>
      <c r="AC14" s="18">
        <f t="shared" ref="AC14" si="21">$F14*AB14</f>
        <v>0</v>
      </c>
      <c r="AD14" s="19"/>
      <c r="AE14" s="21">
        <f t="shared" ref="AE14" si="22">AC14-W14</f>
        <v>0</v>
      </c>
      <c r="AF14" s="22" t="str">
        <f>IF((W14)=0,"",(AE14/W14))</f>
        <v/>
      </c>
    </row>
    <row r="15" spans="2:42" x14ac:dyDescent="0.25">
      <c r="B15" s="23" t="s">
        <v>106</v>
      </c>
      <c r="C15" s="14"/>
      <c r="D15" s="15" t="s">
        <v>55</v>
      </c>
      <c r="E15" s="15"/>
      <c r="F15" s="17">
        <v>1</v>
      </c>
      <c r="G15" s="16">
        <v>0</v>
      </c>
      <c r="H15" s="18">
        <f t="shared" si="0"/>
        <v>0</v>
      </c>
      <c r="I15" s="19"/>
      <c r="J15" s="16">
        <v>0</v>
      </c>
      <c r="K15" s="18">
        <f t="shared" si="1"/>
        <v>0</v>
      </c>
      <c r="L15" s="19"/>
      <c r="M15" s="21">
        <f t="shared" si="2"/>
        <v>0</v>
      </c>
      <c r="N15" s="22" t="str">
        <f t="shared" si="3"/>
        <v/>
      </c>
      <c r="O15" s="19"/>
      <c r="P15" s="16">
        <v>0</v>
      </c>
      <c r="Q15" s="18">
        <f t="shared" si="4"/>
        <v>0</v>
      </c>
      <c r="R15" s="19"/>
      <c r="S15" s="21">
        <f t="shared" si="10"/>
        <v>0</v>
      </c>
      <c r="T15" s="22" t="str">
        <f t="shared" si="5"/>
        <v/>
      </c>
      <c r="U15" s="19"/>
      <c r="V15" s="16">
        <v>0</v>
      </c>
      <c r="W15" s="18">
        <f t="shared" si="6"/>
        <v>0</v>
      </c>
      <c r="X15" s="19"/>
      <c r="Y15" s="21">
        <f t="shared" si="11"/>
        <v>0</v>
      </c>
      <c r="Z15" s="22" t="str">
        <f t="shared" si="7"/>
        <v/>
      </c>
      <c r="AA15" s="19"/>
      <c r="AB15" s="16">
        <v>0</v>
      </c>
      <c r="AC15" s="18">
        <f t="shared" si="8"/>
        <v>0</v>
      </c>
      <c r="AD15" s="19"/>
      <c r="AE15" s="21">
        <f t="shared" si="12"/>
        <v>0</v>
      </c>
      <c r="AF15" s="22" t="str">
        <f>IF((W15)=0,"",(AE15/W15))</f>
        <v/>
      </c>
    </row>
    <row r="16" spans="2:42" hidden="1" x14ac:dyDescent="0.25">
      <c r="B16" s="23"/>
      <c r="C16" s="14"/>
      <c r="D16" s="15"/>
      <c r="E16" s="15"/>
      <c r="F16" s="17">
        <v>1</v>
      </c>
      <c r="G16" s="16"/>
      <c r="H16" s="18">
        <f t="shared" si="0"/>
        <v>0</v>
      </c>
      <c r="I16" s="19"/>
      <c r="J16" s="16"/>
      <c r="K16" s="18">
        <f t="shared" si="1"/>
        <v>0</v>
      </c>
      <c r="L16" s="19"/>
      <c r="M16" s="21">
        <f t="shared" si="2"/>
        <v>0</v>
      </c>
      <c r="N16" s="22" t="str">
        <f t="shared" si="3"/>
        <v/>
      </c>
      <c r="O16" s="19"/>
      <c r="P16" s="16"/>
      <c r="Q16" s="18">
        <f t="shared" si="4"/>
        <v>0</v>
      </c>
      <c r="R16" s="19"/>
      <c r="S16" s="21">
        <f t="shared" si="10"/>
        <v>0</v>
      </c>
      <c r="T16" s="22" t="str">
        <f t="shared" si="5"/>
        <v/>
      </c>
      <c r="U16" s="19"/>
      <c r="V16" s="16"/>
      <c r="W16" s="18">
        <f t="shared" si="6"/>
        <v>0</v>
      </c>
      <c r="X16" s="19"/>
      <c r="Y16" s="21">
        <f t="shared" si="11"/>
        <v>0</v>
      </c>
      <c r="Z16" s="22" t="str">
        <f t="shared" si="7"/>
        <v/>
      </c>
      <c r="AA16" s="19"/>
      <c r="AB16" s="16"/>
      <c r="AC16" s="18">
        <f t="shared" si="8"/>
        <v>0</v>
      </c>
      <c r="AD16" s="19"/>
      <c r="AE16" s="21">
        <f t="shared" si="12"/>
        <v>0</v>
      </c>
      <c r="AF16" s="22" t="str">
        <f t="shared" si="9"/>
        <v/>
      </c>
    </row>
    <row r="17" spans="2:32" hidden="1" x14ac:dyDescent="0.25">
      <c r="B17" s="23"/>
      <c r="C17" s="14"/>
      <c r="D17" s="15"/>
      <c r="E17" s="15"/>
      <c r="F17" s="17">
        <v>1</v>
      </c>
      <c r="G17" s="16"/>
      <c r="H17" s="18">
        <f t="shared" si="0"/>
        <v>0</v>
      </c>
      <c r="I17" s="19"/>
      <c r="J17" s="16"/>
      <c r="K17" s="18">
        <f t="shared" si="1"/>
        <v>0</v>
      </c>
      <c r="L17" s="19"/>
      <c r="M17" s="21">
        <f t="shared" si="2"/>
        <v>0</v>
      </c>
      <c r="N17" s="22" t="str">
        <f t="shared" si="3"/>
        <v/>
      </c>
      <c r="O17" s="19"/>
      <c r="P17" s="16"/>
      <c r="Q17" s="18">
        <f t="shared" si="4"/>
        <v>0</v>
      </c>
      <c r="R17" s="19"/>
      <c r="S17" s="21">
        <f t="shared" si="10"/>
        <v>0</v>
      </c>
      <c r="T17" s="22" t="str">
        <f t="shared" si="5"/>
        <v/>
      </c>
      <c r="U17" s="19"/>
      <c r="V17" s="16"/>
      <c r="W17" s="18">
        <f t="shared" si="6"/>
        <v>0</v>
      </c>
      <c r="X17" s="19"/>
      <c r="Y17" s="21">
        <f t="shared" si="11"/>
        <v>0</v>
      </c>
      <c r="Z17" s="22" t="str">
        <f t="shared" si="7"/>
        <v/>
      </c>
      <c r="AA17" s="19"/>
      <c r="AB17" s="16"/>
      <c r="AC17" s="18">
        <f t="shared" si="8"/>
        <v>0</v>
      </c>
      <c r="AD17" s="19"/>
      <c r="AE17" s="21">
        <f t="shared" si="12"/>
        <v>0</v>
      </c>
      <c r="AF17" s="22" t="str">
        <f t="shared" si="9"/>
        <v/>
      </c>
    </row>
    <row r="18" spans="2:32" hidden="1" x14ac:dyDescent="0.25">
      <c r="B18" s="23"/>
      <c r="C18" s="14"/>
      <c r="D18" s="15"/>
      <c r="E18" s="15"/>
      <c r="F18" s="17">
        <v>1</v>
      </c>
      <c r="G18" s="16"/>
      <c r="H18" s="18">
        <f t="shared" si="0"/>
        <v>0</v>
      </c>
      <c r="I18" s="19"/>
      <c r="J18" s="16"/>
      <c r="K18" s="18">
        <f t="shared" si="1"/>
        <v>0</v>
      </c>
      <c r="L18" s="19"/>
      <c r="M18" s="21">
        <f t="shared" si="2"/>
        <v>0</v>
      </c>
      <c r="N18" s="22" t="str">
        <f t="shared" si="3"/>
        <v/>
      </c>
      <c r="O18" s="19"/>
      <c r="P18" s="16"/>
      <c r="Q18" s="18">
        <f t="shared" si="4"/>
        <v>0</v>
      </c>
      <c r="R18" s="19"/>
      <c r="S18" s="21">
        <f t="shared" si="10"/>
        <v>0</v>
      </c>
      <c r="T18" s="22" t="str">
        <f t="shared" si="5"/>
        <v/>
      </c>
      <c r="U18" s="19"/>
      <c r="V18" s="16"/>
      <c r="W18" s="18">
        <f t="shared" si="6"/>
        <v>0</v>
      </c>
      <c r="X18" s="19"/>
      <c r="Y18" s="21">
        <f t="shared" si="11"/>
        <v>0</v>
      </c>
      <c r="Z18" s="22" t="str">
        <f t="shared" si="7"/>
        <v/>
      </c>
      <c r="AA18" s="19"/>
      <c r="AB18" s="16"/>
      <c r="AC18" s="18">
        <f t="shared" si="8"/>
        <v>0</v>
      </c>
      <c r="AD18" s="19"/>
      <c r="AE18" s="21">
        <f t="shared" si="12"/>
        <v>0</v>
      </c>
      <c r="AF18" s="22" t="str">
        <f t="shared" si="9"/>
        <v/>
      </c>
    </row>
    <row r="19" spans="2:32" x14ac:dyDescent="0.25">
      <c r="B19" s="14" t="s">
        <v>14</v>
      </c>
      <c r="C19" s="14"/>
      <c r="D19" s="15" t="s">
        <v>70</v>
      </c>
      <c r="E19" s="15"/>
      <c r="F19" s="17">
        <f>$G$7</f>
        <v>6500</v>
      </c>
      <c r="G19" s="16">
        <v>1.3465</v>
      </c>
      <c r="H19" s="18">
        <f t="shared" si="0"/>
        <v>8752.25</v>
      </c>
      <c r="I19" s="19"/>
      <c r="J19" s="16">
        <v>1.3984000000000001</v>
      </c>
      <c r="K19" s="18">
        <f t="shared" si="1"/>
        <v>9089.6</v>
      </c>
      <c r="L19" s="19"/>
      <c r="M19" s="21">
        <f t="shared" si="2"/>
        <v>337.35000000000036</v>
      </c>
      <c r="N19" s="22">
        <f t="shared" si="3"/>
        <v>3.8544374303750503E-2</v>
      </c>
      <c r="O19" s="19"/>
      <c r="P19" s="16">
        <v>1.3960999999999999</v>
      </c>
      <c r="Q19" s="18">
        <f t="shared" si="4"/>
        <v>9074.65</v>
      </c>
      <c r="R19" s="19"/>
      <c r="S19" s="21">
        <f t="shared" si="10"/>
        <v>-14.950000000000728</v>
      </c>
      <c r="T19" s="22">
        <f t="shared" si="5"/>
        <v>-1.6447368421053431E-3</v>
      </c>
      <c r="U19" s="19"/>
      <c r="V19" s="16">
        <v>1.3937999999999999</v>
      </c>
      <c r="W19" s="18">
        <f t="shared" si="6"/>
        <v>9059.6999999999989</v>
      </c>
      <c r="X19" s="19"/>
      <c r="Y19" s="21">
        <f t="shared" si="11"/>
        <v>-14.950000000000728</v>
      </c>
      <c r="Z19" s="22">
        <f t="shared" si="7"/>
        <v>-1.6474464579901956E-3</v>
      </c>
      <c r="AA19" s="19"/>
      <c r="AB19" s="16">
        <v>1.4249000000000001</v>
      </c>
      <c r="AC19" s="18">
        <f t="shared" si="8"/>
        <v>9261.85</v>
      </c>
      <c r="AD19" s="19"/>
      <c r="AE19" s="21">
        <f t="shared" si="12"/>
        <v>202.15000000000146</v>
      </c>
      <c r="AF19" s="22">
        <f t="shared" si="9"/>
        <v>2.2313100875305084E-2</v>
      </c>
    </row>
    <row r="20" spans="2:32" x14ac:dyDescent="0.25">
      <c r="B20" s="14" t="s">
        <v>15</v>
      </c>
      <c r="C20" s="14"/>
      <c r="D20" s="15" t="s">
        <v>70</v>
      </c>
      <c r="E20" s="15"/>
      <c r="F20" s="17">
        <f t="shared" ref="F20" si="23">$G$7</f>
        <v>6500</v>
      </c>
      <c r="G20" s="16"/>
      <c r="H20" s="18">
        <f t="shared" si="0"/>
        <v>0</v>
      </c>
      <c r="I20" s="19"/>
      <c r="J20" s="16"/>
      <c r="K20" s="18">
        <f t="shared" si="1"/>
        <v>0</v>
      </c>
      <c r="L20" s="19"/>
      <c r="M20" s="21">
        <f t="shared" si="2"/>
        <v>0</v>
      </c>
      <c r="N20" s="22" t="str">
        <f t="shared" si="3"/>
        <v/>
      </c>
      <c r="O20" s="19"/>
      <c r="P20" s="16"/>
      <c r="Q20" s="18">
        <f t="shared" si="4"/>
        <v>0</v>
      </c>
      <c r="R20" s="19"/>
      <c r="S20" s="21">
        <f t="shared" si="10"/>
        <v>0</v>
      </c>
      <c r="T20" s="22" t="str">
        <f t="shared" si="5"/>
        <v/>
      </c>
      <c r="U20" s="19"/>
      <c r="V20" s="16"/>
      <c r="W20" s="18">
        <f t="shared" si="6"/>
        <v>0</v>
      </c>
      <c r="X20" s="19"/>
      <c r="Y20" s="21">
        <f t="shared" si="11"/>
        <v>0</v>
      </c>
      <c r="Z20" s="22" t="str">
        <f t="shared" si="7"/>
        <v/>
      </c>
      <c r="AA20" s="19"/>
      <c r="AB20" s="16"/>
      <c r="AC20" s="18">
        <f t="shared" si="8"/>
        <v>0</v>
      </c>
      <c r="AD20" s="19"/>
      <c r="AE20" s="21">
        <f t="shared" si="12"/>
        <v>0</v>
      </c>
      <c r="AF20" s="22" t="str">
        <f t="shared" si="9"/>
        <v/>
      </c>
    </row>
    <row r="21" spans="2:32" x14ac:dyDescent="0.25">
      <c r="B21" s="14" t="s">
        <v>16</v>
      </c>
      <c r="C21" s="14"/>
      <c r="D21" s="15" t="s">
        <v>70</v>
      </c>
      <c r="E21" s="15"/>
      <c r="F21" s="17">
        <f>$G$7</f>
        <v>6500</v>
      </c>
      <c r="G21" s="16">
        <v>-2.2200000000000001E-2</v>
      </c>
      <c r="H21" s="18">
        <f t="shared" si="0"/>
        <v>-144.30000000000001</v>
      </c>
      <c r="I21" s="19"/>
      <c r="J21" s="16"/>
      <c r="K21" s="18">
        <f t="shared" si="1"/>
        <v>0</v>
      </c>
      <c r="L21" s="19"/>
      <c r="M21" s="21">
        <f t="shared" si="2"/>
        <v>144.30000000000001</v>
      </c>
      <c r="N21" s="22">
        <f t="shared" si="3"/>
        <v>-1</v>
      </c>
      <c r="O21" s="19"/>
      <c r="P21" s="16"/>
      <c r="Q21" s="18">
        <f t="shared" si="4"/>
        <v>0</v>
      </c>
      <c r="R21" s="19"/>
      <c r="S21" s="21">
        <f t="shared" si="10"/>
        <v>0</v>
      </c>
      <c r="T21" s="22" t="str">
        <f t="shared" si="5"/>
        <v/>
      </c>
      <c r="U21" s="19"/>
      <c r="V21" s="16"/>
      <c r="W21" s="18">
        <f t="shared" si="6"/>
        <v>0</v>
      </c>
      <c r="X21" s="19"/>
      <c r="Y21" s="21">
        <f t="shared" si="11"/>
        <v>0</v>
      </c>
      <c r="Z21" s="22" t="str">
        <f t="shared" si="7"/>
        <v/>
      </c>
      <c r="AA21" s="19"/>
      <c r="AB21" s="16"/>
      <c r="AC21" s="18">
        <f t="shared" si="8"/>
        <v>0</v>
      </c>
      <c r="AD21" s="19"/>
      <c r="AE21" s="21">
        <f t="shared" si="12"/>
        <v>0</v>
      </c>
      <c r="AF21" s="22" t="str">
        <f t="shared" si="9"/>
        <v/>
      </c>
    </row>
    <row r="22" spans="2:32" hidden="1" x14ac:dyDescent="0.25">
      <c r="B22" s="24"/>
      <c r="C22" s="14"/>
      <c r="D22" s="15"/>
      <c r="E22" s="15"/>
      <c r="F22" s="17"/>
      <c r="G22" s="16"/>
      <c r="H22" s="18"/>
      <c r="I22" s="19"/>
      <c r="J22" s="16"/>
      <c r="K22" s="18"/>
      <c r="L22" s="19"/>
      <c r="M22" s="21"/>
      <c r="N22" s="22"/>
      <c r="O22" s="19"/>
      <c r="P22" s="16"/>
      <c r="Q22" s="18"/>
      <c r="R22" s="19"/>
      <c r="S22" s="21"/>
      <c r="T22" s="22"/>
      <c r="U22" s="19"/>
      <c r="V22" s="16"/>
      <c r="W22" s="18"/>
      <c r="X22" s="19"/>
      <c r="Y22" s="21"/>
      <c r="Z22" s="22"/>
      <c r="AA22" s="19"/>
      <c r="AB22" s="16"/>
      <c r="AC22" s="18"/>
      <c r="AD22" s="19"/>
      <c r="AE22" s="21"/>
      <c r="AF22" s="22"/>
    </row>
    <row r="23" spans="2:32" hidden="1" x14ac:dyDescent="0.25">
      <c r="B23" s="132"/>
      <c r="C23" s="14"/>
      <c r="D23" s="15"/>
      <c r="E23" s="15"/>
      <c r="F23" s="17"/>
      <c r="G23" s="16"/>
      <c r="H23" s="18"/>
      <c r="I23" s="19"/>
      <c r="J23" s="16"/>
      <c r="K23" s="18"/>
      <c r="L23" s="19"/>
      <c r="M23" s="21"/>
      <c r="N23" s="22"/>
      <c r="O23" s="19"/>
      <c r="P23" s="16"/>
      <c r="Q23" s="18"/>
      <c r="R23" s="19"/>
      <c r="S23" s="21"/>
      <c r="T23" s="22"/>
      <c r="U23" s="19"/>
      <c r="V23" s="16"/>
      <c r="W23" s="18"/>
      <c r="X23" s="19"/>
      <c r="Y23" s="21"/>
      <c r="Z23" s="22"/>
      <c r="AA23" s="19"/>
      <c r="AB23" s="16"/>
      <c r="AC23" s="18"/>
      <c r="AD23" s="19"/>
      <c r="AE23" s="21"/>
      <c r="AF23" s="22"/>
    </row>
    <row r="24" spans="2:32" x14ac:dyDescent="0.25">
      <c r="B24" s="24" t="s">
        <v>57</v>
      </c>
      <c r="C24" s="14"/>
      <c r="D24" s="15" t="s">
        <v>70</v>
      </c>
      <c r="E24" s="15"/>
      <c r="F24" s="17">
        <f t="shared" ref="F24:F27" si="24">$G$7</f>
        <v>6500</v>
      </c>
      <c r="G24" s="16">
        <v>0</v>
      </c>
      <c r="H24" s="18">
        <f t="shared" si="0"/>
        <v>0</v>
      </c>
      <c r="I24" s="19"/>
      <c r="J24" s="16">
        <v>0</v>
      </c>
      <c r="K24" s="18">
        <f t="shared" si="1"/>
        <v>0</v>
      </c>
      <c r="L24" s="19"/>
      <c r="M24" s="21">
        <f t="shared" ref="M24:M60" si="25">K24-H24</f>
        <v>0</v>
      </c>
      <c r="N24" s="22" t="str">
        <f t="shared" ref="N24:N34" si="26">IF((H24)=0,"",(M24/H24))</f>
        <v/>
      </c>
      <c r="O24" s="19"/>
      <c r="P24" s="16">
        <v>0</v>
      </c>
      <c r="Q24" s="18">
        <f t="shared" si="4"/>
        <v>0</v>
      </c>
      <c r="R24" s="19"/>
      <c r="S24" s="21">
        <f t="shared" si="10"/>
        <v>0</v>
      </c>
      <c r="T24" s="22" t="str">
        <f t="shared" si="5"/>
        <v/>
      </c>
      <c r="U24" s="19"/>
      <c r="V24" s="16">
        <v>0</v>
      </c>
      <c r="W24" s="18">
        <f t="shared" si="6"/>
        <v>0</v>
      </c>
      <c r="X24" s="19"/>
      <c r="Y24" s="21">
        <f t="shared" si="11"/>
        <v>0</v>
      </c>
      <c r="Z24" s="22" t="str">
        <f t="shared" si="7"/>
        <v/>
      </c>
      <c r="AA24" s="19"/>
      <c r="AB24" s="16">
        <v>0</v>
      </c>
      <c r="AC24" s="18">
        <f t="shared" si="8"/>
        <v>0</v>
      </c>
      <c r="AD24" s="19"/>
      <c r="AE24" s="21">
        <f t="shared" si="12"/>
        <v>0</v>
      </c>
      <c r="AF24" s="22" t="str">
        <f t="shared" si="9"/>
        <v/>
      </c>
    </row>
    <row r="25" spans="2:32" hidden="1" x14ac:dyDescent="0.25">
      <c r="B25" s="24"/>
      <c r="C25" s="14"/>
      <c r="D25" s="15"/>
      <c r="E25" s="15"/>
      <c r="F25" s="17">
        <f t="shared" si="24"/>
        <v>6500</v>
      </c>
      <c r="G25" s="16"/>
      <c r="H25" s="18">
        <f t="shared" si="0"/>
        <v>0</v>
      </c>
      <c r="I25" s="19"/>
      <c r="J25" s="16"/>
      <c r="K25" s="18">
        <f t="shared" si="1"/>
        <v>0</v>
      </c>
      <c r="L25" s="19"/>
      <c r="M25" s="21">
        <f t="shared" si="25"/>
        <v>0</v>
      </c>
      <c r="N25" s="22" t="str">
        <f t="shared" si="26"/>
        <v/>
      </c>
      <c r="O25" s="19"/>
      <c r="P25" s="16"/>
      <c r="Q25" s="18">
        <f t="shared" si="4"/>
        <v>0</v>
      </c>
      <c r="R25" s="19"/>
      <c r="S25" s="21">
        <f t="shared" si="10"/>
        <v>0</v>
      </c>
      <c r="T25" s="22" t="str">
        <f t="shared" si="5"/>
        <v/>
      </c>
      <c r="U25" s="19"/>
      <c r="V25" s="16"/>
      <c r="W25" s="18">
        <f t="shared" si="6"/>
        <v>0</v>
      </c>
      <c r="X25" s="19"/>
      <c r="Y25" s="21">
        <f t="shared" si="11"/>
        <v>0</v>
      </c>
      <c r="Z25" s="22" t="str">
        <f t="shared" si="7"/>
        <v/>
      </c>
      <c r="AA25" s="19"/>
      <c r="AB25" s="16"/>
      <c r="AC25" s="18">
        <f t="shared" si="8"/>
        <v>0</v>
      </c>
      <c r="AD25" s="19"/>
      <c r="AE25" s="21">
        <f t="shared" si="12"/>
        <v>0</v>
      </c>
      <c r="AF25" s="22" t="str">
        <f t="shared" si="9"/>
        <v/>
      </c>
    </row>
    <row r="26" spans="2:32" hidden="1" x14ac:dyDescent="0.25">
      <c r="B26" s="24"/>
      <c r="C26" s="14"/>
      <c r="D26" s="15"/>
      <c r="E26" s="15"/>
      <c r="F26" s="17">
        <f t="shared" si="24"/>
        <v>6500</v>
      </c>
      <c r="G26" s="16"/>
      <c r="H26" s="18">
        <f t="shared" si="0"/>
        <v>0</v>
      </c>
      <c r="I26" s="19"/>
      <c r="J26" s="16"/>
      <c r="K26" s="18">
        <f t="shared" si="1"/>
        <v>0</v>
      </c>
      <c r="L26" s="19"/>
      <c r="M26" s="21">
        <f t="shared" si="25"/>
        <v>0</v>
      </c>
      <c r="N26" s="22" t="str">
        <f t="shared" si="26"/>
        <v/>
      </c>
      <c r="O26" s="19"/>
      <c r="P26" s="16"/>
      <c r="Q26" s="18">
        <f t="shared" si="4"/>
        <v>0</v>
      </c>
      <c r="R26" s="19"/>
      <c r="S26" s="21">
        <f t="shared" si="10"/>
        <v>0</v>
      </c>
      <c r="T26" s="22" t="str">
        <f t="shared" si="5"/>
        <v/>
      </c>
      <c r="U26" s="19"/>
      <c r="V26" s="16"/>
      <c r="W26" s="18">
        <f t="shared" si="6"/>
        <v>0</v>
      </c>
      <c r="X26" s="19"/>
      <c r="Y26" s="21">
        <f t="shared" si="11"/>
        <v>0</v>
      </c>
      <c r="Z26" s="22" t="str">
        <f t="shared" si="7"/>
        <v/>
      </c>
      <c r="AA26" s="19"/>
      <c r="AB26" s="16"/>
      <c r="AC26" s="18">
        <f t="shared" si="8"/>
        <v>0</v>
      </c>
      <c r="AD26" s="19"/>
      <c r="AE26" s="21">
        <f t="shared" si="12"/>
        <v>0</v>
      </c>
      <c r="AF26" s="22" t="str">
        <f t="shared" si="9"/>
        <v/>
      </c>
    </row>
    <row r="27" spans="2:32" hidden="1" x14ac:dyDescent="0.25">
      <c r="B27" s="24"/>
      <c r="C27" s="14"/>
      <c r="D27" s="15"/>
      <c r="E27" s="15"/>
      <c r="F27" s="17">
        <f t="shared" si="24"/>
        <v>6500</v>
      </c>
      <c r="G27" s="16"/>
      <c r="H27" s="18">
        <f t="shared" si="0"/>
        <v>0</v>
      </c>
      <c r="I27" s="19"/>
      <c r="J27" s="16"/>
      <c r="K27" s="18">
        <f t="shared" si="1"/>
        <v>0</v>
      </c>
      <c r="L27" s="19"/>
      <c r="M27" s="21">
        <f t="shared" si="25"/>
        <v>0</v>
      </c>
      <c r="N27" s="22" t="str">
        <f t="shared" si="26"/>
        <v/>
      </c>
      <c r="O27" s="19"/>
      <c r="P27" s="16"/>
      <c r="Q27" s="18">
        <f t="shared" si="4"/>
        <v>0</v>
      </c>
      <c r="R27" s="19"/>
      <c r="S27" s="21">
        <f t="shared" si="10"/>
        <v>0</v>
      </c>
      <c r="T27" s="22" t="str">
        <f t="shared" si="5"/>
        <v/>
      </c>
      <c r="U27" s="19"/>
      <c r="V27" s="16"/>
      <c r="W27" s="18">
        <f t="shared" si="6"/>
        <v>0</v>
      </c>
      <c r="X27" s="19"/>
      <c r="Y27" s="21">
        <f t="shared" si="11"/>
        <v>0</v>
      </c>
      <c r="Z27" s="22" t="str">
        <f t="shared" si="7"/>
        <v/>
      </c>
      <c r="AA27" s="19"/>
      <c r="AB27" s="16"/>
      <c r="AC27" s="18">
        <f t="shared" si="8"/>
        <v>0</v>
      </c>
      <c r="AD27" s="19"/>
      <c r="AE27" s="21">
        <f t="shared" si="12"/>
        <v>0</v>
      </c>
      <c r="AF27" s="22" t="str">
        <f t="shared" si="9"/>
        <v/>
      </c>
    </row>
    <row r="28" spans="2:32" s="34" customFormat="1" ht="13" x14ac:dyDescent="0.25">
      <c r="B28" s="25" t="s">
        <v>17</v>
      </c>
      <c r="C28" s="26"/>
      <c r="D28" s="27"/>
      <c r="E28" s="27"/>
      <c r="F28" s="29"/>
      <c r="G28" s="28"/>
      <c r="H28" s="30">
        <f>SUM(H12:H27)</f>
        <v>31430.600000000002</v>
      </c>
      <c r="I28" s="31"/>
      <c r="J28" s="28"/>
      <c r="K28" s="30">
        <f>SUM(K12:K27)</f>
        <v>32791.22</v>
      </c>
      <c r="L28" s="31"/>
      <c r="M28" s="32">
        <f t="shared" si="25"/>
        <v>1360.619999999999</v>
      </c>
      <c r="N28" s="33">
        <f t="shared" si="26"/>
        <v>4.3289660394647218E-2</v>
      </c>
      <c r="O28" s="31"/>
      <c r="P28" s="28"/>
      <c r="Q28" s="30">
        <f>SUM(Q12:Q27)</f>
        <v>32737.5</v>
      </c>
      <c r="R28" s="31"/>
      <c r="S28" s="32">
        <f t="shared" si="10"/>
        <v>-53.720000000001164</v>
      </c>
      <c r="T28" s="33">
        <f t="shared" si="5"/>
        <v>-1.6382434078390852E-3</v>
      </c>
      <c r="U28" s="31"/>
      <c r="V28" s="28"/>
      <c r="W28" s="30">
        <f>SUM(W12:W27)</f>
        <v>32683.769999999997</v>
      </c>
      <c r="X28" s="31"/>
      <c r="Y28" s="32">
        <f t="shared" si="11"/>
        <v>-53.730000000003201</v>
      </c>
      <c r="Z28" s="33">
        <f t="shared" si="7"/>
        <v>-1.6412371134021597E-3</v>
      </c>
      <c r="AA28" s="31"/>
      <c r="AB28" s="28"/>
      <c r="AC28" s="30">
        <f>SUM(AC12:AC27)</f>
        <v>33413.74</v>
      </c>
      <c r="AD28" s="31"/>
      <c r="AE28" s="32">
        <f t="shared" si="12"/>
        <v>729.97000000000116</v>
      </c>
      <c r="AF28" s="33">
        <f t="shared" si="9"/>
        <v>2.2334326792778227E-2</v>
      </c>
    </row>
    <row r="29" spans="2:32" ht="12.75" customHeight="1" x14ac:dyDescent="0.25">
      <c r="B29" s="134" t="s">
        <v>18</v>
      </c>
      <c r="C29" s="14"/>
      <c r="D29" s="15" t="s">
        <v>70</v>
      </c>
      <c r="E29" s="15"/>
      <c r="F29" s="17">
        <f>$G$7</f>
        <v>6500</v>
      </c>
      <c r="G29" s="16">
        <v>-0.39960000000000001</v>
      </c>
      <c r="H29" s="18">
        <f t="shared" ref="H29:H35" si="27">$F29*G29</f>
        <v>-2597.4</v>
      </c>
      <c r="I29" s="19"/>
      <c r="J29" s="16">
        <v>0.59071404756783996</v>
      </c>
      <c r="K29" s="18">
        <f t="shared" ref="K29:K35" si="28">$F29*J29</f>
        <v>3839.6413091909599</v>
      </c>
      <c r="L29" s="19"/>
      <c r="M29" s="21">
        <f t="shared" si="25"/>
        <v>6437.0413091909595</v>
      </c>
      <c r="N29" s="22">
        <f t="shared" si="26"/>
        <v>-2.4782633823019018</v>
      </c>
      <c r="O29" s="19"/>
      <c r="P29" s="16">
        <v>0</v>
      </c>
      <c r="Q29" s="18">
        <f t="shared" ref="Q29:Q35" si="29">$F29*P29</f>
        <v>0</v>
      </c>
      <c r="R29" s="19"/>
      <c r="S29" s="21">
        <f t="shared" si="10"/>
        <v>-3839.6413091909599</v>
      </c>
      <c r="T29" s="22">
        <f t="shared" si="5"/>
        <v>-1</v>
      </c>
      <c r="U29" s="19"/>
      <c r="V29" s="16">
        <v>0</v>
      </c>
      <c r="W29" s="18">
        <f t="shared" ref="W29:W35" si="30">$F29*V29</f>
        <v>0</v>
      </c>
      <c r="X29" s="19"/>
      <c r="Y29" s="21">
        <f t="shared" si="11"/>
        <v>0</v>
      </c>
      <c r="Z29" s="22" t="str">
        <f t="shared" si="7"/>
        <v/>
      </c>
      <c r="AA29" s="19"/>
      <c r="AB29" s="16">
        <v>0</v>
      </c>
      <c r="AC29" s="18">
        <f t="shared" ref="AC29:AC35" si="31">$F29*AB29</f>
        <v>0</v>
      </c>
      <c r="AD29" s="19"/>
      <c r="AE29" s="21">
        <f t="shared" si="12"/>
        <v>0</v>
      </c>
      <c r="AF29" s="22" t="str">
        <f t="shared" si="9"/>
        <v/>
      </c>
    </row>
    <row r="30" spans="2:32" x14ac:dyDescent="0.25">
      <c r="B30" s="24" t="s">
        <v>56</v>
      </c>
      <c r="C30" s="14"/>
      <c r="D30" s="15" t="s">
        <v>70</v>
      </c>
      <c r="E30" s="15"/>
      <c r="F30" s="17">
        <f t="shared" ref="F30:F31" si="32">$G$7</f>
        <v>6500</v>
      </c>
      <c r="G30" s="16">
        <v>0.52170000000000005</v>
      </c>
      <c r="H30" s="18">
        <f t="shared" si="27"/>
        <v>3391.05</v>
      </c>
      <c r="I30" s="19"/>
      <c r="J30" s="16"/>
      <c r="K30" s="18">
        <f t="shared" si="28"/>
        <v>0</v>
      </c>
      <c r="L30" s="19"/>
      <c r="M30" s="21">
        <f t="shared" si="25"/>
        <v>-3391.05</v>
      </c>
      <c r="N30" s="22">
        <f t="shared" si="26"/>
        <v>-1</v>
      </c>
      <c r="O30" s="19"/>
      <c r="P30" s="16">
        <v>0</v>
      </c>
      <c r="Q30" s="18">
        <f t="shared" si="29"/>
        <v>0</v>
      </c>
      <c r="R30" s="19"/>
      <c r="S30" s="21">
        <f t="shared" ref="S30:S31" si="33">Q30-K30</f>
        <v>0</v>
      </c>
      <c r="T30" s="22" t="str">
        <f t="shared" ref="T30:T31" si="34">IF((K30)=0,"",(S30/K30))</f>
        <v/>
      </c>
      <c r="U30" s="19"/>
      <c r="V30" s="16">
        <v>0</v>
      </c>
      <c r="W30" s="18">
        <f t="shared" si="30"/>
        <v>0</v>
      </c>
      <c r="X30" s="19"/>
      <c r="Y30" s="21">
        <f t="shared" ref="Y30:Y31" si="35">W30-Q30</f>
        <v>0</v>
      </c>
      <c r="Z30" s="22" t="str">
        <f t="shared" ref="Z30:Z31" si="36">IF((Q30)=0,"",(Y30/Q30))</f>
        <v/>
      </c>
      <c r="AA30" s="19"/>
      <c r="AB30" s="16">
        <v>0</v>
      </c>
      <c r="AC30" s="18">
        <f t="shared" si="31"/>
        <v>0</v>
      </c>
      <c r="AD30" s="19"/>
      <c r="AE30" s="21">
        <f t="shared" ref="AE30:AE31" si="37">AC30-W30</f>
        <v>0</v>
      </c>
      <c r="AF30" s="22" t="str">
        <f t="shared" ref="AF30:AF31" si="38">IF((W30)=0,"",(AE30/W30))</f>
        <v/>
      </c>
    </row>
    <row r="31" spans="2:32" x14ac:dyDescent="0.25">
      <c r="B31" s="132">
        <v>1575</v>
      </c>
      <c r="C31" s="14"/>
      <c r="D31" s="15" t="s">
        <v>70</v>
      </c>
      <c r="E31" s="15"/>
      <c r="F31" s="17">
        <f t="shared" si="32"/>
        <v>6500</v>
      </c>
      <c r="G31" s="16">
        <v>5.3699999999999998E-2</v>
      </c>
      <c r="H31" s="18">
        <f>$F31*G31</f>
        <v>349.05</v>
      </c>
      <c r="I31" s="19"/>
      <c r="J31" s="16">
        <v>0</v>
      </c>
      <c r="K31" s="18">
        <f t="shared" si="28"/>
        <v>0</v>
      </c>
      <c r="L31" s="19"/>
      <c r="M31" s="21">
        <f t="shared" si="25"/>
        <v>-349.05</v>
      </c>
      <c r="N31" s="22">
        <f t="shared" si="26"/>
        <v>-1</v>
      </c>
      <c r="O31" s="19"/>
      <c r="P31" s="16">
        <v>0</v>
      </c>
      <c r="Q31" s="18">
        <f t="shared" si="29"/>
        <v>0</v>
      </c>
      <c r="R31" s="19"/>
      <c r="S31" s="21">
        <f t="shared" si="33"/>
        <v>0</v>
      </c>
      <c r="T31" s="22" t="str">
        <f t="shared" si="34"/>
        <v/>
      </c>
      <c r="U31" s="19"/>
      <c r="V31" s="16">
        <v>0</v>
      </c>
      <c r="W31" s="18">
        <f t="shared" si="30"/>
        <v>0</v>
      </c>
      <c r="X31" s="19"/>
      <c r="Y31" s="21">
        <f t="shared" si="35"/>
        <v>0</v>
      </c>
      <c r="Z31" s="22" t="str">
        <f t="shared" si="36"/>
        <v/>
      </c>
      <c r="AA31" s="19"/>
      <c r="AB31" s="16">
        <v>0</v>
      </c>
      <c r="AC31" s="18">
        <f t="shared" si="31"/>
        <v>0</v>
      </c>
      <c r="AD31" s="19"/>
      <c r="AE31" s="21">
        <f t="shared" si="37"/>
        <v>0</v>
      </c>
      <c r="AF31" s="22" t="str">
        <f t="shared" si="38"/>
        <v/>
      </c>
    </row>
    <row r="32" spans="2:32" ht="25" x14ac:dyDescent="0.25">
      <c r="B32" s="134" t="s">
        <v>18</v>
      </c>
      <c r="C32" s="14"/>
      <c r="D32" s="15" t="s">
        <v>70</v>
      </c>
      <c r="E32" s="15"/>
      <c r="F32" s="17">
        <f>$G$7</f>
        <v>6500</v>
      </c>
      <c r="G32" s="16"/>
      <c r="H32" s="18">
        <f t="shared" ref="H32" si="39">$F32*G32</f>
        <v>0</v>
      </c>
      <c r="I32" s="19"/>
      <c r="J32" s="16">
        <v>-0.44949300279836379</v>
      </c>
      <c r="K32" s="18">
        <f t="shared" ref="K32" si="40">$F32*J32</f>
        <v>-2921.7045181893645</v>
      </c>
      <c r="L32" s="19"/>
      <c r="M32" s="21">
        <f t="shared" ref="M32" si="41">K32-H32</f>
        <v>-2921.7045181893645</v>
      </c>
      <c r="N32" s="22" t="str">
        <f t="shared" ref="N32" si="42">IF((H32)=0,"",(M32/H32))</f>
        <v/>
      </c>
      <c r="O32" s="36"/>
      <c r="P32" s="16"/>
      <c r="Q32" s="18">
        <f t="shared" si="29"/>
        <v>0</v>
      </c>
      <c r="R32" s="36"/>
      <c r="S32" s="21">
        <f t="shared" si="10"/>
        <v>2921.7045181893645</v>
      </c>
      <c r="T32" s="22">
        <f t="shared" si="5"/>
        <v>-1</v>
      </c>
      <c r="U32" s="36"/>
      <c r="V32" s="16"/>
      <c r="W32" s="18">
        <f t="shared" si="30"/>
        <v>0</v>
      </c>
      <c r="X32" s="36"/>
      <c r="Y32" s="21">
        <f t="shared" si="11"/>
        <v>0</v>
      </c>
      <c r="Z32" s="22" t="str">
        <f t="shared" si="7"/>
        <v/>
      </c>
      <c r="AA32" s="36"/>
      <c r="AB32" s="16"/>
      <c r="AC32" s="18">
        <f t="shared" si="31"/>
        <v>0</v>
      </c>
      <c r="AD32" s="36"/>
      <c r="AE32" s="21">
        <f t="shared" si="12"/>
        <v>0</v>
      </c>
      <c r="AF32" s="22" t="str">
        <f t="shared" si="9"/>
        <v/>
      </c>
    </row>
    <row r="33" spans="2:32" x14ac:dyDescent="0.25">
      <c r="B33" s="37" t="s">
        <v>19</v>
      </c>
      <c r="C33" s="14"/>
      <c r="D33" s="15" t="s">
        <v>70</v>
      </c>
      <c r="E33" s="15"/>
      <c r="F33" s="17">
        <f t="shared" ref="F33" si="43">$G$7</f>
        <v>6500</v>
      </c>
      <c r="G33" s="133">
        <v>2.4920000000000001E-2</v>
      </c>
      <c r="H33" s="18">
        <f t="shared" si="27"/>
        <v>161.98000000000002</v>
      </c>
      <c r="I33" s="19"/>
      <c r="J33" s="133">
        <v>2.4920000000000001E-2</v>
      </c>
      <c r="K33" s="18">
        <f t="shared" si="28"/>
        <v>161.98000000000002</v>
      </c>
      <c r="L33" s="19"/>
      <c r="M33" s="21">
        <f t="shared" si="25"/>
        <v>0</v>
      </c>
      <c r="N33" s="22">
        <f t="shared" si="26"/>
        <v>0</v>
      </c>
      <c r="O33" s="19"/>
      <c r="P33" s="133">
        <v>2.4920000000000001E-2</v>
      </c>
      <c r="Q33" s="18">
        <f t="shared" si="29"/>
        <v>161.98000000000002</v>
      </c>
      <c r="R33" s="19"/>
      <c r="S33" s="21">
        <f t="shared" si="10"/>
        <v>0</v>
      </c>
      <c r="T33" s="22">
        <f t="shared" si="5"/>
        <v>0</v>
      </c>
      <c r="U33" s="19"/>
      <c r="V33" s="133">
        <v>2.4920000000000001E-2</v>
      </c>
      <c r="W33" s="18">
        <f t="shared" si="30"/>
        <v>161.98000000000002</v>
      </c>
      <c r="X33" s="19"/>
      <c r="Y33" s="21">
        <f t="shared" si="11"/>
        <v>0</v>
      </c>
      <c r="Z33" s="22">
        <f t="shared" si="7"/>
        <v>0</v>
      </c>
      <c r="AA33" s="19"/>
      <c r="AB33" s="133">
        <v>2.4920000000000001E-2</v>
      </c>
      <c r="AC33" s="18">
        <f t="shared" si="31"/>
        <v>161.98000000000002</v>
      </c>
      <c r="AD33" s="19"/>
      <c r="AE33" s="21">
        <f t="shared" si="12"/>
        <v>0</v>
      </c>
      <c r="AF33" s="22">
        <f t="shared" si="9"/>
        <v>0</v>
      </c>
    </row>
    <row r="34" spans="2:32" x14ac:dyDescent="0.25">
      <c r="B34" s="37" t="s">
        <v>20</v>
      </c>
      <c r="C34" s="14"/>
      <c r="D34" s="15"/>
      <c r="E34" s="15"/>
      <c r="F34" s="179">
        <f>$G$8*(1+G63)-$G$8</f>
        <v>19929</v>
      </c>
      <c r="G34" s="38">
        <f>IF(ISBLANK($D$5)=TRUE, 0, IF($D$5="TOU", 0.64*#REF!+0.18*#REF!+0.18*#REF!, IF(AND($D$5="non-TOU", $F$48&gt;0), G48,G47)))</f>
        <v>0.11</v>
      </c>
      <c r="H34" s="18">
        <f t="shared" si="27"/>
        <v>2192.19</v>
      </c>
      <c r="I34" s="19"/>
      <c r="J34" s="38">
        <f>IF(ISBLANK($D$5)=TRUE, 0, IF($D$5="TOU", 0.64*#REF!+0.18*#REF!+0.18*#REF!, IF(AND($D$5="non-TOU", $F$48&gt;0), J48,J47)))</f>
        <v>0.11</v>
      </c>
      <c r="K34" s="18">
        <f t="shared" si="28"/>
        <v>2192.19</v>
      </c>
      <c r="L34" s="19"/>
      <c r="M34" s="21">
        <f t="shared" si="25"/>
        <v>0</v>
      </c>
      <c r="N34" s="22">
        <f t="shared" si="26"/>
        <v>0</v>
      </c>
      <c r="O34" s="19"/>
      <c r="P34" s="38">
        <f>IF(ISBLANK($D$5)=TRUE, 0, IF($D$5="TOU", 0.64*#REF!+0.18*#REF!+0.18*#REF!, IF(AND($D$5="non-TOU", $F$48&gt;0), P48,P47)))</f>
        <v>0.11</v>
      </c>
      <c r="Q34" s="18">
        <f t="shared" si="29"/>
        <v>2192.19</v>
      </c>
      <c r="R34" s="19"/>
      <c r="S34" s="21">
        <f t="shared" si="10"/>
        <v>0</v>
      </c>
      <c r="T34" s="22">
        <f t="shared" si="5"/>
        <v>0</v>
      </c>
      <c r="U34" s="19"/>
      <c r="V34" s="38">
        <f>IF(ISBLANK($D$5)=TRUE, 0, IF($D$5="TOU", 0.64*#REF!+0.18*#REF!+0.18*#REF!, IF(AND($D$5="non-TOU", $F$48&gt;0), V48,V47)))</f>
        <v>0.11</v>
      </c>
      <c r="W34" s="18">
        <f t="shared" si="30"/>
        <v>2192.19</v>
      </c>
      <c r="X34" s="19"/>
      <c r="Y34" s="21">
        <f t="shared" si="11"/>
        <v>0</v>
      </c>
      <c r="Z34" s="22">
        <f t="shared" si="7"/>
        <v>0</v>
      </c>
      <c r="AA34" s="19"/>
      <c r="AB34" s="38">
        <f>IF(ISBLANK($D$5)=TRUE, 0, IF($D$5="TOU", 0.64*#REF!+0.18*#REF!+0.18*#REF!, IF(AND($D$5="non-TOU", $F$48&gt;0), AB48,AB47)))</f>
        <v>0.11</v>
      </c>
      <c r="AC34" s="18">
        <f t="shared" si="31"/>
        <v>2192.19</v>
      </c>
      <c r="AD34" s="19"/>
      <c r="AE34" s="21">
        <f t="shared" si="12"/>
        <v>0</v>
      </c>
      <c r="AF34" s="22">
        <f t="shared" si="9"/>
        <v>0</v>
      </c>
    </row>
    <row r="35" spans="2:32" x14ac:dyDescent="0.25">
      <c r="B35" s="37" t="s">
        <v>21</v>
      </c>
      <c r="C35" s="14"/>
      <c r="D35" s="15" t="s">
        <v>55</v>
      </c>
      <c r="E35" s="15"/>
      <c r="F35" s="17">
        <v>1</v>
      </c>
      <c r="G35" s="38"/>
      <c r="H35" s="18">
        <f t="shared" si="27"/>
        <v>0</v>
      </c>
      <c r="I35" s="19"/>
      <c r="J35" s="38"/>
      <c r="K35" s="18">
        <f t="shared" si="28"/>
        <v>0</v>
      </c>
      <c r="L35" s="19"/>
      <c r="M35" s="21">
        <f t="shared" si="25"/>
        <v>0</v>
      </c>
      <c r="N35" s="22"/>
      <c r="O35" s="19"/>
      <c r="P35" s="38"/>
      <c r="Q35" s="18">
        <f t="shared" si="29"/>
        <v>0</v>
      </c>
      <c r="R35" s="19"/>
      <c r="S35" s="21">
        <f t="shared" si="10"/>
        <v>0</v>
      </c>
      <c r="T35" s="22"/>
      <c r="U35" s="19"/>
      <c r="V35" s="38"/>
      <c r="W35" s="18">
        <f t="shared" si="30"/>
        <v>0</v>
      </c>
      <c r="X35" s="19"/>
      <c r="Y35" s="21">
        <f t="shared" si="11"/>
        <v>0</v>
      </c>
      <c r="Z35" s="22"/>
      <c r="AA35" s="19"/>
      <c r="AB35" s="38"/>
      <c r="AC35" s="18">
        <f t="shared" si="31"/>
        <v>0</v>
      </c>
      <c r="AD35" s="19"/>
      <c r="AE35" s="21">
        <f t="shared" si="12"/>
        <v>0</v>
      </c>
      <c r="AF35" s="22"/>
    </row>
    <row r="36" spans="2:32" ht="25.5" customHeight="1" x14ac:dyDescent="0.25">
      <c r="B36" s="39" t="s">
        <v>22</v>
      </c>
      <c r="C36" s="40"/>
      <c r="D36" s="40"/>
      <c r="E36" s="40"/>
      <c r="F36" s="42"/>
      <c r="G36" s="41"/>
      <c r="H36" s="43">
        <f>SUM(H29:H35)+H28</f>
        <v>34927.47</v>
      </c>
      <c r="I36" s="31"/>
      <c r="J36" s="41"/>
      <c r="K36" s="43">
        <f>SUM(K29:K35)+K28</f>
        <v>36063.3267910016</v>
      </c>
      <c r="L36" s="31"/>
      <c r="M36" s="32">
        <f t="shared" si="25"/>
        <v>1135.856791001599</v>
      </c>
      <c r="N36" s="33">
        <f t="shared" ref="N36:N46" si="44">IF((H36)=0,"",(M36/H36))</f>
        <v>3.2520442820553538E-2</v>
      </c>
      <c r="O36" s="31"/>
      <c r="P36" s="41"/>
      <c r="Q36" s="43">
        <f>SUM(Q29:Q35)+Q28</f>
        <v>35091.67</v>
      </c>
      <c r="R36" s="31"/>
      <c r="S36" s="32">
        <f t="shared" si="10"/>
        <v>-971.65679100160196</v>
      </c>
      <c r="T36" s="33">
        <f t="shared" ref="T36:T46" si="45">IF((K36)=0,"",(S36/K36))</f>
        <v>-2.6943071465166283E-2</v>
      </c>
      <c r="U36" s="31"/>
      <c r="V36" s="41"/>
      <c r="W36" s="43">
        <f>SUM(W29:W35)+W28</f>
        <v>35037.939999999995</v>
      </c>
      <c r="X36" s="31"/>
      <c r="Y36" s="32">
        <f t="shared" si="11"/>
        <v>-53.730000000003201</v>
      </c>
      <c r="Z36" s="33">
        <f t="shared" ref="Z36:Z46" si="46">IF((Q36)=0,"",(Y36/Q36))</f>
        <v>-1.5311326021247552E-3</v>
      </c>
      <c r="AA36" s="31"/>
      <c r="AB36" s="41"/>
      <c r="AC36" s="43">
        <f>SUM(AC29:AC35)+AC28</f>
        <v>35767.909999999996</v>
      </c>
      <c r="AD36" s="31"/>
      <c r="AE36" s="32">
        <f t="shared" si="12"/>
        <v>729.97000000000116</v>
      </c>
      <c r="AF36" s="33">
        <f t="shared" ref="AF36:AF46" si="47">IF((W36)=0,"",(AE36/W36))</f>
        <v>2.0833701981337979E-2</v>
      </c>
    </row>
    <row r="37" spans="2:32" x14ac:dyDescent="0.25">
      <c r="B37" s="19" t="s">
        <v>23</v>
      </c>
      <c r="C37" s="19"/>
      <c r="D37" s="44" t="s">
        <v>70</v>
      </c>
      <c r="E37" s="44"/>
      <c r="F37" s="45">
        <f>G7</f>
        <v>6500</v>
      </c>
      <c r="G37" s="20">
        <v>3.178699360900668</v>
      </c>
      <c r="H37" s="18">
        <f>$F37*G37</f>
        <v>20661.545845854343</v>
      </c>
      <c r="I37" s="19"/>
      <c r="J37" s="20">
        <v>3.0917337281873873</v>
      </c>
      <c r="K37" s="18">
        <f>$F37*J37</f>
        <v>20096.26923321802</v>
      </c>
      <c r="L37" s="19"/>
      <c r="M37" s="21">
        <f t="shared" si="25"/>
        <v>-565.27661263632399</v>
      </c>
      <c r="N37" s="22">
        <f t="shared" si="44"/>
        <v>-2.7358873186622893E-2</v>
      </c>
      <c r="O37" s="19"/>
      <c r="P37" s="20">
        <v>3.0917337281873873</v>
      </c>
      <c r="Q37" s="18">
        <f>$F37*P37</f>
        <v>20096.26923321802</v>
      </c>
      <c r="R37" s="19"/>
      <c r="S37" s="21">
        <f t="shared" si="10"/>
        <v>0</v>
      </c>
      <c r="T37" s="22">
        <f t="shared" si="45"/>
        <v>0</v>
      </c>
      <c r="U37" s="19"/>
      <c r="V37" s="20">
        <v>3.0917337281873873</v>
      </c>
      <c r="W37" s="18">
        <f>$F37*V37</f>
        <v>20096.26923321802</v>
      </c>
      <c r="X37" s="19"/>
      <c r="Y37" s="21">
        <f t="shared" si="11"/>
        <v>0</v>
      </c>
      <c r="Z37" s="22">
        <f t="shared" si="46"/>
        <v>0</v>
      </c>
      <c r="AA37" s="19"/>
      <c r="AB37" s="20">
        <v>3.0917337281873873</v>
      </c>
      <c r="AC37" s="18">
        <f>$F37*AB37</f>
        <v>20096.26923321802</v>
      </c>
      <c r="AD37" s="19"/>
      <c r="AE37" s="21">
        <f t="shared" si="12"/>
        <v>0</v>
      </c>
      <c r="AF37" s="22">
        <f t="shared" si="47"/>
        <v>0</v>
      </c>
    </row>
    <row r="38" spans="2:32" ht="25.5" customHeight="1" x14ac:dyDescent="0.25">
      <c r="B38" s="46" t="s">
        <v>24</v>
      </c>
      <c r="C38" s="19"/>
      <c r="D38" s="44" t="s">
        <v>70</v>
      </c>
      <c r="E38" s="44"/>
      <c r="F38" s="45">
        <f>F37</f>
        <v>6500</v>
      </c>
      <c r="G38" s="20">
        <v>2.4329555056067216</v>
      </c>
      <c r="H38" s="18">
        <f>$F38*G38</f>
        <v>15814.210786443691</v>
      </c>
      <c r="I38" s="19"/>
      <c r="J38" s="20">
        <v>2.4378617006009056</v>
      </c>
      <c r="K38" s="18">
        <f>$F38*J38</f>
        <v>15846.101053905886</v>
      </c>
      <c r="L38" s="19"/>
      <c r="M38" s="21">
        <f t="shared" si="25"/>
        <v>31.89026746219497</v>
      </c>
      <c r="N38" s="22">
        <f t="shared" si="44"/>
        <v>2.0165576324258968E-3</v>
      </c>
      <c r="O38" s="19"/>
      <c r="P38" s="20">
        <v>2.4378617006009056</v>
      </c>
      <c r="Q38" s="18">
        <f>$F38*P38</f>
        <v>15846.101053905886</v>
      </c>
      <c r="R38" s="19"/>
      <c r="S38" s="21">
        <f t="shared" si="10"/>
        <v>0</v>
      </c>
      <c r="T38" s="22">
        <f t="shared" si="45"/>
        <v>0</v>
      </c>
      <c r="U38" s="19"/>
      <c r="V38" s="20">
        <v>2.4378617006009056</v>
      </c>
      <c r="W38" s="18">
        <f>$F38*V38</f>
        <v>15846.101053905886</v>
      </c>
      <c r="X38" s="19"/>
      <c r="Y38" s="21">
        <f t="shared" si="11"/>
        <v>0</v>
      </c>
      <c r="Z38" s="22">
        <f t="shared" si="46"/>
        <v>0</v>
      </c>
      <c r="AA38" s="19"/>
      <c r="AB38" s="20">
        <v>2.4378617006009056</v>
      </c>
      <c r="AC38" s="18">
        <f>$F38*AB38</f>
        <v>15846.101053905886</v>
      </c>
      <c r="AD38" s="19"/>
      <c r="AE38" s="21">
        <f t="shared" si="12"/>
        <v>0</v>
      </c>
      <c r="AF38" s="22">
        <f t="shared" si="47"/>
        <v>0</v>
      </c>
    </row>
    <row r="39" spans="2:32" ht="25.5" customHeight="1" x14ac:dyDescent="0.25">
      <c r="B39" s="39" t="s">
        <v>25</v>
      </c>
      <c r="C39" s="26"/>
      <c r="D39" s="26"/>
      <c r="E39" s="26"/>
      <c r="F39" s="42"/>
      <c r="G39" s="47"/>
      <c r="H39" s="43">
        <f>SUM(H36:H38)</f>
        <v>71403.226632298029</v>
      </c>
      <c r="I39" s="48"/>
      <c r="J39" s="47"/>
      <c r="K39" s="43">
        <f>SUM(K36:K38)</f>
        <v>72005.697078125508</v>
      </c>
      <c r="L39" s="48"/>
      <c r="M39" s="32">
        <f t="shared" si="25"/>
        <v>602.47044582747913</v>
      </c>
      <c r="N39" s="33">
        <f t="shared" si="44"/>
        <v>8.4375801240747002E-3</v>
      </c>
      <c r="O39" s="48"/>
      <c r="P39" s="47"/>
      <c r="Q39" s="43">
        <f>SUM(Q36:Q38)</f>
        <v>71034.040287123906</v>
      </c>
      <c r="R39" s="48"/>
      <c r="S39" s="32">
        <f t="shared" si="10"/>
        <v>-971.65679100160196</v>
      </c>
      <c r="T39" s="33">
        <f t="shared" si="45"/>
        <v>-1.3494165467870736E-2</v>
      </c>
      <c r="U39" s="48"/>
      <c r="V39" s="47"/>
      <c r="W39" s="43">
        <f>SUM(W36:W38)</f>
        <v>70980.31028712391</v>
      </c>
      <c r="X39" s="48"/>
      <c r="Y39" s="32">
        <f t="shared" si="11"/>
        <v>-53.729999999995925</v>
      </c>
      <c r="Z39" s="33">
        <f t="shared" si="46"/>
        <v>-7.5639791546160129E-4</v>
      </c>
      <c r="AA39" s="48"/>
      <c r="AB39" s="47"/>
      <c r="AC39" s="43">
        <f>SUM(AC36:AC38)</f>
        <v>71710.280287123911</v>
      </c>
      <c r="AD39" s="48"/>
      <c r="AE39" s="32">
        <f t="shared" si="12"/>
        <v>729.97000000000116</v>
      </c>
      <c r="AF39" s="33">
        <f t="shared" si="47"/>
        <v>1.0284119596648487E-2</v>
      </c>
    </row>
    <row r="40" spans="2:32" ht="24.75" customHeight="1" x14ac:dyDescent="0.25">
      <c r="B40" s="49" t="s">
        <v>26</v>
      </c>
      <c r="C40" s="14"/>
      <c r="D40" s="15" t="s">
        <v>58</v>
      </c>
      <c r="E40" s="15"/>
      <c r="F40" s="156">
        <f>$G$8*(1+G63)</f>
        <v>3341429</v>
      </c>
      <c r="G40" s="50">
        <v>4.4000000000000003E-3</v>
      </c>
      <c r="H40" s="154">
        <f t="shared" ref="H40:H48" si="48">$F40*G40</f>
        <v>14702.287600000001</v>
      </c>
      <c r="I40" s="19"/>
      <c r="J40" s="211">
        <v>5.8500000000000002E-3</v>
      </c>
      <c r="K40" s="212">
        <f t="shared" ref="K40:K48" si="49">$F40*J40</f>
        <v>19547.359650000002</v>
      </c>
      <c r="L40" s="19"/>
      <c r="M40" s="21">
        <f t="shared" si="25"/>
        <v>4845.0720500000007</v>
      </c>
      <c r="N40" s="155">
        <f t="shared" si="44"/>
        <v>0.32954545454545459</v>
      </c>
      <c r="O40" s="19"/>
      <c r="P40" s="50">
        <v>4.4000000000000003E-3</v>
      </c>
      <c r="Q40" s="154">
        <f t="shared" ref="Q40:Q48" si="50">$F40*P40</f>
        <v>14702.287600000001</v>
      </c>
      <c r="R40" s="19"/>
      <c r="S40" s="21">
        <f t="shared" si="10"/>
        <v>-4845.0720500000007</v>
      </c>
      <c r="T40" s="155">
        <f t="shared" si="45"/>
        <v>-0.24786324786324787</v>
      </c>
      <c r="U40" s="19"/>
      <c r="V40" s="50">
        <v>4.4000000000000003E-3</v>
      </c>
      <c r="W40" s="154">
        <f t="shared" ref="W40:W48" si="51">$F40*V40</f>
        <v>14702.287600000001</v>
      </c>
      <c r="X40" s="19"/>
      <c r="Y40" s="21">
        <f t="shared" si="11"/>
        <v>0</v>
      </c>
      <c r="Z40" s="155">
        <f t="shared" si="46"/>
        <v>0</v>
      </c>
      <c r="AA40" s="19"/>
      <c r="AB40" s="50">
        <v>4.4000000000000003E-3</v>
      </c>
      <c r="AC40" s="154">
        <f t="shared" ref="AC40:AC48" si="52">$F40*AB40</f>
        <v>14702.287600000001</v>
      </c>
      <c r="AD40" s="19"/>
      <c r="AE40" s="21">
        <f t="shared" si="12"/>
        <v>0</v>
      </c>
      <c r="AF40" s="155">
        <f t="shared" si="47"/>
        <v>0</v>
      </c>
    </row>
    <row r="41" spans="2:32" ht="25.5" customHeight="1" x14ac:dyDescent="0.25">
      <c r="B41" s="49" t="s">
        <v>27</v>
      </c>
      <c r="C41" s="14"/>
      <c r="D41" s="15" t="s">
        <v>58</v>
      </c>
      <c r="E41" s="15"/>
      <c r="F41" s="156">
        <f>$G$8*(1+G63)</f>
        <v>3341429</v>
      </c>
      <c r="G41" s="50">
        <v>1.2999999999999999E-3</v>
      </c>
      <c r="H41" s="154">
        <f t="shared" si="48"/>
        <v>4343.8576999999996</v>
      </c>
      <c r="I41" s="19"/>
      <c r="J41" s="50">
        <v>1.2999999999999999E-3</v>
      </c>
      <c r="K41" s="154">
        <f t="shared" si="49"/>
        <v>4343.8576999999996</v>
      </c>
      <c r="L41" s="19"/>
      <c r="M41" s="21">
        <f t="shared" si="25"/>
        <v>0</v>
      </c>
      <c r="N41" s="155">
        <f t="shared" si="44"/>
        <v>0</v>
      </c>
      <c r="O41" s="19"/>
      <c r="P41" s="50">
        <v>1.2999999999999999E-3</v>
      </c>
      <c r="Q41" s="154">
        <f t="shared" si="50"/>
        <v>4343.8576999999996</v>
      </c>
      <c r="R41" s="19"/>
      <c r="S41" s="21">
        <f t="shared" si="10"/>
        <v>0</v>
      </c>
      <c r="T41" s="155">
        <f t="shared" si="45"/>
        <v>0</v>
      </c>
      <c r="U41" s="19"/>
      <c r="V41" s="50">
        <v>1.2999999999999999E-3</v>
      </c>
      <c r="W41" s="154">
        <f t="shared" si="51"/>
        <v>4343.8576999999996</v>
      </c>
      <c r="X41" s="19"/>
      <c r="Y41" s="21">
        <f t="shared" si="11"/>
        <v>0</v>
      </c>
      <c r="Z41" s="155">
        <f t="shared" si="46"/>
        <v>0</v>
      </c>
      <c r="AA41" s="19"/>
      <c r="AB41" s="50">
        <v>1.2999999999999999E-3</v>
      </c>
      <c r="AC41" s="154">
        <f t="shared" si="52"/>
        <v>4343.8576999999996</v>
      </c>
      <c r="AD41" s="19"/>
      <c r="AE41" s="21">
        <f t="shared" si="12"/>
        <v>0</v>
      </c>
      <c r="AF41" s="155">
        <f t="shared" si="47"/>
        <v>0</v>
      </c>
    </row>
    <row r="42" spans="2:32" x14ac:dyDescent="0.25">
      <c r="B42" s="14" t="s">
        <v>28</v>
      </c>
      <c r="C42" s="14"/>
      <c r="D42" s="15" t="s">
        <v>55</v>
      </c>
      <c r="E42" s="15"/>
      <c r="F42" s="17">
        <v>1</v>
      </c>
      <c r="G42" s="50">
        <v>0.25</v>
      </c>
      <c r="H42" s="154">
        <f t="shared" si="48"/>
        <v>0.25</v>
      </c>
      <c r="I42" s="19"/>
      <c r="J42" s="50">
        <v>0.25</v>
      </c>
      <c r="K42" s="154">
        <f t="shared" si="49"/>
        <v>0.25</v>
      </c>
      <c r="L42" s="19"/>
      <c r="M42" s="21">
        <f t="shared" si="25"/>
        <v>0</v>
      </c>
      <c r="N42" s="155">
        <f t="shared" si="44"/>
        <v>0</v>
      </c>
      <c r="O42" s="19"/>
      <c r="P42" s="50">
        <v>0.25</v>
      </c>
      <c r="Q42" s="154">
        <f t="shared" si="50"/>
        <v>0.25</v>
      </c>
      <c r="R42" s="19"/>
      <c r="S42" s="21">
        <f t="shared" si="10"/>
        <v>0</v>
      </c>
      <c r="T42" s="155">
        <f t="shared" si="45"/>
        <v>0</v>
      </c>
      <c r="U42" s="19"/>
      <c r="V42" s="50">
        <v>0.25</v>
      </c>
      <c r="W42" s="154">
        <f t="shared" si="51"/>
        <v>0.25</v>
      </c>
      <c r="X42" s="19"/>
      <c r="Y42" s="21">
        <f t="shared" si="11"/>
        <v>0</v>
      </c>
      <c r="Z42" s="155">
        <f t="shared" si="46"/>
        <v>0</v>
      </c>
      <c r="AA42" s="19"/>
      <c r="AB42" s="50">
        <v>0.25</v>
      </c>
      <c r="AC42" s="154">
        <f t="shared" si="52"/>
        <v>0.25</v>
      </c>
      <c r="AD42" s="19"/>
      <c r="AE42" s="21">
        <f t="shared" si="12"/>
        <v>0</v>
      </c>
      <c r="AF42" s="155">
        <f t="shared" si="47"/>
        <v>0</v>
      </c>
    </row>
    <row r="43" spans="2:32" x14ac:dyDescent="0.25">
      <c r="B43" s="14" t="s">
        <v>29</v>
      </c>
      <c r="C43" s="14"/>
      <c r="D43" s="15" t="s">
        <v>58</v>
      </c>
      <c r="E43" s="15"/>
      <c r="F43" s="157">
        <f>G8</f>
        <v>3321500</v>
      </c>
      <c r="G43" s="50">
        <v>7.0000000000000001E-3</v>
      </c>
      <c r="H43" s="154">
        <f t="shared" si="48"/>
        <v>23250.5</v>
      </c>
      <c r="I43" s="19"/>
      <c r="J43" s="50">
        <v>7.0000000000000001E-3</v>
      </c>
      <c r="K43" s="154">
        <f t="shared" si="49"/>
        <v>23250.5</v>
      </c>
      <c r="L43" s="19"/>
      <c r="M43" s="21">
        <f t="shared" si="25"/>
        <v>0</v>
      </c>
      <c r="N43" s="155">
        <f t="shared" si="44"/>
        <v>0</v>
      </c>
      <c r="O43" s="19"/>
      <c r="P43" s="50">
        <v>7.0000000000000001E-3</v>
      </c>
      <c r="Q43" s="154">
        <f t="shared" si="50"/>
        <v>23250.5</v>
      </c>
      <c r="R43" s="19"/>
      <c r="S43" s="21">
        <f t="shared" si="10"/>
        <v>0</v>
      </c>
      <c r="T43" s="155">
        <f t="shared" si="45"/>
        <v>0</v>
      </c>
      <c r="U43" s="19"/>
      <c r="V43" s="50">
        <v>7.0000000000000001E-3</v>
      </c>
      <c r="W43" s="154">
        <f t="shared" si="51"/>
        <v>23250.5</v>
      </c>
      <c r="X43" s="19"/>
      <c r="Y43" s="21">
        <f t="shared" si="11"/>
        <v>0</v>
      </c>
      <c r="Z43" s="155">
        <f t="shared" si="46"/>
        <v>0</v>
      </c>
      <c r="AA43" s="19"/>
      <c r="AB43" s="50">
        <v>7.0000000000000001E-3</v>
      </c>
      <c r="AC43" s="154">
        <f t="shared" si="52"/>
        <v>23250.5</v>
      </c>
      <c r="AD43" s="19"/>
      <c r="AE43" s="21">
        <f t="shared" si="12"/>
        <v>0</v>
      </c>
      <c r="AF43" s="155">
        <f t="shared" si="47"/>
        <v>0</v>
      </c>
    </row>
    <row r="44" spans="2:32" x14ac:dyDescent="0.25">
      <c r="B44" s="37" t="s">
        <v>30</v>
      </c>
      <c r="C44" s="14"/>
      <c r="D44" s="15" t="s">
        <v>58</v>
      </c>
      <c r="E44" s="15"/>
      <c r="F44" s="55">
        <f>0.64*$G$8</f>
        <v>2125760</v>
      </c>
      <c r="G44" s="54">
        <v>0.08</v>
      </c>
      <c r="H44" s="154">
        <f t="shared" si="48"/>
        <v>170060.80000000002</v>
      </c>
      <c r="I44" s="19"/>
      <c r="J44" s="54">
        <v>0.08</v>
      </c>
      <c r="K44" s="154">
        <f t="shared" si="49"/>
        <v>170060.80000000002</v>
      </c>
      <c r="L44" s="19"/>
      <c r="M44" s="21">
        <f t="shared" si="25"/>
        <v>0</v>
      </c>
      <c r="N44" s="155">
        <f t="shared" si="44"/>
        <v>0</v>
      </c>
      <c r="O44" s="19"/>
      <c r="P44" s="54">
        <v>0.08</v>
      </c>
      <c r="Q44" s="154">
        <f t="shared" si="50"/>
        <v>170060.80000000002</v>
      </c>
      <c r="R44" s="19"/>
      <c r="S44" s="21">
        <f t="shared" si="10"/>
        <v>0</v>
      </c>
      <c r="T44" s="155">
        <f t="shared" si="45"/>
        <v>0</v>
      </c>
      <c r="U44" s="19"/>
      <c r="V44" s="54">
        <v>0.08</v>
      </c>
      <c r="W44" s="154">
        <f t="shared" si="51"/>
        <v>170060.80000000002</v>
      </c>
      <c r="X44" s="19"/>
      <c r="Y44" s="21">
        <f t="shared" si="11"/>
        <v>0</v>
      </c>
      <c r="Z44" s="155">
        <f t="shared" si="46"/>
        <v>0</v>
      </c>
      <c r="AA44" s="19"/>
      <c r="AB44" s="54">
        <v>0.08</v>
      </c>
      <c r="AC44" s="154">
        <f t="shared" si="52"/>
        <v>170060.80000000002</v>
      </c>
      <c r="AD44" s="19"/>
      <c r="AE44" s="21">
        <f t="shared" si="12"/>
        <v>0</v>
      </c>
      <c r="AF44" s="155">
        <f t="shared" si="47"/>
        <v>0</v>
      </c>
    </row>
    <row r="45" spans="2:32" x14ac:dyDescent="0.25">
      <c r="B45" s="37" t="s">
        <v>31</v>
      </c>
      <c r="C45" s="14"/>
      <c r="D45" s="15" t="s">
        <v>58</v>
      </c>
      <c r="E45" s="15"/>
      <c r="F45" s="55">
        <f>0.18*$G$8</f>
        <v>597870</v>
      </c>
      <c r="G45" s="54">
        <v>0.122</v>
      </c>
      <c r="H45" s="154">
        <f t="shared" si="48"/>
        <v>72940.14</v>
      </c>
      <c r="I45" s="19"/>
      <c r="J45" s="54">
        <v>0.122</v>
      </c>
      <c r="K45" s="154">
        <f t="shared" si="49"/>
        <v>72940.14</v>
      </c>
      <c r="L45" s="19"/>
      <c r="M45" s="21">
        <f t="shared" si="25"/>
        <v>0</v>
      </c>
      <c r="N45" s="155">
        <f t="shared" si="44"/>
        <v>0</v>
      </c>
      <c r="O45" s="19"/>
      <c r="P45" s="54">
        <v>0.122</v>
      </c>
      <c r="Q45" s="154">
        <f t="shared" si="50"/>
        <v>72940.14</v>
      </c>
      <c r="R45" s="19"/>
      <c r="S45" s="21">
        <f t="shared" si="10"/>
        <v>0</v>
      </c>
      <c r="T45" s="155">
        <f t="shared" si="45"/>
        <v>0</v>
      </c>
      <c r="U45" s="19"/>
      <c r="V45" s="54">
        <v>0.122</v>
      </c>
      <c r="W45" s="154">
        <f t="shared" si="51"/>
        <v>72940.14</v>
      </c>
      <c r="X45" s="19"/>
      <c r="Y45" s="21">
        <f t="shared" si="11"/>
        <v>0</v>
      </c>
      <c r="Z45" s="155">
        <f t="shared" si="46"/>
        <v>0</v>
      </c>
      <c r="AA45" s="19"/>
      <c r="AB45" s="54">
        <v>0.122</v>
      </c>
      <c r="AC45" s="154">
        <f t="shared" si="52"/>
        <v>72940.14</v>
      </c>
      <c r="AD45" s="19"/>
      <c r="AE45" s="21">
        <f t="shared" si="12"/>
        <v>0</v>
      </c>
      <c r="AF45" s="155">
        <f t="shared" si="47"/>
        <v>0</v>
      </c>
    </row>
    <row r="46" spans="2:32" x14ac:dyDescent="0.25">
      <c r="B46" s="159" t="s">
        <v>32</v>
      </c>
      <c r="C46" s="14"/>
      <c r="D46" s="15" t="s">
        <v>58</v>
      </c>
      <c r="E46" s="15"/>
      <c r="F46" s="55">
        <f>0.18*$G$8</f>
        <v>597870</v>
      </c>
      <c r="G46" s="54">
        <v>0.161</v>
      </c>
      <c r="H46" s="154">
        <f t="shared" si="48"/>
        <v>96257.07</v>
      </c>
      <c r="I46" s="19"/>
      <c r="J46" s="54">
        <v>0.161</v>
      </c>
      <c r="K46" s="154">
        <f t="shared" si="49"/>
        <v>96257.07</v>
      </c>
      <c r="L46" s="19"/>
      <c r="M46" s="21">
        <f t="shared" si="25"/>
        <v>0</v>
      </c>
      <c r="N46" s="155">
        <f t="shared" si="44"/>
        <v>0</v>
      </c>
      <c r="O46" s="19"/>
      <c r="P46" s="54">
        <v>0.161</v>
      </c>
      <c r="Q46" s="154">
        <f t="shared" si="50"/>
        <v>96257.07</v>
      </c>
      <c r="R46" s="19"/>
      <c r="S46" s="21">
        <f t="shared" si="10"/>
        <v>0</v>
      </c>
      <c r="T46" s="155">
        <f t="shared" si="45"/>
        <v>0</v>
      </c>
      <c r="U46" s="19"/>
      <c r="V46" s="54">
        <v>0.161</v>
      </c>
      <c r="W46" s="154">
        <f t="shared" si="51"/>
        <v>96257.07</v>
      </c>
      <c r="X46" s="19"/>
      <c r="Y46" s="21">
        <f t="shared" si="11"/>
        <v>0</v>
      </c>
      <c r="Z46" s="155">
        <f t="shared" si="46"/>
        <v>0</v>
      </c>
      <c r="AA46" s="19"/>
      <c r="AB46" s="54">
        <v>0.161</v>
      </c>
      <c r="AC46" s="154">
        <f t="shared" si="52"/>
        <v>96257.07</v>
      </c>
      <c r="AD46" s="19"/>
      <c r="AE46" s="21">
        <f t="shared" si="12"/>
        <v>0</v>
      </c>
      <c r="AF46" s="155">
        <f t="shared" si="47"/>
        <v>0</v>
      </c>
    </row>
    <row r="47" spans="2:32" s="61" customFormat="1" x14ac:dyDescent="0.25">
      <c r="B47" s="158" t="s">
        <v>33</v>
      </c>
      <c r="C47" s="56"/>
      <c r="D47" s="57" t="s">
        <v>58</v>
      </c>
      <c r="E47" s="57"/>
      <c r="F47" s="58">
        <f>IF(AND(N3=1, G8&gt;=750), 750, IF(AND(N3=1, AND(G8&lt;750, G8&gt;=0)), G8, IF(AND(N3=2, G8&gt;=750), 750, IF(AND(N3=2, AND(G8&lt;750, G8&gt;=0)), G8))))</f>
        <v>750</v>
      </c>
      <c r="G47" s="54">
        <v>9.4E-2</v>
      </c>
      <c r="H47" s="154">
        <f t="shared" si="48"/>
        <v>70.5</v>
      </c>
      <c r="I47" s="59"/>
      <c r="J47" s="54">
        <v>9.4E-2</v>
      </c>
      <c r="K47" s="154">
        <f t="shared" si="49"/>
        <v>70.5</v>
      </c>
      <c r="L47" s="59"/>
      <c r="M47" s="60">
        <f t="shared" si="25"/>
        <v>0</v>
      </c>
      <c r="N47" s="155">
        <f>IF((H47)=FALSE,"",(M47/H47))</f>
        <v>0</v>
      </c>
      <c r="O47" s="59"/>
      <c r="P47" s="54">
        <v>9.4E-2</v>
      </c>
      <c r="Q47" s="154">
        <f t="shared" si="50"/>
        <v>70.5</v>
      </c>
      <c r="R47" s="59"/>
      <c r="S47" s="60">
        <f t="shared" si="10"/>
        <v>0</v>
      </c>
      <c r="T47" s="155">
        <f>IF((K47)=FALSE,"",(S47/K47))</f>
        <v>0</v>
      </c>
      <c r="U47" s="59"/>
      <c r="V47" s="54">
        <v>9.4E-2</v>
      </c>
      <c r="W47" s="154">
        <f t="shared" si="51"/>
        <v>70.5</v>
      </c>
      <c r="X47" s="59"/>
      <c r="Y47" s="60">
        <f t="shared" si="11"/>
        <v>0</v>
      </c>
      <c r="Z47" s="155">
        <f>IF((Q47)=FALSE,"",(Y47/Q47))</f>
        <v>0</v>
      </c>
      <c r="AA47" s="59"/>
      <c r="AB47" s="54">
        <v>9.4E-2</v>
      </c>
      <c r="AC47" s="154">
        <f t="shared" si="52"/>
        <v>70.5</v>
      </c>
      <c r="AD47" s="59"/>
      <c r="AE47" s="60">
        <f>AC47-W47</f>
        <v>0</v>
      </c>
      <c r="AF47" s="155">
        <f>IF((W47)=FALSE,"",(AE47/W47))</f>
        <v>0</v>
      </c>
    </row>
    <row r="48" spans="2:32" s="61" customFormat="1" ht="13" thickBot="1" x14ac:dyDescent="0.3">
      <c r="B48" s="158" t="s">
        <v>34</v>
      </c>
      <c r="C48" s="56"/>
      <c r="D48" s="57" t="s">
        <v>58</v>
      </c>
      <c r="E48" s="57"/>
      <c r="F48" s="58">
        <f>IF(AND(N3=1, G8&gt;=750), G8-750, IF(AND(N3=1, AND(G8&lt;750, G8&gt;=0)), 0, IF(AND(N3=2, G8&gt;=750), G8-750, IF(AND(N3=2, AND(G8&lt;750, G8&gt;=0)), 0))))</f>
        <v>3320750</v>
      </c>
      <c r="G48" s="54">
        <v>0.11</v>
      </c>
      <c r="H48" s="154">
        <f t="shared" si="48"/>
        <v>365282.5</v>
      </c>
      <c r="I48" s="59"/>
      <c r="J48" s="54">
        <v>0.11</v>
      </c>
      <c r="K48" s="154">
        <f t="shared" si="49"/>
        <v>365282.5</v>
      </c>
      <c r="L48" s="59"/>
      <c r="M48" s="60">
        <f t="shared" si="25"/>
        <v>0</v>
      </c>
      <c r="N48" s="155">
        <f>IFERROR(IF((H48)=FALSE,"",(M48/H48)),"n/a")</f>
        <v>0</v>
      </c>
      <c r="O48" s="59"/>
      <c r="P48" s="54">
        <v>0.11</v>
      </c>
      <c r="Q48" s="154">
        <f t="shared" si="50"/>
        <v>365282.5</v>
      </c>
      <c r="R48" s="59"/>
      <c r="S48" s="60">
        <f t="shared" si="10"/>
        <v>0</v>
      </c>
      <c r="T48" s="155">
        <f>IF((K48)=FALSE,"",(S48/K48))</f>
        <v>0</v>
      </c>
      <c r="U48" s="59"/>
      <c r="V48" s="54">
        <v>0.11</v>
      </c>
      <c r="W48" s="154">
        <f t="shared" si="51"/>
        <v>365282.5</v>
      </c>
      <c r="X48" s="59"/>
      <c r="Y48" s="60">
        <f t="shared" si="11"/>
        <v>0</v>
      </c>
      <c r="Z48" s="155">
        <f>IF((Q48)=FALSE,"",(Y48/Q48))</f>
        <v>0</v>
      </c>
      <c r="AA48" s="59"/>
      <c r="AB48" s="54">
        <v>0.11</v>
      </c>
      <c r="AC48" s="154">
        <f t="shared" si="52"/>
        <v>365282.5</v>
      </c>
      <c r="AD48" s="59"/>
      <c r="AE48" s="60">
        <f t="shared" si="12"/>
        <v>0</v>
      </c>
      <c r="AF48" s="155">
        <f>IF((W48)=FALSE,"",(AE48/W48))</f>
        <v>0</v>
      </c>
    </row>
    <row r="49" spans="2:36" ht="8.25" customHeight="1" thickBot="1" x14ac:dyDescent="0.3">
      <c r="B49" s="62"/>
      <c r="C49" s="63"/>
      <c r="D49" s="64"/>
      <c r="E49" s="64"/>
      <c r="F49" s="66"/>
      <c r="G49" s="65"/>
      <c r="H49" s="67"/>
      <c r="I49" s="68"/>
      <c r="J49" s="65"/>
      <c r="K49" s="67"/>
      <c r="L49" s="68"/>
      <c r="M49" s="69">
        <f t="shared" si="25"/>
        <v>0</v>
      </c>
      <c r="N49" s="70"/>
      <c r="O49" s="68"/>
      <c r="P49" s="65"/>
      <c r="Q49" s="67"/>
      <c r="R49" s="68"/>
      <c r="S49" s="69">
        <f t="shared" si="10"/>
        <v>0</v>
      </c>
      <c r="T49" s="70"/>
      <c r="U49" s="68"/>
      <c r="V49" s="65"/>
      <c r="W49" s="67"/>
      <c r="X49" s="68"/>
      <c r="Y49" s="69">
        <f t="shared" si="11"/>
        <v>0</v>
      </c>
      <c r="Z49" s="70"/>
      <c r="AA49" s="68"/>
      <c r="AB49" s="65"/>
      <c r="AC49" s="67"/>
      <c r="AD49" s="68"/>
      <c r="AE49" s="69">
        <f t="shared" si="12"/>
        <v>0</v>
      </c>
      <c r="AF49" s="70"/>
    </row>
    <row r="50" spans="2:36" ht="13" x14ac:dyDescent="0.25">
      <c r="B50" s="71" t="s">
        <v>35</v>
      </c>
      <c r="C50" s="14"/>
      <c r="D50" s="14"/>
      <c r="E50" s="14"/>
      <c r="F50" s="73"/>
      <c r="G50" s="72"/>
      <c r="H50" s="74">
        <f>SUM(H40:H46,H39)</f>
        <v>452958.13193229807</v>
      </c>
      <c r="I50" s="75"/>
      <c r="J50" s="72"/>
      <c r="K50" s="74">
        <f>SUM(K40:K46,K39)</f>
        <v>458405.67442812555</v>
      </c>
      <c r="L50" s="75"/>
      <c r="M50" s="76">
        <f t="shared" si="25"/>
        <v>5447.5424958274816</v>
      </c>
      <c r="N50" s="77">
        <f>IF((H50)=0,"",(M50/H50))</f>
        <v>1.2026591668833766E-2</v>
      </c>
      <c r="O50" s="75"/>
      <c r="P50" s="72"/>
      <c r="Q50" s="74">
        <f>SUM(Q40:Q46,Q39)</f>
        <v>452588.94558712398</v>
      </c>
      <c r="R50" s="75"/>
      <c r="S50" s="76">
        <f t="shared" si="10"/>
        <v>-5816.7288410015753</v>
      </c>
      <c r="T50" s="77">
        <f>IF((K50)=0,"",(S50/K50))</f>
        <v>-1.2689041967593691E-2</v>
      </c>
      <c r="U50" s="75"/>
      <c r="V50" s="72"/>
      <c r="W50" s="74">
        <f>SUM(W40:W46,W39)</f>
        <v>452535.21558712394</v>
      </c>
      <c r="X50" s="75"/>
      <c r="Y50" s="76">
        <f t="shared" si="11"/>
        <v>-53.730000000039581</v>
      </c>
      <c r="Z50" s="77">
        <f>IF((Q50)=0,"",(Y50/Q50))</f>
        <v>-1.1871699590527556E-4</v>
      </c>
      <c r="AA50" s="75"/>
      <c r="AB50" s="72"/>
      <c r="AC50" s="74">
        <f>SUM(AC40:AC46,AC39)</f>
        <v>453265.18558712397</v>
      </c>
      <c r="AD50" s="75"/>
      <c r="AE50" s="76">
        <f t="shared" si="12"/>
        <v>729.97000000003027</v>
      </c>
      <c r="AF50" s="77">
        <f>IF((W50)=0,"",(AE50/W50))</f>
        <v>1.613067833965053E-3</v>
      </c>
    </row>
    <row r="51" spans="2:36" x14ac:dyDescent="0.25">
      <c r="B51" s="78" t="s">
        <v>36</v>
      </c>
      <c r="C51" s="14"/>
      <c r="D51" s="14"/>
      <c r="E51" s="14"/>
      <c r="F51" s="80"/>
      <c r="G51" s="79">
        <v>0.13</v>
      </c>
      <c r="H51" s="82">
        <f>H50*G51</f>
        <v>58884.557151198751</v>
      </c>
      <c r="I51" s="81"/>
      <c r="J51" s="79">
        <v>0.13</v>
      </c>
      <c r="K51" s="82">
        <f>K50*J51</f>
        <v>59592.737675656324</v>
      </c>
      <c r="L51" s="81"/>
      <c r="M51" s="83">
        <f t="shared" si="25"/>
        <v>708.18052445757348</v>
      </c>
      <c r="N51" s="84">
        <f>IF((H51)=0,"",(M51/H51))</f>
        <v>1.202659166883378E-2</v>
      </c>
      <c r="O51" s="81"/>
      <c r="P51" s="79">
        <v>0.13</v>
      </c>
      <c r="Q51" s="82">
        <f>Q50*P51</f>
        <v>58836.562926326122</v>
      </c>
      <c r="R51" s="81"/>
      <c r="S51" s="83">
        <f t="shared" si="10"/>
        <v>-756.17474933020276</v>
      </c>
      <c r="T51" s="84">
        <f>IF((K51)=0,"",(S51/K51))</f>
        <v>-1.2689041967593656E-2</v>
      </c>
      <c r="U51" s="81"/>
      <c r="V51" s="79">
        <v>0.13</v>
      </c>
      <c r="W51" s="82">
        <f>W50*V51</f>
        <v>58829.578026326111</v>
      </c>
      <c r="X51" s="81"/>
      <c r="Y51" s="83">
        <f t="shared" si="11"/>
        <v>-6.9849000000103842</v>
      </c>
      <c r="Z51" s="84">
        <f>IF((Q51)=0,"",(Y51/Q51))</f>
        <v>-1.1871699590536458E-4</v>
      </c>
      <c r="AA51" s="81"/>
      <c r="AB51" s="79">
        <v>0.13</v>
      </c>
      <c r="AC51" s="82">
        <f>AC50*AB51</f>
        <v>58924.474126326117</v>
      </c>
      <c r="AD51" s="81"/>
      <c r="AE51" s="83">
        <f t="shared" si="12"/>
        <v>94.89610000000539</v>
      </c>
      <c r="AF51" s="84">
        <f>IF((W51)=0,"",(AE51/W51))</f>
        <v>1.6130678339650777E-3</v>
      </c>
    </row>
    <row r="52" spans="2:36" ht="12.75" customHeight="1" x14ac:dyDescent="0.25">
      <c r="B52" s="85" t="s">
        <v>37</v>
      </c>
      <c r="C52" s="14"/>
      <c r="D52" s="14"/>
      <c r="E52" s="14"/>
      <c r="F52" s="80"/>
      <c r="G52" s="86"/>
      <c r="H52" s="82">
        <f>H50+H51</f>
        <v>511842.68908349681</v>
      </c>
      <c r="I52" s="81"/>
      <c r="J52" s="86"/>
      <c r="K52" s="82">
        <f>K50+K51</f>
        <v>517998.41210378188</v>
      </c>
      <c r="L52" s="81"/>
      <c r="M52" s="83">
        <f t="shared" si="25"/>
        <v>6155.7230202850769</v>
      </c>
      <c r="N52" s="84">
        <f>IF((H52)=0,"",(M52/H52))</f>
        <v>1.2026591668833811E-2</v>
      </c>
      <c r="O52" s="81"/>
      <c r="P52" s="86"/>
      <c r="Q52" s="82">
        <f>Q50+Q51</f>
        <v>511425.5085134501</v>
      </c>
      <c r="R52" s="81"/>
      <c r="S52" s="83">
        <f t="shared" si="10"/>
        <v>-6572.9035903317854</v>
      </c>
      <c r="T52" s="84">
        <f>IF((K52)=0,"",(S52/K52))</f>
        <v>-1.2689041967593701E-2</v>
      </c>
      <c r="U52" s="81"/>
      <c r="V52" s="86"/>
      <c r="W52" s="82">
        <f>W50+W51</f>
        <v>511364.79361345002</v>
      </c>
      <c r="X52" s="81"/>
      <c r="Y52" s="83">
        <f t="shared" si="11"/>
        <v>-60.714900000079069</v>
      </c>
      <c r="Z52" s="84">
        <f>IF((Q52)=0,"",(Y52/Q52))</f>
        <v>-1.1871699590534271E-4</v>
      </c>
      <c r="AA52" s="81"/>
      <c r="AB52" s="86"/>
      <c r="AC52" s="82">
        <f>AC50+AC51</f>
        <v>512189.65971345006</v>
      </c>
      <c r="AD52" s="81"/>
      <c r="AE52" s="83">
        <f t="shared" si="12"/>
        <v>824.86610000004293</v>
      </c>
      <c r="AF52" s="84">
        <f>IF((W52)=0,"",(AE52/W52))</f>
        <v>1.6130678339650701E-3</v>
      </c>
    </row>
    <row r="53" spans="2:36" ht="15.75" customHeight="1" x14ac:dyDescent="0.25">
      <c r="B53" s="141" t="s">
        <v>38</v>
      </c>
      <c r="C53" s="141"/>
      <c r="D53" s="141"/>
      <c r="E53" s="141"/>
      <c r="F53" s="80"/>
      <c r="G53" s="86"/>
      <c r="H53" s="87">
        <f>ROUND(-H52*10%,2)</f>
        <v>-51184.27</v>
      </c>
      <c r="I53" s="81"/>
      <c r="J53" s="86"/>
      <c r="K53" s="213">
        <v>0</v>
      </c>
      <c r="L53" s="81"/>
      <c r="M53" s="88">
        <f t="shared" si="25"/>
        <v>51184.27</v>
      </c>
      <c r="N53" s="89">
        <f>IF((H53)=0,"",(M53/H53))</f>
        <v>-1</v>
      </c>
      <c r="O53" s="81"/>
      <c r="P53" s="86"/>
      <c r="Q53" s="87">
        <f>ROUND(-Q52*10%,2)</f>
        <v>-51142.55</v>
      </c>
      <c r="R53" s="81"/>
      <c r="S53" s="88">
        <f t="shared" si="10"/>
        <v>-51142.55</v>
      </c>
      <c r="T53" s="89" t="str">
        <f>IF((K53)=0,"",(S53/K53))</f>
        <v/>
      </c>
      <c r="U53" s="81"/>
      <c r="V53" s="86"/>
      <c r="W53" s="87">
        <f>ROUND(-W52*10%,2)</f>
        <v>-51136.480000000003</v>
      </c>
      <c r="X53" s="81"/>
      <c r="Y53" s="88">
        <f t="shared" si="11"/>
        <v>6.069999999999709</v>
      </c>
      <c r="Z53" s="89">
        <f>IF((Q53)=0,"",(Y53/Q53))</f>
        <v>-1.1868786362822558E-4</v>
      </c>
      <c r="AA53" s="81"/>
      <c r="AB53" s="86"/>
      <c r="AC53" s="87">
        <f>ROUND(-AC52*10%,2)</f>
        <v>-51218.97</v>
      </c>
      <c r="AD53" s="81"/>
      <c r="AE53" s="88">
        <f t="shared" si="12"/>
        <v>-82.489999999997963</v>
      </c>
      <c r="AF53" s="89">
        <f>IF((W53)=0,"",(AE53/W53))</f>
        <v>1.6131341070014587E-3</v>
      </c>
    </row>
    <row r="54" spans="2:36" ht="13.5" customHeight="1" thickBot="1" x14ac:dyDescent="0.3">
      <c r="B54" s="222" t="s">
        <v>39</v>
      </c>
      <c r="C54" s="222"/>
      <c r="D54" s="222"/>
      <c r="E54" s="142"/>
      <c r="F54" s="91"/>
      <c r="G54" s="90"/>
      <c r="H54" s="93">
        <f>H52+H53</f>
        <v>460658.41908349679</v>
      </c>
      <c r="I54" s="92"/>
      <c r="J54" s="90"/>
      <c r="K54" s="93">
        <f>K52+K53</f>
        <v>517998.41210378188</v>
      </c>
      <c r="L54" s="92"/>
      <c r="M54" s="94">
        <f t="shared" si="25"/>
        <v>57339.993020285096</v>
      </c>
      <c r="N54" s="95">
        <f>IF((H54)=0,"",(M54/H54))</f>
        <v>0.12447399340788325</v>
      </c>
      <c r="O54" s="92"/>
      <c r="P54" s="90"/>
      <c r="Q54" s="93">
        <f>Q52+Q53</f>
        <v>460282.95851345011</v>
      </c>
      <c r="R54" s="92"/>
      <c r="S54" s="94">
        <f t="shared" si="10"/>
        <v>-57715.453590331774</v>
      </c>
      <c r="T54" s="95">
        <f>IF((K54)=0,"",(S54/K54))</f>
        <v>-0.11142013612730609</v>
      </c>
      <c r="U54" s="92"/>
      <c r="V54" s="90"/>
      <c r="W54" s="93">
        <f>W52+W53</f>
        <v>460228.31361345004</v>
      </c>
      <c r="X54" s="92"/>
      <c r="Y54" s="94">
        <f t="shared" si="11"/>
        <v>-54.644900000072084</v>
      </c>
      <c r="Z54" s="95">
        <f>IF((Q54)=0,"",(Y54/Q54))</f>
        <v>-1.1872023282494672E-4</v>
      </c>
      <c r="AA54" s="92"/>
      <c r="AB54" s="90"/>
      <c r="AC54" s="93">
        <f>AC52+AC53</f>
        <v>460970.68971345003</v>
      </c>
      <c r="AD54" s="92"/>
      <c r="AE54" s="94">
        <f t="shared" si="12"/>
        <v>742.37609999999404</v>
      </c>
      <c r="AF54" s="95">
        <f>IF((W54)=0,"",(AE54/W54))</f>
        <v>1.6130604702941473E-3</v>
      </c>
    </row>
    <row r="55" spans="2:36" s="61" customFormat="1" ht="8.25" customHeight="1" thickBot="1" x14ac:dyDescent="0.3">
      <c r="B55" s="96"/>
      <c r="C55" s="97"/>
      <c r="D55" s="98"/>
      <c r="E55" s="98"/>
      <c r="F55" s="99"/>
      <c r="G55" s="65"/>
      <c r="H55" s="67"/>
      <c r="I55" s="100"/>
      <c r="J55" s="65"/>
      <c r="K55" s="67"/>
      <c r="L55" s="100"/>
      <c r="M55" s="101">
        <f t="shared" si="25"/>
        <v>0</v>
      </c>
      <c r="N55" s="70"/>
      <c r="O55" s="100"/>
      <c r="P55" s="65"/>
      <c r="Q55" s="67"/>
      <c r="R55" s="100"/>
      <c r="S55" s="101">
        <f t="shared" si="10"/>
        <v>0</v>
      </c>
      <c r="T55" s="70"/>
      <c r="U55" s="100"/>
      <c r="V55" s="65"/>
      <c r="W55" s="67"/>
      <c r="X55" s="100"/>
      <c r="Y55" s="101">
        <f t="shared" si="11"/>
        <v>0</v>
      </c>
      <c r="Z55" s="70"/>
      <c r="AA55" s="100"/>
      <c r="AB55" s="65"/>
      <c r="AC55" s="67"/>
      <c r="AD55" s="100"/>
      <c r="AE55" s="101">
        <f t="shared" si="12"/>
        <v>0</v>
      </c>
      <c r="AF55" s="70"/>
    </row>
    <row r="56" spans="2:36" s="61" customFormat="1" ht="13" x14ac:dyDescent="0.25">
      <c r="B56" s="102" t="s">
        <v>40</v>
      </c>
      <c r="C56" s="56"/>
      <c r="D56" s="56"/>
      <c r="E56" s="56"/>
      <c r="F56" s="104"/>
      <c r="G56" s="103"/>
      <c r="H56" s="105">
        <f>SUM(H47:H48,H39,H40:H43)</f>
        <v>479053.121932298</v>
      </c>
      <c r="I56" s="106"/>
      <c r="J56" s="103"/>
      <c r="K56" s="105">
        <f>SUM(K47:K48,K39,K40:K43)</f>
        <v>484500.66442812548</v>
      </c>
      <c r="L56" s="106"/>
      <c r="M56" s="107">
        <f t="shared" si="25"/>
        <v>5447.5424958274816</v>
      </c>
      <c r="N56" s="77">
        <f>IF((H56)=0,"",(M56/H56))</f>
        <v>1.1371478958021181E-2</v>
      </c>
      <c r="O56" s="106"/>
      <c r="P56" s="103"/>
      <c r="Q56" s="105">
        <f>SUM(Q47:Q48,Q39,Q40:Q43)</f>
        <v>478683.93558712385</v>
      </c>
      <c r="R56" s="106"/>
      <c r="S56" s="107">
        <f t="shared" si="10"/>
        <v>-5816.7288410016336</v>
      </c>
      <c r="T56" s="77">
        <f>IF((K56)=0,"",(S56/K56))</f>
        <v>-1.2005615818643591E-2</v>
      </c>
      <c r="U56" s="106"/>
      <c r="V56" s="103"/>
      <c r="W56" s="105">
        <f>SUM(W47:W48,W39,W40:W43)</f>
        <v>478630.20558712387</v>
      </c>
      <c r="X56" s="106"/>
      <c r="Y56" s="107">
        <f t="shared" si="11"/>
        <v>-53.729999999981374</v>
      </c>
      <c r="Z56" s="77">
        <f>IF((Q56)=0,"",(Y56/Q56))</f>
        <v>-1.1224525413429533E-4</v>
      </c>
      <c r="AA56" s="106"/>
      <c r="AB56" s="103"/>
      <c r="AC56" s="105">
        <f>SUM(AC47:AC48,AC39,AC40:AC43)</f>
        <v>479360.1755871239</v>
      </c>
      <c r="AD56" s="106"/>
      <c r="AE56" s="107">
        <f t="shared" si="12"/>
        <v>729.97000000003027</v>
      </c>
      <c r="AF56" s="77">
        <f>IF((W56)=0,"",(AE56/W56))</f>
        <v>1.5251231357297939E-3</v>
      </c>
    </row>
    <row r="57" spans="2:36" s="61" customFormat="1" x14ac:dyDescent="0.25">
      <c r="B57" s="108" t="s">
        <v>36</v>
      </c>
      <c r="C57" s="56"/>
      <c r="D57" s="56"/>
      <c r="E57" s="56"/>
      <c r="F57" s="104"/>
      <c r="G57" s="109">
        <v>0.13</v>
      </c>
      <c r="H57" s="111">
        <f>H56*G57</f>
        <v>62276.905851198746</v>
      </c>
      <c r="I57" s="110"/>
      <c r="J57" s="109">
        <v>0.13</v>
      </c>
      <c r="K57" s="111">
        <f>K56*J57</f>
        <v>62985.086375656312</v>
      </c>
      <c r="L57" s="110"/>
      <c r="M57" s="112">
        <f t="shared" si="25"/>
        <v>708.18052445756621</v>
      </c>
      <c r="N57" s="84">
        <f>IF((H57)=0,"",(M57/H57))</f>
        <v>1.1371478958021076E-2</v>
      </c>
      <c r="O57" s="110"/>
      <c r="P57" s="109">
        <v>0.13</v>
      </c>
      <c r="Q57" s="111">
        <f>Q56*P57</f>
        <v>62228.911626326102</v>
      </c>
      <c r="R57" s="110"/>
      <c r="S57" s="112">
        <f t="shared" si="10"/>
        <v>-756.17474933021003</v>
      </c>
      <c r="T57" s="84">
        <f>IF((K57)=0,"",(S57/K57))</f>
        <v>-1.2005615818643555E-2</v>
      </c>
      <c r="U57" s="110"/>
      <c r="V57" s="109">
        <v>0.13</v>
      </c>
      <c r="W57" s="111">
        <f>W56*V57</f>
        <v>62221.926726326106</v>
      </c>
      <c r="X57" s="110"/>
      <c r="Y57" s="112">
        <f t="shared" si="11"/>
        <v>-6.9848999999958323</v>
      </c>
      <c r="Z57" s="84">
        <f>IF((Q57)=0,"",(Y57/Q57))</f>
        <v>-1.1224525413426727E-4</v>
      </c>
      <c r="AA57" s="110"/>
      <c r="AB57" s="109">
        <v>0.13</v>
      </c>
      <c r="AC57" s="111">
        <f>AC56*AB57</f>
        <v>62316.822826326112</v>
      </c>
      <c r="AD57" s="110"/>
      <c r="AE57" s="112">
        <f t="shared" si="12"/>
        <v>94.89610000000539</v>
      </c>
      <c r="AF57" s="84">
        <f>IF((W57)=0,"",(AE57/W57))</f>
        <v>1.5251231357298171E-3</v>
      </c>
    </row>
    <row r="58" spans="2:36" s="61" customFormat="1" ht="12.75" customHeight="1" x14ac:dyDescent="0.25">
      <c r="B58" s="113" t="s">
        <v>37</v>
      </c>
      <c r="C58" s="56"/>
      <c r="D58" s="56"/>
      <c r="E58" s="56"/>
      <c r="F58" s="115"/>
      <c r="G58" s="114"/>
      <c r="H58" s="111">
        <f>H56+H57</f>
        <v>541330.02778349677</v>
      </c>
      <c r="I58" s="110"/>
      <c r="J58" s="114"/>
      <c r="K58" s="111">
        <f>K56+K57</f>
        <v>547485.75080378179</v>
      </c>
      <c r="L58" s="110"/>
      <c r="M58" s="112">
        <f t="shared" si="25"/>
        <v>6155.7230202850187</v>
      </c>
      <c r="N58" s="84">
        <f>IF((H58)=0,"",(M58/H58))</f>
        <v>1.1371478958021115E-2</v>
      </c>
      <c r="O58" s="110"/>
      <c r="P58" s="114"/>
      <c r="Q58" s="111">
        <f>Q56+Q57</f>
        <v>540912.84721345</v>
      </c>
      <c r="R58" s="110"/>
      <c r="S58" s="112">
        <f t="shared" si="10"/>
        <v>-6572.9035903317854</v>
      </c>
      <c r="T58" s="84">
        <f>IF((K58)=0,"",(S58/K58))</f>
        <v>-1.200561581864348E-2</v>
      </c>
      <c r="U58" s="110"/>
      <c r="V58" s="114"/>
      <c r="W58" s="111">
        <f>W56+W57</f>
        <v>540852.13231344998</v>
      </c>
      <c r="X58" s="110"/>
      <c r="Y58" s="112">
        <f t="shared" si="11"/>
        <v>-60.714900000020862</v>
      </c>
      <c r="Z58" s="84">
        <f>IF((Q58)=0,"",(Y58/Q58))</f>
        <v>-1.122452541343728E-4</v>
      </c>
      <c r="AA58" s="110"/>
      <c r="AB58" s="114"/>
      <c r="AC58" s="111">
        <f>AC56+AC57</f>
        <v>541676.99841344997</v>
      </c>
      <c r="AD58" s="110"/>
      <c r="AE58" s="112">
        <f t="shared" si="12"/>
        <v>824.86609999998473</v>
      </c>
      <c r="AF58" s="84">
        <f>IF((W58)=0,"",(AE58/W58))</f>
        <v>1.5251231357297024E-3</v>
      </c>
    </row>
    <row r="59" spans="2:36" s="61" customFormat="1" ht="15.75" customHeight="1" x14ac:dyDescent="0.25">
      <c r="B59" s="143" t="s">
        <v>38</v>
      </c>
      <c r="C59" s="143"/>
      <c r="D59" s="143"/>
      <c r="E59" s="143"/>
      <c r="F59" s="115"/>
      <c r="G59" s="114"/>
      <c r="H59" s="116">
        <f>ROUND(-H58*10%,2)</f>
        <v>-54133</v>
      </c>
      <c r="I59" s="110"/>
      <c r="J59" s="114"/>
      <c r="K59" s="214">
        <v>0</v>
      </c>
      <c r="L59" s="110"/>
      <c r="M59" s="117">
        <f t="shared" si="25"/>
        <v>54133</v>
      </c>
      <c r="N59" s="89">
        <f>IF((H59)=0,"",(M59/H59))</f>
        <v>-1</v>
      </c>
      <c r="O59" s="110"/>
      <c r="P59" s="114"/>
      <c r="Q59" s="116">
        <f>ROUND(-Q58*10%,2)</f>
        <v>-54091.28</v>
      </c>
      <c r="R59" s="110"/>
      <c r="S59" s="117">
        <f t="shared" si="10"/>
        <v>-54091.28</v>
      </c>
      <c r="T59" s="89" t="str">
        <f>IF((K59)=0,"",(S59/K59))</f>
        <v/>
      </c>
      <c r="U59" s="110"/>
      <c r="V59" s="114"/>
      <c r="W59" s="116">
        <f>ROUND(-W58*10%,2)</f>
        <v>-54085.21</v>
      </c>
      <c r="X59" s="110"/>
      <c r="Y59" s="117">
        <f t="shared" si="11"/>
        <v>6.069999999999709</v>
      </c>
      <c r="Z59" s="89">
        <f>IF((Q59)=0,"",(Y59/Q59))</f>
        <v>-1.1221771790202984E-4</v>
      </c>
      <c r="AA59" s="110"/>
      <c r="AB59" s="114"/>
      <c r="AC59" s="116">
        <f>ROUND(-AC58*10%,2)</f>
        <v>-54167.7</v>
      </c>
      <c r="AD59" s="110"/>
      <c r="AE59" s="117">
        <f t="shared" si="12"/>
        <v>-82.489999999997963</v>
      </c>
      <c r="AF59" s="89">
        <f>IF((W59)=0,"",(AE59/W59))</f>
        <v>1.525185905721693E-3</v>
      </c>
    </row>
    <row r="60" spans="2:36" s="61" customFormat="1" ht="13.5" customHeight="1" thickBot="1" x14ac:dyDescent="0.3">
      <c r="B60" s="223" t="s">
        <v>41</v>
      </c>
      <c r="C60" s="223"/>
      <c r="D60" s="223"/>
      <c r="E60" s="135"/>
      <c r="F60" s="119"/>
      <c r="G60" s="118"/>
      <c r="H60" s="121">
        <f>SUM(H58:H59)</f>
        <v>487197.02778349677</v>
      </c>
      <c r="I60" s="120"/>
      <c r="J60" s="118"/>
      <c r="K60" s="121">
        <f>SUM(K58:K59)</f>
        <v>547485.75080378179</v>
      </c>
      <c r="L60" s="120"/>
      <c r="M60" s="122">
        <f t="shared" si="25"/>
        <v>60288.723020285019</v>
      </c>
      <c r="N60" s="123">
        <f>IF((H60)=0,"",(M60/H60))</f>
        <v>0.12374608132272195</v>
      </c>
      <c r="O60" s="120"/>
      <c r="P60" s="118"/>
      <c r="Q60" s="121">
        <f>SUM(Q58:Q59)</f>
        <v>486821.56721344998</v>
      </c>
      <c r="R60" s="120"/>
      <c r="S60" s="122">
        <f t="shared" si="10"/>
        <v>-60664.183590331813</v>
      </c>
      <c r="T60" s="123">
        <f>IF((K60)=0,"",(S60/K60))</f>
        <v>-0.11080504561309355</v>
      </c>
      <c r="U60" s="120"/>
      <c r="V60" s="118"/>
      <c r="W60" s="121">
        <f>SUM(W58:W59)</f>
        <v>486766.92231344996</v>
      </c>
      <c r="X60" s="120"/>
      <c r="Y60" s="122">
        <f t="shared" si="11"/>
        <v>-54.644900000013877</v>
      </c>
      <c r="Z60" s="123">
        <f>IF((Q60)=0,"",(Y60/Q60))</f>
        <v>-1.1224831371543258E-4</v>
      </c>
      <c r="AA60" s="120"/>
      <c r="AB60" s="118"/>
      <c r="AC60" s="121">
        <f>SUM(AC58:AC59)</f>
        <v>487509.29841344996</v>
      </c>
      <c r="AD60" s="120"/>
      <c r="AE60" s="122">
        <f t="shared" si="12"/>
        <v>742.37609999999404</v>
      </c>
      <c r="AF60" s="123">
        <f>IF((W60)=0,"",(AE60/W60))</f>
        <v>1.525116161286626E-3</v>
      </c>
    </row>
    <row r="61" spans="2:36" s="61" customFormat="1" ht="8.25" customHeight="1" thickBot="1" x14ac:dyDescent="0.3">
      <c r="B61" s="96"/>
      <c r="C61" s="97"/>
      <c r="D61" s="98"/>
      <c r="E61" s="98"/>
      <c r="F61" s="125"/>
      <c r="G61" s="124"/>
      <c r="H61" s="127"/>
      <c r="I61" s="126"/>
      <c r="J61" s="124"/>
      <c r="K61" s="127"/>
      <c r="L61" s="126"/>
      <c r="M61" s="128"/>
      <c r="N61" s="70"/>
      <c r="O61" s="126"/>
      <c r="P61" s="124"/>
      <c r="Q61" s="127"/>
      <c r="R61" s="126"/>
      <c r="S61" s="128"/>
      <c r="T61" s="70"/>
      <c r="U61" s="126"/>
      <c r="V61" s="124"/>
      <c r="W61" s="127"/>
      <c r="X61" s="126"/>
      <c r="Y61" s="128"/>
      <c r="Z61" s="70"/>
      <c r="AA61" s="126"/>
      <c r="AB61" s="124"/>
      <c r="AC61" s="127"/>
      <c r="AD61" s="126"/>
      <c r="AE61" s="128"/>
      <c r="AF61" s="70"/>
    </row>
    <row r="62" spans="2:36" ht="10.5" customHeight="1" x14ac:dyDescent="0.25">
      <c r="H62" s="147"/>
      <c r="I62" s="144"/>
      <c r="K62" s="147"/>
      <c r="L62" s="144"/>
      <c r="M62" s="144"/>
      <c r="N62" s="144"/>
      <c r="O62" s="144"/>
      <c r="Q62" s="147"/>
      <c r="R62" s="144"/>
      <c r="S62" s="144"/>
      <c r="T62" s="144"/>
      <c r="U62" s="144"/>
      <c r="W62" s="147"/>
      <c r="X62" s="144"/>
      <c r="Y62" s="144"/>
      <c r="Z62" s="144"/>
      <c r="AA62" s="144"/>
      <c r="AC62" s="147"/>
      <c r="AD62" s="144"/>
      <c r="AE62" s="144"/>
      <c r="AF62" s="144"/>
    </row>
    <row r="63" spans="2:36" ht="13" x14ac:dyDescent="0.3">
      <c r="B63" s="7" t="s">
        <v>42</v>
      </c>
      <c r="G63" s="182">
        <v>6.0000000000000001E-3</v>
      </c>
      <c r="I63" s="144"/>
      <c r="J63" s="182">
        <v>6.0000000000000001E-3</v>
      </c>
      <c r="K63" s="144"/>
      <c r="L63" s="144"/>
      <c r="M63" s="144"/>
      <c r="N63" s="144"/>
      <c r="O63" s="144"/>
      <c r="P63" s="182">
        <v>6.0000000000000001E-3</v>
      </c>
      <c r="Q63" s="144"/>
      <c r="R63" s="144"/>
      <c r="S63" s="144"/>
      <c r="T63" s="144"/>
      <c r="U63" s="144"/>
      <c r="V63" s="182">
        <v>6.0000000000000001E-3</v>
      </c>
      <c r="W63" s="144"/>
      <c r="X63" s="144"/>
      <c r="Y63" s="144"/>
      <c r="Z63" s="144"/>
      <c r="AA63" s="144"/>
      <c r="AB63" s="182">
        <v>6.0000000000000001E-3</v>
      </c>
      <c r="AC63" s="144"/>
      <c r="AD63" s="144"/>
      <c r="AE63" s="144"/>
      <c r="AF63" s="144"/>
    </row>
    <row r="64" spans="2:36" ht="10.5" customHeight="1" x14ac:dyDescent="0.25">
      <c r="I64" s="144"/>
      <c r="K64" s="144"/>
      <c r="L64" s="144"/>
      <c r="M64" s="144"/>
      <c r="N64" s="144"/>
      <c r="O64" s="144"/>
      <c r="R64" s="144"/>
      <c r="U64" s="144"/>
      <c r="X64" s="144"/>
      <c r="AA64" s="144"/>
      <c r="AD64" s="144"/>
      <c r="AG64" s="144"/>
      <c r="AJ64" s="144"/>
    </row>
    <row r="65" spans="1:36" ht="10.5" customHeight="1" x14ac:dyDescent="0.3">
      <c r="A65" s="130" t="s">
        <v>43</v>
      </c>
      <c r="I65" s="144"/>
      <c r="K65" s="144"/>
      <c r="L65" s="144"/>
      <c r="M65" s="144"/>
      <c r="N65" s="144"/>
      <c r="O65" s="144"/>
      <c r="R65" s="144"/>
      <c r="U65" s="144"/>
      <c r="X65" s="144"/>
      <c r="AA65" s="144"/>
      <c r="AD65" s="144"/>
      <c r="AG65" s="144"/>
      <c r="AJ65" s="144"/>
    </row>
    <row r="66" spans="1:36" ht="10.5" customHeight="1" x14ac:dyDescent="0.25">
      <c r="I66" s="144"/>
      <c r="K66" s="144"/>
      <c r="L66" s="144"/>
      <c r="M66" s="144"/>
      <c r="N66" s="144"/>
      <c r="O66" s="144"/>
      <c r="R66" s="144"/>
      <c r="U66" s="144"/>
      <c r="X66" s="144"/>
      <c r="AA66" s="144"/>
      <c r="AD66" s="144"/>
      <c r="AG66" s="144"/>
      <c r="AJ66" s="144"/>
    </row>
    <row r="67" spans="1:36" x14ac:dyDescent="0.25">
      <c r="A67" s="1" t="s">
        <v>44</v>
      </c>
      <c r="I67" s="144"/>
      <c r="K67" s="144"/>
      <c r="L67" s="144"/>
      <c r="M67" s="144"/>
      <c r="N67" s="144"/>
      <c r="O67" s="144"/>
      <c r="R67" s="144"/>
      <c r="U67" s="144"/>
      <c r="X67" s="144"/>
      <c r="AA67" s="144"/>
      <c r="AD67" s="144"/>
      <c r="AG67" s="144"/>
      <c r="AJ67" s="144"/>
    </row>
    <row r="68" spans="1:36" x14ac:dyDescent="0.25">
      <c r="A68" s="1" t="s">
        <v>45</v>
      </c>
      <c r="I68" s="144"/>
      <c r="K68" s="144"/>
      <c r="L68" s="144"/>
      <c r="M68" s="144"/>
      <c r="N68" s="144"/>
      <c r="O68" s="144"/>
      <c r="R68" s="144"/>
      <c r="U68" s="144"/>
      <c r="X68" s="144"/>
      <c r="AA68" s="144"/>
      <c r="AD68" s="144"/>
      <c r="AG68" s="144"/>
      <c r="AJ68" s="144"/>
    </row>
    <row r="69" spans="1:36" x14ac:dyDescent="0.25">
      <c r="I69" s="144"/>
      <c r="K69" s="144"/>
      <c r="L69" s="144"/>
      <c r="M69" s="144"/>
      <c r="N69" s="144"/>
      <c r="O69" s="144"/>
      <c r="R69" s="144"/>
      <c r="U69" s="144"/>
      <c r="X69" s="144"/>
      <c r="AA69" s="144"/>
      <c r="AD69" s="144"/>
      <c r="AG69" s="144"/>
      <c r="AJ69" s="144"/>
    </row>
    <row r="70" spans="1:36" x14ac:dyDescent="0.25">
      <c r="A70" s="6" t="s">
        <v>46</v>
      </c>
      <c r="I70" s="144"/>
      <c r="K70" s="144"/>
      <c r="L70" s="144"/>
      <c r="M70" s="144"/>
      <c r="N70" s="144"/>
      <c r="O70" s="144"/>
      <c r="R70" s="144"/>
      <c r="U70" s="144"/>
      <c r="X70" s="144"/>
      <c r="AA70" s="144"/>
      <c r="AD70" s="144"/>
      <c r="AG70" s="144"/>
      <c r="AJ70" s="144"/>
    </row>
    <row r="71" spans="1:36" x14ac:dyDescent="0.25">
      <c r="A71" s="6" t="s">
        <v>47</v>
      </c>
      <c r="I71" s="144"/>
      <c r="K71" s="144"/>
      <c r="L71" s="144"/>
      <c r="M71" s="144"/>
      <c r="N71" s="144"/>
      <c r="O71" s="144"/>
      <c r="R71" s="144"/>
      <c r="U71" s="144"/>
      <c r="X71" s="144"/>
      <c r="AA71" s="144"/>
      <c r="AD71" s="144"/>
      <c r="AG71" s="144"/>
      <c r="AJ71" s="144"/>
    </row>
    <row r="72" spans="1:36" x14ac:dyDescent="0.25">
      <c r="I72" s="144"/>
      <c r="K72" s="144"/>
      <c r="L72" s="144"/>
      <c r="M72" s="144"/>
      <c r="N72" s="144"/>
      <c r="O72" s="144"/>
      <c r="R72" s="144"/>
      <c r="U72" s="144"/>
      <c r="X72" s="144"/>
      <c r="AA72" s="144"/>
      <c r="AD72" s="144"/>
      <c r="AG72" s="144"/>
      <c r="AJ72" s="144"/>
    </row>
    <row r="73" spans="1:36" x14ac:dyDescent="0.25">
      <c r="A73" s="1" t="s">
        <v>48</v>
      </c>
      <c r="I73" s="144"/>
      <c r="K73" s="144"/>
      <c r="L73" s="144"/>
      <c r="M73" s="144"/>
      <c r="N73" s="144"/>
      <c r="O73" s="144"/>
      <c r="R73" s="144"/>
      <c r="U73" s="144"/>
      <c r="X73" s="144"/>
      <c r="AA73" s="144"/>
      <c r="AD73" s="144"/>
      <c r="AG73" s="144"/>
      <c r="AJ73" s="144"/>
    </row>
    <row r="74" spans="1:36" x14ac:dyDescent="0.25">
      <c r="A74" s="1" t="s">
        <v>49</v>
      </c>
      <c r="I74" s="144"/>
      <c r="K74" s="144"/>
      <c r="L74" s="144"/>
      <c r="M74" s="144"/>
      <c r="N74" s="144"/>
      <c r="O74" s="144"/>
      <c r="R74" s="144"/>
      <c r="U74" s="144"/>
      <c r="X74" s="144"/>
      <c r="AA74" s="144"/>
      <c r="AD74" s="144"/>
      <c r="AG74" s="144"/>
      <c r="AJ74" s="144"/>
    </row>
    <row r="75" spans="1:36" x14ac:dyDescent="0.25">
      <c r="A75" s="1" t="s">
        <v>50</v>
      </c>
      <c r="I75" s="144"/>
      <c r="K75" s="144"/>
      <c r="L75" s="144"/>
      <c r="M75" s="144"/>
      <c r="N75" s="144"/>
      <c r="O75" s="144"/>
      <c r="R75" s="144"/>
      <c r="U75" s="144"/>
      <c r="X75" s="144"/>
      <c r="AA75" s="144"/>
      <c r="AD75" s="144"/>
      <c r="AG75" s="144"/>
      <c r="AJ75" s="144"/>
    </row>
    <row r="76" spans="1:36" x14ac:dyDescent="0.25">
      <c r="A76" s="1" t="s">
        <v>51</v>
      </c>
      <c r="I76" s="144"/>
      <c r="K76" s="144"/>
      <c r="L76" s="144"/>
      <c r="M76" s="144"/>
      <c r="N76" s="144"/>
      <c r="O76" s="144"/>
      <c r="R76" s="144"/>
      <c r="U76" s="144"/>
      <c r="X76" s="144"/>
      <c r="AA76" s="144"/>
      <c r="AD76" s="144"/>
      <c r="AG76" s="144"/>
      <c r="AJ76" s="144"/>
    </row>
    <row r="77" spans="1:36" x14ac:dyDescent="0.25">
      <c r="A77" s="1" t="s">
        <v>52</v>
      </c>
      <c r="I77" s="144"/>
      <c r="K77" s="144"/>
      <c r="L77" s="144"/>
      <c r="M77" s="144"/>
      <c r="N77" s="144"/>
      <c r="O77" s="144"/>
      <c r="R77" s="144"/>
      <c r="U77" s="144"/>
      <c r="X77" s="144"/>
      <c r="AA77" s="144"/>
      <c r="AD77" s="144"/>
      <c r="AG77" s="144"/>
      <c r="AJ77" s="144"/>
    </row>
    <row r="78" spans="1:36" x14ac:dyDescent="0.25">
      <c r="I78" s="144"/>
      <c r="K78" s="144"/>
      <c r="L78" s="144"/>
      <c r="M78" s="144"/>
      <c r="N78" s="144"/>
      <c r="O78" s="144"/>
      <c r="R78" s="144"/>
      <c r="U78" s="144"/>
      <c r="X78" s="144"/>
      <c r="AA78" s="144"/>
      <c r="AD78" s="144"/>
      <c r="AG78" s="144"/>
      <c r="AJ78" s="144"/>
    </row>
    <row r="79" spans="1:36" x14ac:dyDescent="0.25">
      <c r="A79" s="131"/>
      <c r="B79" s="1" t="s">
        <v>53</v>
      </c>
    </row>
  </sheetData>
  <sheetProtection selectLockedCells="1"/>
  <mergeCells count="11">
    <mergeCell ref="B54:D54"/>
    <mergeCell ref="B60:D60"/>
    <mergeCell ref="Y9:Z9"/>
    <mergeCell ref="AB9:AC9"/>
    <mergeCell ref="AE9:AF9"/>
    <mergeCell ref="P9:Q9"/>
    <mergeCell ref="G9:H9"/>
    <mergeCell ref="J9:K9"/>
    <mergeCell ref="M9:N9"/>
    <mergeCell ref="S9:T9"/>
    <mergeCell ref="V9:W9"/>
  </mergeCells>
  <dataValidations count="2">
    <dataValidation type="list" allowBlank="1" showInputMessage="1" showErrorMessage="1" sqref="D5:E5">
      <formula1>"TOU, non-TOU"</formula1>
    </dataValidation>
    <dataValidation type="list" allowBlank="1" showInputMessage="1" showErrorMessage="1" prompt="Select Charge Unit - monthly, per kWh, per kW" sqref="D37:E38 D55:E55 D12:E27 D61:E61 D40:E49 D29:E35">
      <formula1>"Monthly, per kWh, per kW"</formula1>
    </dataValidation>
  </dataValidations>
  <pageMargins left="0.75" right="0.75" top="1" bottom="1" header="0.5" footer="0.5"/>
  <pageSetup paperSize="3" scale="59" orientation="landscape" r:id="rId1"/>
  <headerFooter alignWithMargins="0">
    <oddFooter>&amp;C9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361" r:id="rId4" name="Option Button 1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10</xdr:col>
                    <xdr:colOff>679450</xdr:colOff>
                    <xdr:row>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2" r:id="rId5" name="Option Button 2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10</xdr:col>
                    <xdr:colOff>679450</xdr:colOff>
                    <xdr:row>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3" r:id="rId6" name="Option Button 3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10</xdr:col>
                    <xdr:colOff>679450</xdr:colOff>
                    <xdr:row>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4" r:id="rId7" name="Option Button 4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10</xdr:col>
                    <xdr:colOff>679450</xdr:colOff>
                    <xdr:row>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5" r:id="rId8" name="Option Button 5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10</xdr:col>
                    <xdr:colOff>679450</xdr:colOff>
                    <xdr:row>7</xdr:row>
                    <xdr:rowOff>31750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0">
    <tabColor rgb="FFFFC000"/>
    <pageSetUpPr fitToPage="1"/>
  </sheetPr>
  <dimension ref="A1:AP79"/>
  <sheetViews>
    <sheetView showGridLines="0" topLeftCell="A45" zoomScaleNormal="100" workbookViewId="0">
      <selection activeCell="E15" sqref="E15"/>
    </sheetView>
  </sheetViews>
  <sheetFormatPr defaultColWidth="9.1796875" defaultRowHeight="12.5" x14ac:dyDescent="0.25"/>
  <cols>
    <col min="1" max="1" width="2.1796875" style="1" customWidth="1"/>
    <col min="2" max="2" width="28.54296875" style="1" customWidth="1"/>
    <col min="3" max="3" width="1.26953125" style="1" customWidth="1"/>
    <col min="4" max="4" width="11.26953125" style="1" customWidth="1"/>
    <col min="5" max="5" width="11.26953125" style="1" hidden="1" customWidth="1"/>
    <col min="6" max="6" width="11.453125" style="1" bestFit="1" customWidth="1"/>
    <col min="7" max="7" width="13.26953125" style="1" customWidth="1"/>
    <col min="8" max="8" width="12.26953125" style="144" customWidth="1"/>
    <col min="9" max="9" width="1.7265625" style="1" customWidth="1"/>
    <col min="10" max="10" width="13.26953125" style="1" customWidth="1"/>
    <col min="11" max="11" width="12.26953125" style="1" customWidth="1"/>
    <col min="12" max="12" width="1.7265625" style="1" customWidth="1"/>
    <col min="13" max="13" width="12.26953125" style="1" customWidth="1"/>
    <col min="14" max="14" width="12.1796875" style="1" bestFit="1" customWidth="1"/>
    <col min="15" max="15" width="1.7265625" style="1" customWidth="1"/>
    <col min="16" max="16" width="13.26953125" style="1" hidden="1" customWidth="1"/>
    <col min="17" max="17" width="12.26953125" style="1" hidden="1" customWidth="1"/>
    <col min="18" max="18" width="1.7265625" style="1" hidden="1" customWidth="1"/>
    <col min="19" max="19" width="12.26953125" style="1" hidden="1" customWidth="1"/>
    <col min="20" max="20" width="0" style="1" hidden="1" customWidth="1"/>
    <col min="21" max="21" width="1.7265625" style="1" hidden="1" customWidth="1"/>
    <col min="22" max="22" width="13.26953125" style="1" hidden="1" customWidth="1"/>
    <col min="23" max="23" width="12.26953125" style="1" hidden="1" customWidth="1"/>
    <col min="24" max="24" width="1.7265625" style="1" hidden="1" customWidth="1"/>
    <col min="25" max="25" width="10.453125" style="1" hidden="1" customWidth="1"/>
    <col min="26" max="26" width="7.54296875" style="1" hidden="1" customWidth="1"/>
    <col min="27" max="27" width="1.7265625" style="1" hidden="1" customWidth="1"/>
    <col min="28" max="28" width="13.54296875" style="1" hidden="1" customWidth="1"/>
    <col min="29" max="29" width="12.453125" style="1" hidden="1" customWidth="1"/>
    <col min="30" max="30" width="1.7265625" style="1" hidden="1" customWidth="1"/>
    <col min="31" max="31" width="10.453125" style="1" hidden="1" customWidth="1"/>
    <col min="32" max="32" width="7.54296875" style="1" hidden="1" customWidth="1"/>
    <col min="33" max="33" width="1.7265625" style="1" hidden="1" customWidth="1"/>
    <col min="34" max="34" width="13.54296875" style="1" hidden="1" customWidth="1"/>
    <col min="35" max="35" width="12.453125" style="1" bestFit="1" customWidth="1"/>
    <col min="36" max="36" width="1.7265625" style="1" customWidth="1"/>
    <col min="37" max="37" width="10.453125" style="1" bestFit="1" customWidth="1"/>
    <col min="38" max="38" width="7.54296875" style="1" bestFit="1" customWidth="1"/>
    <col min="39" max="16384" width="9.1796875" style="1"/>
  </cols>
  <sheetData>
    <row r="1" spans="2:42" ht="7.5" customHeight="1" x14ac:dyDescent="0.25">
      <c r="M1"/>
      <c r="N1"/>
    </row>
    <row r="2" spans="2:42" ht="7.5" customHeight="1" x14ac:dyDescent="0.25">
      <c r="M2"/>
      <c r="N2"/>
    </row>
    <row r="3" spans="2:42" ht="15.5" x14ac:dyDescent="0.3">
      <c r="B3" s="2" t="s">
        <v>0</v>
      </c>
      <c r="D3" s="136" t="s">
        <v>72</v>
      </c>
      <c r="E3" s="136"/>
      <c r="F3" s="136"/>
      <c r="G3" s="136"/>
      <c r="H3" s="136"/>
      <c r="I3" s="136"/>
      <c r="J3" s="136"/>
      <c r="K3" s="136"/>
      <c r="L3" s="136"/>
      <c r="M3" s="136"/>
      <c r="N3" s="151">
        <v>1</v>
      </c>
      <c r="O3" s="136"/>
      <c r="Q3" s="34"/>
      <c r="R3" s="152"/>
      <c r="S3" s="34"/>
      <c r="T3" s="34"/>
      <c r="U3" s="152"/>
      <c r="V3" s="34"/>
      <c r="W3" s="34"/>
      <c r="X3" s="152"/>
      <c r="Y3" s="34"/>
      <c r="Z3" s="34"/>
      <c r="AA3" s="152"/>
      <c r="AB3" s="34"/>
      <c r="AC3" s="34"/>
      <c r="AD3" s="152"/>
      <c r="AE3" s="34"/>
      <c r="AF3" s="34"/>
      <c r="AG3" s="152"/>
      <c r="AH3" s="34"/>
      <c r="AI3" s="34"/>
      <c r="AJ3" s="152"/>
      <c r="AK3" s="34"/>
      <c r="AL3" s="34"/>
      <c r="AM3" s="34"/>
      <c r="AN3" s="34"/>
      <c r="AO3" s="34"/>
      <c r="AP3" s="34"/>
    </row>
    <row r="4" spans="2:42" ht="7.5" customHeight="1" x14ac:dyDescent="0.35">
      <c r="B4" s="3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R4" s="4"/>
      <c r="U4" s="4"/>
      <c r="X4" s="4"/>
      <c r="AA4" s="4"/>
      <c r="AD4" s="4"/>
      <c r="AG4" s="4"/>
      <c r="AJ4" s="4"/>
    </row>
    <row r="5" spans="2:42" ht="15.5" x14ac:dyDescent="0.35">
      <c r="B5" s="2" t="s">
        <v>1</v>
      </c>
      <c r="D5" s="5" t="s">
        <v>71</v>
      </c>
      <c r="E5" s="5"/>
      <c r="F5" s="4"/>
      <c r="G5" s="4"/>
      <c r="H5" s="4"/>
    </row>
    <row r="6" spans="2:42" ht="15.5" x14ac:dyDescent="0.35">
      <c r="B6" s="3"/>
      <c r="D6" s="4"/>
      <c r="E6" s="4"/>
      <c r="F6" s="4"/>
      <c r="G6" s="4"/>
      <c r="H6" s="4"/>
      <c r="J6" s="153"/>
      <c r="K6" s="153"/>
    </row>
    <row r="7" spans="2:42" ht="13" x14ac:dyDescent="0.3">
      <c r="B7" s="6"/>
      <c r="D7" s="7" t="s">
        <v>3</v>
      </c>
      <c r="E7" s="7"/>
      <c r="F7" s="7"/>
      <c r="G7" s="8">
        <f>'Summary (1)'!D20</f>
        <v>7500</v>
      </c>
      <c r="H7" s="9" t="s">
        <v>69</v>
      </c>
      <c r="J7" s="153"/>
      <c r="K7" s="153"/>
    </row>
    <row r="8" spans="2:42" ht="13" x14ac:dyDescent="0.3">
      <c r="B8" s="6"/>
      <c r="G8" s="8">
        <f>'Summary (1)'!C20</f>
        <v>3832500</v>
      </c>
      <c r="H8" s="9" t="s">
        <v>4</v>
      </c>
    </row>
    <row r="9" spans="2:42" s="19" customFormat="1" ht="25.15" customHeight="1" x14ac:dyDescent="0.25">
      <c r="B9" s="148"/>
      <c r="D9" s="149"/>
      <c r="E9" s="149"/>
      <c r="F9" s="149"/>
      <c r="G9" s="220" t="s">
        <v>113</v>
      </c>
      <c r="H9" s="221"/>
      <c r="I9" s="150"/>
      <c r="J9" s="220" t="s">
        <v>59</v>
      </c>
      <c r="K9" s="221"/>
      <c r="L9" s="150"/>
      <c r="M9" s="220" t="s">
        <v>60</v>
      </c>
      <c r="N9" s="221"/>
      <c r="O9" s="150"/>
      <c r="P9" s="220" t="s">
        <v>62</v>
      </c>
      <c r="Q9" s="221"/>
      <c r="R9" s="150"/>
      <c r="S9" s="220" t="s">
        <v>63</v>
      </c>
      <c r="T9" s="221"/>
      <c r="U9" s="150"/>
      <c r="V9" s="220" t="s">
        <v>64</v>
      </c>
      <c r="W9" s="221"/>
      <c r="X9" s="150"/>
      <c r="Y9" s="220" t="s">
        <v>65</v>
      </c>
      <c r="Z9" s="221"/>
      <c r="AA9" s="150"/>
      <c r="AB9" s="220" t="s">
        <v>66</v>
      </c>
      <c r="AC9" s="221"/>
      <c r="AD9" s="150"/>
      <c r="AE9" s="220" t="s">
        <v>67</v>
      </c>
      <c r="AF9" s="221"/>
    </row>
    <row r="10" spans="2:42" ht="12.75" customHeight="1" x14ac:dyDescent="0.3">
      <c r="B10" s="6"/>
      <c r="D10" s="137" t="s">
        <v>5</v>
      </c>
      <c r="E10" s="137"/>
      <c r="F10" s="10" t="s">
        <v>7</v>
      </c>
      <c r="G10" s="10" t="s">
        <v>6</v>
      </c>
      <c r="H10" s="11" t="s">
        <v>8</v>
      </c>
      <c r="I10" s="144"/>
      <c r="J10" s="10" t="s">
        <v>6</v>
      </c>
      <c r="K10" s="11" t="s">
        <v>8</v>
      </c>
      <c r="L10" s="144"/>
      <c r="M10" s="145" t="s">
        <v>9</v>
      </c>
      <c r="N10" s="139" t="s">
        <v>10</v>
      </c>
      <c r="O10" s="144"/>
      <c r="P10" s="10" t="s">
        <v>6</v>
      </c>
      <c r="Q10" s="11" t="s">
        <v>8</v>
      </c>
      <c r="R10" s="144"/>
      <c r="S10" s="145" t="s">
        <v>9</v>
      </c>
      <c r="T10" s="139" t="s">
        <v>61</v>
      </c>
      <c r="U10" s="144"/>
      <c r="V10" s="10" t="s">
        <v>6</v>
      </c>
      <c r="W10" s="11" t="s">
        <v>8</v>
      </c>
      <c r="X10" s="144"/>
      <c r="Y10" s="145" t="s">
        <v>9</v>
      </c>
      <c r="Z10" s="139" t="s">
        <v>61</v>
      </c>
      <c r="AA10" s="144"/>
      <c r="AB10" s="10" t="s">
        <v>6</v>
      </c>
      <c r="AC10" s="11" t="s">
        <v>8</v>
      </c>
      <c r="AD10" s="144"/>
      <c r="AE10" s="145" t="s">
        <v>9</v>
      </c>
      <c r="AF10" s="139" t="s">
        <v>61</v>
      </c>
    </row>
    <row r="11" spans="2:42" ht="13" x14ac:dyDescent="0.3">
      <c r="B11" s="6"/>
      <c r="D11" s="138"/>
      <c r="E11" s="138"/>
      <c r="F11" s="12"/>
      <c r="G11" s="12" t="s">
        <v>11</v>
      </c>
      <c r="H11" s="13" t="s">
        <v>11</v>
      </c>
      <c r="I11" s="144"/>
      <c r="J11" s="12" t="s">
        <v>11</v>
      </c>
      <c r="K11" s="13" t="s">
        <v>11</v>
      </c>
      <c r="L11" s="144"/>
      <c r="M11" s="146"/>
      <c r="N11" s="140"/>
      <c r="O11" s="144"/>
      <c r="P11" s="12" t="s">
        <v>11</v>
      </c>
      <c r="Q11" s="13" t="s">
        <v>11</v>
      </c>
      <c r="R11" s="144"/>
      <c r="S11" s="146"/>
      <c r="T11" s="140"/>
      <c r="U11" s="144"/>
      <c r="V11" s="12" t="s">
        <v>11</v>
      </c>
      <c r="W11" s="13" t="s">
        <v>11</v>
      </c>
      <c r="X11" s="144"/>
      <c r="Y11" s="146"/>
      <c r="Z11" s="140"/>
      <c r="AA11" s="144"/>
      <c r="AB11" s="12" t="s">
        <v>11</v>
      </c>
      <c r="AC11" s="13" t="s">
        <v>11</v>
      </c>
      <c r="AD11" s="144"/>
      <c r="AE11" s="146"/>
      <c r="AF11" s="140"/>
    </row>
    <row r="12" spans="2:42" x14ac:dyDescent="0.25">
      <c r="B12" s="14" t="s">
        <v>12</v>
      </c>
      <c r="C12" s="14"/>
      <c r="D12" s="15" t="s">
        <v>55</v>
      </c>
      <c r="E12" s="15"/>
      <c r="F12" s="17">
        <v>1</v>
      </c>
      <c r="G12" s="16">
        <v>22822.65</v>
      </c>
      <c r="H12" s="18">
        <f t="shared" ref="H12:H27" si="0">$F12*G12</f>
        <v>22822.65</v>
      </c>
      <c r="I12" s="19"/>
      <c r="J12" s="16">
        <v>23701.62</v>
      </c>
      <c r="K12" s="18">
        <f t="shared" ref="K12:K27" si="1">$F12*J12</f>
        <v>23701.62</v>
      </c>
      <c r="L12" s="19"/>
      <c r="M12" s="21">
        <f t="shared" ref="M12:M21" si="2">K12-H12</f>
        <v>878.96999999999753</v>
      </c>
      <c r="N12" s="22">
        <f t="shared" ref="N12:N21" si="3">IF((H12)=0,"",(M12/H12))</f>
        <v>3.8513056108733977E-2</v>
      </c>
      <c r="O12" s="19"/>
      <c r="P12" s="16">
        <v>23662.85</v>
      </c>
      <c r="Q12" s="18">
        <f t="shared" ref="Q12:Q27" si="4">$F12*P12</f>
        <v>23662.85</v>
      </c>
      <c r="R12" s="19"/>
      <c r="S12" s="21">
        <f>Q12-K12</f>
        <v>-38.770000000000437</v>
      </c>
      <c r="T12" s="22">
        <f t="shared" ref="T12:T34" si="5">IF((K12)=0,"",(S12/K12))</f>
        <v>-1.6357531679269367E-3</v>
      </c>
      <c r="U12" s="19"/>
      <c r="V12" s="16">
        <v>23624.07</v>
      </c>
      <c r="W12" s="18">
        <f t="shared" ref="W12:W27" si="6">$F12*V12</f>
        <v>23624.07</v>
      </c>
      <c r="X12" s="19"/>
      <c r="Y12" s="21">
        <f>W12-Q12</f>
        <v>-38.779999999998836</v>
      </c>
      <c r="Z12" s="22">
        <f t="shared" ref="Z12:Z34" si="7">IF((Q12)=0,"",(Y12/Q12))</f>
        <v>-1.6388558436536106E-3</v>
      </c>
      <c r="AA12" s="19"/>
      <c r="AB12" s="16">
        <v>24151.89</v>
      </c>
      <c r="AC12" s="18">
        <f t="shared" ref="AC12:AC27" si="8">$F12*AB12</f>
        <v>24151.89</v>
      </c>
      <c r="AD12" s="19"/>
      <c r="AE12" s="21">
        <f>AC12-W12</f>
        <v>527.81999999999971</v>
      </c>
      <c r="AF12" s="22">
        <f t="shared" ref="AF12:AF34" si="9">IF((W12)=0,"",(AE12/W12))</f>
        <v>2.2342466814566656E-2</v>
      </c>
    </row>
    <row r="13" spans="2:42" x14ac:dyDescent="0.25">
      <c r="B13" s="14" t="s">
        <v>13</v>
      </c>
      <c r="C13" s="14"/>
      <c r="D13" s="15" t="s">
        <v>55</v>
      </c>
      <c r="E13" s="15"/>
      <c r="F13" s="17">
        <v>1</v>
      </c>
      <c r="G13" s="16"/>
      <c r="H13" s="18">
        <f t="shared" si="0"/>
        <v>0</v>
      </c>
      <c r="I13" s="19"/>
      <c r="J13" s="16"/>
      <c r="K13" s="18">
        <f t="shared" si="1"/>
        <v>0</v>
      </c>
      <c r="L13" s="19"/>
      <c r="M13" s="21">
        <f t="shared" si="2"/>
        <v>0</v>
      </c>
      <c r="N13" s="22" t="str">
        <f t="shared" si="3"/>
        <v/>
      </c>
      <c r="O13" s="19"/>
      <c r="P13" s="16"/>
      <c r="Q13" s="18">
        <f t="shared" si="4"/>
        <v>0</v>
      </c>
      <c r="R13" s="19"/>
      <c r="S13" s="21">
        <f t="shared" ref="S13:S43" si="10">Q13-K13</f>
        <v>0</v>
      </c>
      <c r="T13" s="22" t="str">
        <f t="shared" si="5"/>
        <v/>
      </c>
      <c r="U13" s="19"/>
      <c r="V13" s="16"/>
      <c r="W13" s="18">
        <f t="shared" si="6"/>
        <v>0</v>
      </c>
      <c r="X13" s="19"/>
      <c r="Y13" s="21">
        <f t="shared" ref="Y13:Y43" si="11">W13-Q13</f>
        <v>0</v>
      </c>
      <c r="Z13" s="22" t="str">
        <f t="shared" si="7"/>
        <v/>
      </c>
      <c r="AA13" s="19"/>
      <c r="AB13" s="16"/>
      <c r="AC13" s="18">
        <f t="shared" si="8"/>
        <v>0</v>
      </c>
      <c r="AD13" s="19"/>
      <c r="AE13" s="21">
        <f t="shared" ref="AE13:AE60" si="12">AC13-W13</f>
        <v>0</v>
      </c>
      <c r="AF13" s="22" t="str">
        <f t="shared" si="9"/>
        <v/>
      </c>
    </row>
    <row r="14" spans="2:42" x14ac:dyDescent="0.25">
      <c r="B14" s="23" t="s">
        <v>104</v>
      </c>
      <c r="C14" s="14"/>
      <c r="D14" s="15" t="s">
        <v>55</v>
      </c>
      <c r="E14" s="15"/>
      <c r="F14" s="17">
        <v>1</v>
      </c>
      <c r="G14" s="16"/>
      <c r="H14" s="18">
        <f t="shared" si="0"/>
        <v>0</v>
      </c>
      <c r="I14" s="19"/>
      <c r="J14" s="16"/>
      <c r="K14" s="18">
        <f t="shared" si="1"/>
        <v>0</v>
      </c>
      <c r="L14" s="19"/>
      <c r="M14" s="21">
        <f t="shared" si="2"/>
        <v>0</v>
      </c>
      <c r="N14" s="22" t="str">
        <f t="shared" si="3"/>
        <v/>
      </c>
      <c r="O14" s="19"/>
      <c r="P14" s="16"/>
      <c r="Q14" s="18">
        <f t="shared" si="4"/>
        <v>0</v>
      </c>
      <c r="R14" s="19"/>
      <c r="S14" s="21">
        <f t="shared" si="10"/>
        <v>0</v>
      </c>
      <c r="T14" s="22" t="str">
        <f t="shared" si="5"/>
        <v/>
      </c>
      <c r="U14" s="19"/>
      <c r="V14" s="16"/>
      <c r="W14" s="18">
        <f t="shared" si="6"/>
        <v>0</v>
      </c>
      <c r="X14" s="19"/>
      <c r="Y14" s="21">
        <f t="shared" si="11"/>
        <v>0</v>
      </c>
      <c r="Z14" s="22" t="str">
        <f t="shared" si="7"/>
        <v/>
      </c>
      <c r="AA14" s="19"/>
      <c r="AB14" s="16"/>
      <c r="AC14" s="18">
        <f t="shared" si="8"/>
        <v>0</v>
      </c>
      <c r="AD14" s="19"/>
      <c r="AE14" s="21">
        <f t="shared" si="12"/>
        <v>0</v>
      </c>
      <c r="AF14" s="22" t="str">
        <f>IF((W14)=0,"",(AE14/W14))</f>
        <v/>
      </c>
    </row>
    <row r="15" spans="2:42" x14ac:dyDescent="0.25">
      <c r="B15" s="23" t="s">
        <v>106</v>
      </c>
      <c r="C15" s="14"/>
      <c r="D15" s="15" t="s">
        <v>55</v>
      </c>
      <c r="E15" s="15"/>
      <c r="F15" s="17">
        <v>1</v>
      </c>
      <c r="G15" s="16">
        <v>0</v>
      </c>
      <c r="H15" s="18">
        <f t="shared" si="0"/>
        <v>0</v>
      </c>
      <c r="I15" s="19"/>
      <c r="J15" s="16">
        <v>0</v>
      </c>
      <c r="K15" s="18">
        <f t="shared" si="1"/>
        <v>0</v>
      </c>
      <c r="L15" s="19"/>
      <c r="M15" s="21">
        <f t="shared" si="2"/>
        <v>0</v>
      </c>
      <c r="N15" s="22" t="str">
        <f t="shared" si="3"/>
        <v/>
      </c>
      <c r="O15" s="19"/>
      <c r="P15" s="16">
        <v>0</v>
      </c>
      <c r="Q15" s="18">
        <f t="shared" si="4"/>
        <v>0</v>
      </c>
      <c r="R15" s="19"/>
      <c r="S15" s="21">
        <f t="shared" si="10"/>
        <v>0</v>
      </c>
      <c r="T15" s="22" t="str">
        <f t="shared" si="5"/>
        <v/>
      </c>
      <c r="U15" s="19"/>
      <c r="V15" s="16">
        <v>0</v>
      </c>
      <c r="W15" s="18">
        <f t="shared" si="6"/>
        <v>0</v>
      </c>
      <c r="X15" s="19"/>
      <c r="Y15" s="21">
        <f t="shared" si="11"/>
        <v>0</v>
      </c>
      <c r="Z15" s="22" t="str">
        <f t="shared" si="7"/>
        <v/>
      </c>
      <c r="AA15" s="19"/>
      <c r="AB15" s="16">
        <v>0</v>
      </c>
      <c r="AC15" s="18">
        <f t="shared" si="8"/>
        <v>0</v>
      </c>
      <c r="AD15" s="19"/>
      <c r="AE15" s="21">
        <f t="shared" si="12"/>
        <v>0</v>
      </c>
      <c r="AF15" s="22" t="str">
        <f>IF((W15)=0,"",(AE15/W15))</f>
        <v/>
      </c>
    </row>
    <row r="16" spans="2:42" hidden="1" x14ac:dyDescent="0.25">
      <c r="B16" s="23"/>
      <c r="C16" s="14"/>
      <c r="D16" s="15"/>
      <c r="E16" s="15"/>
      <c r="F16" s="17">
        <v>1</v>
      </c>
      <c r="G16" s="16"/>
      <c r="H16" s="18">
        <f t="shared" si="0"/>
        <v>0</v>
      </c>
      <c r="I16" s="19"/>
      <c r="J16" s="16"/>
      <c r="K16" s="18">
        <f t="shared" si="1"/>
        <v>0</v>
      </c>
      <c r="L16" s="19"/>
      <c r="M16" s="21">
        <f t="shared" si="2"/>
        <v>0</v>
      </c>
      <c r="N16" s="22" t="str">
        <f t="shared" si="3"/>
        <v/>
      </c>
      <c r="O16" s="19"/>
      <c r="P16" s="16"/>
      <c r="Q16" s="18">
        <f t="shared" si="4"/>
        <v>0</v>
      </c>
      <c r="R16" s="19"/>
      <c r="S16" s="21">
        <f t="shared" si="10"/>
        <v>0</v>
      </c>
      <c r="T16" s="22" t="str">
        <f t="shared" si="5"/>
        <v/>
      </c>
      <c r="U16" s="19"/>
      <c r="V16" s="16"/>
      <c r="W16" s="18">
        <f t="shared" si="6"/>
        <v>0</v>
      </c>
      <c r="X16" s="19"/>
      <c r="Y16" s="21">
        <f t="shared" si="11"/>
        <v>0</v>
      </c>
      <c r="Z16" s="22" t="str">
        <f t="shared" si="7"/>
        <v/>
      </c>
      <c r="AA16" s="19"/>
      <c r="AB16" s="16"/>
      <c r="AC16" s="18">
        <f t="shared" si="8"/>
        <v>0</v>
      </c>
      <c r="AD16" s="19"/>
      <c r="AE16" s="21">
        <f t="shared" si="12"/>
        <v>0</v>
      </c>
      <c r="AF16" s="22" t="str">
        <f t="shared" si="9"/>
        <v/>
      </c>
    </row>
    <row r="17" spans="2:32" hidden="1" x14ac:dyDescent="0.25">
      <c r="B17" s="23"/>
      <c r="C17" s="14"/>
      <c r="D17" s="15"/>
      <c r="E17" s="15"/>
      <c r="F17" s="17">
        <v>1</v>
      </c>
      <c r="G17" s="16"/>
      <c r="H17" s="18">
        <f t="shared" si="0"/>
        <v>0</v>
      </c>
      <c r="I17" s="19"/>
      <c r="J17" s="16"/>
      <c r="K17" s="18">
        <f t="shared" si="1"/>
        <v>0</v>
      </c>
      <c r="L17" s="19"/>
      <c r="M17" s="21">
        <f t="shared" si="2"/>
        <v>0</v>
      </c>
      <c r="N17" s="22" t="str">
        <f t="shared" si="3"/>
        <v/>
      </c>
      <c r="O17" s="19"/>
      <c r="P17" s="16"/>
      <c r="Q17" s="18">
        <f t="shared" si="4"/>
        <v>0</v>
      </c>
      <c r="R17" s="19"/>
      <c r="S17" s="21">
        <f t="shared" si="10"/>
        <v>0</v>
      </c>
      <c r="T17" s="22" t="str">
        <f t="shared" si="5"/>
        <v/>
      </c>
      <c r="U17" s="19"/>
      <c r="V17" s="16"/>
      <c r="W17" s="18">
        <f t="shared" si="6"/>
        <v>0</v>
      </c>
      <c r="X17" s="19"/>
      <c r="Y17" s="21">
        <f t="shared" si="11"/>
        <v>0</v>
      </c>
      <c r="Z17" s="22" t="str">
        <f t="shared" si="7"/>
        <v/>
      </c>
      <c r="AA17" s="19"/>
      <c r="AB17" s="16"/>
      <c r="AC17" s="18">
        <f t="shared" si="8"/>
        <v>0</v>
      </c>
      <c r="AD17" s="19"/>
      <c r="AE17" s="21">
        <f t="shared" si="12"/>
        <v>0</v>
      </c>
      <c r="AF17" s="22" t="str">
        <f t="shared" si="9"/>
        <v/>
      </c>
    </row>
    <row r="18" spans="2:32" hidden="1" x14ac:dyDescent="0.25">
      <c r="B18" s="23"/>
      <c r="C18" s="14"/>
      <c r="D18" s="15"/>
      <c r="E18" s="15"/>
      <c r="F18" s="17">
        <v>1</v>
      </c>
      <c r="G18" s="16"/>
      <c r="H18" s="18">
        <f t="shared" si="0"/>
        <v>0</v>
      </c>
      <c r="I18" s="19"/>
      <c r="J18" s="16"/>
      <c r="K18" s="18">
        <f t="shared" si="1"/>
        <v>0</v>
      </c>
      <c r="L18" s="19"/>
      <c r="M18" s="21">
        <f t="shared" si="2"/>
        <v>0</v>
      </c>
      <c r="N18" s="22" t="str">
        <f t="shared" si="3"/>
        <v/>
      </c>
      <c r="O18" s="19"/>
      <c r="P18" s="16"/>
      <c r="Q18" s="18">
        <f t="shared" si="4"/>
        <v>0</v>
      </c>
      <c r="R18" s="19"/>
      <c r="S18" s="21">
        <f t="shared" si="10"/>
        <v>0</v>
      </c>
      <c r="T18" s="22" t="str">
        <f t="shared" si="5"/>
        <v/>
      </c>
      <c r="U18" s="19"/>
      <c r="V18" s="16"/>
      <c r="W18" s="18">
        <f t="shared" si="6"/>
        <v>0</v>
      </c>
      <c r="X18" s="19"/>
      <c r="Y18" s="21">
        <f t="shared" si="11"/>
        <v>0</v>
      </c>
      <c r="Z18" s="22" t="str">
        <f t="shared" si="7"/>
        <v/>
      </c>
      <c r="AA18" s="19"/>
      <c r="AB18" s="16"/>
      <c r="AC18" s="18">
        <f t="shared" si="8"/>
        <v>0</v>
      </c>
      <c r="AD18" s="19"/>
      <c r="AE18" s="21">
        <f t="shared" si="12"/>
        <v>0</v>
      </c>
      <c r="AF18" s="22" t="str">
        <f t="shared" si="9"/>
        <v/>
      </c>
    </row>
    <row r="19" spans="2:32" x14ac:dyDescent="0.25">
      <c r="B19" s="14" t="s">
        <v>14</v>
      </c>
      <c r="C19" s="14"/>
      <c r="D19" s="15" t="s">
        <v>70</v>
      </c>
      <c r="E19" s="15"/>
      <c r="F19" s="17">
        <f>$G$7</f>
        <v>7500</v>
      </c>
      <c r="G19" s="16">
        <v>1.3465</v>
      </c>
      <c r="H19" s="18">
        <f t="shared" si="0"/>
        <v>10098.75</v>
      </c>
      <c r="I19" s="19"/>
      <c r="J19" s="16">
        <v>1.3984000000000001</v>
      </c>
      <c r="K19" s="18">
        <f t="shared" si="1"/>
        <v>10488</v>
      </c>
      <c r="L19" s="19"/>
      <c r="M19" s="21">
        <f t="shared" si="2"/>
        <v>389.25</v>
      </c>
      <c r="N19" s="22">
        <f t="shared" si="3"/>
        <v>3.8544374303750462E-2</v>
      </c>
      <c r="O19" s="19"/>
      <c r="P19" s="16">
        <v>1.3960999999999999</v>
      </c>
      <c r="Q19" s="18">
        <f t="shared" si="4"/>
        <v>10470.75</v>
      </c>
      <c r="R19" s="19"/>
      <c r="S19" s="21">
        <f t="shared" si="10"/>
        <v>-17.25</v>
      </c>
      <c r="T19" s="22">
        <f t="shared" si="5"/>
        <v>-1.6447368421052631E-3</v>
      </c>
      <c r="U19" s="19"/>
      <c r="V19" s="16">
        <v>1.3937999999999999</v>
      </c>
      <c r="W19" s="18">
        <f t="shared" si="6"/>
        <v>10453.5</v>
      </c>
      <c r="X19" s="19"/>
      <c r="Y19" s="21">
        <f t="shared" si="11"/>
        <v>-17.25</v>
      </c>
      <c r="Z19" s="22">
        <f t="shared" si="7"/>
        <v>-1.6474464579901153E-3</v>
      </c>
      <c r="AA19" s="19"/>
      <c r="AB19" s="16">
        <v>1.4249000000000001</v>
      </c>
      <c r="AC19" s="18">
        <f t="shared" si="8"/>
        <v>10686.75</v>
      </c>
      <c r="AD19" s="19"/>
      <c r="AE19" s="21">
        <f t="shared" si="12"/>
        <v>233.25</v>
      </c>
      <c r="AF19" s="22">
        <f t="shared" si="9"/>
        <v>2.2313100875304921E-2</v>
      </c>
    </row>
    <row r="20" spans="2:32" x14ac:dyDescent="0.25">
      <c r="B20" s="14" t="s">
        <v>15</v>
      </c>
      <c r="C20" s="14"/>
      <c r="D20" s="15" t="s">
        <v>70</v>
      </c>
      <c r="E20" s="15"/>
      <c r="F20" s="17">
        <f t="shared" ref="F20" si="13">$G$7</f>
        <v>7500</v>
      </c>
      <c r="G20" s="16"/>
      <c r="H20" s="18">
        <f t="shared" si="0"/>
        <v>0</v>
      </c>
      <c r="I20" s="19"/>
      <c r="J20" s="16"/>
      <c r="K20" s="18">
        <f t="shared" si="1"/>
        <v>0</v>
      </c>
      <c r="L20" s="19"/>
      <c r="M20" s="21">
        <f t="shared" si="2"/>
        <v>0</v>
      </c>
      <c r="N20" s="22" t="str">
        <f t="shared" si="3"/>
        <v/>
      </c>
      <c r="O20" s="19"/>
      <c r="P20" s="16"/>
      <c r="Q20" s="18">
        <f t="shared" si="4"/>
        <v>0</v>
      </c>
      <c r="R20" s="19"/>
      <c r="S20" s="21">
        <f t="shared" si="10"/>
        <v>0</v>
      </c>
      <c r="T20" s="22" t="str">
        <f t="shared" si="5"/>
        <v/>
      </c>
      <c r="U20" s="19"/>
      <c r="V20" s="16"/>
      <c r="W20" s="18">
        <f t="shared" si="6"/>
        <v>0</v>
      </c>
      <c r="X20" s="19"/>
      <c r="Y20" s="21">
        <f t="shared" si="11"/>
        <v>0</v>
      </c>
      <c r="Z20" s="22" t="str">
        <f t="shared" si="7"/>
        <v/>
      </c>
      <c r="AA20" s="19"/>
      <c r="AB20" s="16"/>
      <c r="AC20" s="18">
        <f t="shared" si="8"/>
        <v>0</v>
      </c>
      <c r="AD20" s="19"/>
      <c r="AE20" s="21">
        <f t="shared" si="12"/>
        <v>0</v>
      </c>
      <c r="AF20" s="22" t="str">
        <f t="shared" si="9"/>
        <v/>
      </c>
    </row>
    <row r="21" spans="2:32" x14ac:dyDescent="0.25">
      <c r="B21" s="14" t="s">
        <v>16</v>
      </c>
      <c r="C21" s="14"/>
      <c r="D21" s="15" t="s">
        <v>70</v>
      </c>
      <c r="E21" s="15"/>
      <c r="F21" s="17">
        <f>$G$7</f>
        <v>7500</v>
      </c>
      <c r="G21" s="16">
        <v>-2.2200000000000001E-2</v>
      </c>
      <c r="H21" s="18">
        <f t="shared" si="0"/>
        <v>-166.5</v>
      </c>
      <c r="I21" s="19"/>
      <c r="J21" s="16"/>
      <c r="K21" s="18">
        <f t="shared" si="1"/>
        <v>0</v>
      </c>
      <c r="L21" s="19"/>
      <c r="M21" s="21">
        <f t="shared" si="2"/>
        <v>166.5</v>
      </c>
      <c r="N21" s="22">
        <f t="shared" si="3"/>
        <v>-1</v>
      </c>
      <c r="O21" s="19"/>
      <c r="P21" s="16"/>
      <c r="Q21" s="18">
        <f t="shared" si="4"/>
        <v>0</v>
      </c>
      <c r="R21" s="19"/>
      <c r="S21" s="21">
        <f t="shared" si="10"/>
        <v>0</v>
      </c>
      <c r="T21" s="22" t="str">
        <f t="shared" si="5"/>
        <v/>
      </c>
      <c r="U21" s="19"/>
      <c r="V21" s="16"/>
      <c r="W21" s="18">
        <f t="shared" si="6"/>
        <v>0</v>
      </c>
      <c r="X21" s="19"/>
      <c r="Y21" s="21">
        <f t="shared" si="11"/>
        <v>0</v>
      </c>
      <c r="Z21" s="22" t="str">
        <f t="shared" si="7"/>
        <v/>
      </c>
      <c r="AA21" s="19"/>
      <c r="AB21" s="16"/>
      <c r="AC21" s="18">
        <f t="shared" si="8"/>
        <v>0</v>
      </c>
      <c r="AD21" s="19"/>
      <c r="AE21" s="21">
        <f t="shared" si="12"/>
        <v>0</v>
      </c>
      <c r="AF21" s="22" t="str">
        <f t="shared" si="9"/>
        <v/>
      </c>
    </row>
    <row r="22" spans="2:32" hidden="1" x14ac:dyDescent="0.25">
      <c r="B22" s="24"/>
      <c r="C22" s="14"/>
      <c r="D22" s="15"/>
      <c r="E22" s="15"/>
      <c r="F22" s="17"/>
      <c r="G22" s="16"/>
      <c r="H22" s="18"/>
      <c r="I22" s="19"/>
      <c r="J22" s="16"/>
      <c r="K22" s="18"/>
      <c r="L22" s="19"/>
      <c r="M22" s="21"/>
      <c r="N22" s="22"/>
      <c r="O22" s="19"/>
      <c r="P22" s="16"/>
      <c r="Q22" s="18"/>
      <c r="R22" s="19"/>
      <c r="S22" s="21"/>
      <c r="T22" s="22"/>
      <c r="U22" s="19"/>
      <c r="V22" s="16"/>
      <c r="W22" s="18"/>
      <c r="X22" s="19"/>
      <c r="Y22" s="21"/>
      <c r="Z22" s="22"/>
      <c r="AA22" s="19"/>
      <c r="AB22" s="16"/>
      <c r="AC22" s="18"/>
      <c r="AD22" s="19"/>
      <c r="AE22" s="21"/>
      <c r="AF22" s="22"/>
    </row>
    <row r="23" spans="2:32" hidden="1" x14ac:dyDescent="0.25">
      <c r="B23" s="132"/>
      <c r="C23" s="14"/>
      <c r="D23" s="15"/>
      <c r="E23" s="15"/>
      <c r="F23" s="17"/>
      <c r="G23" s="16"/>
      <c r="H23" s="18"/>
      <c r="I23" s="19"/>
      <c r="J23" s="16"/>
      <c r="K23" s="18"/>
      <c r="L23" s="19"/>
      <c r="M23" s="21"/>
      <c r="N23" s="22"/>
      <c r="O23" s="19"/>
      <c r="P23" s="16"/>
      <c r="Q23" s="18"/>
      <c r="R23" s="19"/>
      <c r="S23" s="21"/>
      <c r="T23" s="22"/>
      <c r="U23" s="19"/>
      <c r="V23" s="16"/>
      <c r="W23" s="18"/>
      <c r="X23" s="19"/>
      <c r="Y23" s="21"/>
      <c r="Z23" s="22"/>
      <c r="AA23" s="19"/>
      <c r="AB23" s="16"/>
      <c r="AC23" s="18"/>
      <c r="AD23" s="19"/>
      <c r="AE23" s="21"/>
      <c r="AF23" s="22"/>
    </row>
    <row r="24" spans="2:32" x14ac:dyDescent="0.25">
      <c r="B24" s="24" t="s">
        <v>57</v>
      </c>
      <c r="C24" s="14"/>
      <c r="D24" s="15" t="s">
        <v>70</v>
      </c>
      <c r="E24" s="15"/>
      <c r="F24" s="17">
        <f t="shared" ref="F24:F27" si="14">$G$7</f>
        <v>7500</v>
      </c>
      <c r="G24" s="16">
        <v>0</v>
      </c>
      <c r="H24" s="18">
        <f t="shared" si="0"/>
        <v>0</v>
      </c>
      <c r="I24" s="19"/>
      <c r="J24" s="16">
        <v>0</v>
      </c>
      <c r="K24" s="18">
        <f t="shared" si="1"/>
        <v>0</v>
      </c>
      <c r="L24" s="19"/>
      <c r="M24" s="21">
        <f t="shared" ref="M24:M43" si="15">K24-H24</f>
        <v>0</v>
      </c>
      <c r="N24" s="22" t="str">
        <f t="shared" ref="N24:N34" si="16">IF((H24)=0,"",(M24/H24))</f>
        <v/>
      </c>
      <c r="O24" s="19"/>
      <c r="P24" s="16">
        <v>0</v>
      </c>
      <c r="Q24" s="18">
        <f t="shared" si="4"/>
        <v>0</v>
      </c>
      <c r="R24" s="19"/>
      <c r="S24" s="21">
        <f t="shared" si="10"/>
        <v>0</v>
      </c>
      <c r="T24" s="22" t="str">
        <f t="shared" si="5"/>
        <v/>
      </c>
      <c r="U24" s="19"/>
      <c r="V24" s="16">
        <v>0</v>
      </c>
      <c r="W24" s="18">
        <f t="shared" si="6"/>
        <v>0</v>
      </c>
      <c r="X24" s="19"/>
      <c r="Y24" s="21">
        <f t="shared" si="11"/>
        <v>0</v>
      </c>
      <c r="Z24" s="22" t="str">
        <f t="shared" si="7"/>
        <v/>
      </c>
      <c r="AA24" s="19"/>
      <c r="AB24" s="16">
        <v>0</v>
      </c>
      <c r="AC24" s="18">
        <f t="shared" si="8"/>
        <v>0</v>
      </c>
      <c r="AD24" s="19"/>
      <c r="AE24" s="21">
        <f t="shared" si="12"/>
        <v>0</v>
      </c>
      <c r="AF24" s="22" t="str">
        <f t="shared" si="9"/>
        <v/>
      </c>
    </row>
    <row r="25" spans="2:32" hidden="1" x14ac:dyDescent="0.25">
      <c r="B25" s="24"/>
      <c r="C25" s="14"/>
      <c r="D25" s="15"/>
      <c r="E25" s="15"/>
      <c r="F25" s="17">
        <f t="shared" si="14"/>
        <v>7500</v>
      </c>
      <c r="G25" s="16"/>
      <c r="H25" s="18">
        <f t="shared" si="0"/>
        <v>0</v>
      </c>
      <c r="I25" s="19"/>
      <c r="J25" s="16"/>
      <c r="K25" s="18">
        <f t="shared" si="1"/>
        <v>0</v>
      </c>
      <c r="L25" s="19"/>
      <c r="M25" s="21">
        <f t="shared" si="15"/>
        <v>0</v>
      </c>
      <c r="N25" s="22" t="str">
        <f t="shared" si="16"/>
        <v/>
      </c>
      <c r="O25" s="19"/>
      <c r="P25" s="16"/>
      <c r="Q25" s="18">
        <f t="shared" si="4"/>
        <v>0</v>
      </c>
      <c r="R25" s="19"/>
      <c r="S25" s="21">
        <f t="shared" si="10"/>
        <v>0</v>
      </c>
      <c r="T25" s="22" t="str">
        <f t="shared" si="5"/>
        <v/>
      </c>
      <c r="U25" s="19"/>
      <c r="V25" s="16"/>
      <c r="W25" s="18">
        <f t="shared" si="6"/>
        <v>0</v>
      </c>
      <c r="X25" s="19"/>
      <c r="Y25" s="21">
        <f t="shared" si="11"/>
        <v>0</v>
      </c>
      <c r="Z25" s="22" t="str">
        <f t="shared" si="7"/>
        <v/>
      </c>
      <c r="AA25" s="19"/>
      <c r="AB25" s="16"/>
      <c r="AC25" s="18">
        <f t="shared" si="8"/>
        <v>0</v>
      </c>
      <c r="AD25" s="19"/>
      <c r="AE25" s="21">
        <f t="shared" si="12"/>
        <v>0</v>
      </c>
      <c r="AF25" s="22" t="str">
        <f t="shared" si="9"/>
        <v/>
      </c>
    </row>
    <row r="26" spans="2:32" hidden="1" x14ac:dyDescent="0.25">
      <c r="B26" s="24"/>
      <c r="C26" s="14"/>
      <c r="D26" s="15"/>
      <c r="E26" s="15"/>
      <c r="F26" s="17">
        <f t="shared" si="14"/>
        <v>7500</v>
      </c>
      <c r="G26" s="16"/>
      <c r="H26" s="18">
        <f t="shared" si="0"/>
        <v>0</v>
      </c>
      <c r="I26" s="19"/>
      <c r="J26" s="16"/>
      <c r="K26" s="18">
        <f t="shared" si="1"/>
        <v>0</v>
      </c>
      <c r="L26" s="19"/>
      <c r="M26" s="21">
        <f t="shared" si="15"/>
        <v>0</v>
      </c>
      <c r="N26" s="22" t="str">
        <f t="shared" si="16"/>
        <v/>
      </c>
      <c r="O26" s="19"/>
      <c r="P26" s="16"/>
      <c r="Q26" s="18">
        <f t="shared" si="4"/>
        <v>0</v>
      </c>
      <c r="R26" s="19"/>
      <c r="S26" s="21">
        <f t="shared" si="10"/>
        <v>0</v>
      </c>
      <c r="T26" s="22" t="str">
        <f t="shared" si="5"/>
        <v/>
      </c>
      <c r="U26" s="19"/>
      <c r="V26" s="16"/>
      <c r="W26" s="18">
        <f t="shared" si="6"/>
        <v>0</v>
      </c>
      <c r="X26" s="19"/>
      <c r="Y26" s="21">
        <f t="shared" si="11"/>
        <v>0</v>
      </c>
      <c r="Z26" s="22" t="str">
        <f t="shared" si="7"/>
        <v/>
      </c>
      <c r="AA26" s="19"/>
      <c r="AB26" s="16"/>
      <c r="AC26" s="18">
        <f t="shared" si="8"/>
        <v>0</v>
      </c>
      <c r="AD26" s="19"/>
      <c r="AE26" s="21">
        <f t="shared" si="12"/>
        <v>0</v>
      </c>
      <c r="AF26" s="22" t="str">
        <f t="shared" si="9"/>
        <v/>
      </c>
    </row>
    <row r="27" spans="2:32" hidden="1" x14ac:dyDescent="0.25">
      <c r="B27" s="24"/>
      <c r="C27" s="14"/>
      <c r="D27" s="15"/>
      <c r="E27" s="15"/>
      <c r="F27" s="17">
        <f t="shared" si="14"/>
        <v>7500</v>
      </c>
      <c r="G27" s="16"/>
      <c r="H27" s="18">
        <f t="shared" si="0"/>
        <v>0</v>
      </c>
      <c r="I27" s="19"/>
      <c r="J27" s="16"/>
      <c r="K27" s="18">
        <f t="shared" si="1"/>
        <v>0</v>
      </c>
      <c r="L27" s="19"/>
      <c r="M27" s="21">
        <f t="shared" si="15"/>
        <v>0</v>
      </c>
      <c r="N27" s="22" t="str">
        <f t="shared" si="16"/>
        <v/>
      </c>
      <c r="O27" s="19"/>
      <c r="P27" s="16"/>
      <c r="Q27" s="18">
        <f t="shared" si="4"/>
        <v>0</v>
      </c>
      <c r="R27" s="19"/>
      <c r="S27" s="21">
        <f t="shared" si="10"/>
        <v>0</v>
      </c>
      <c r="T27" s="22" t="str">
        <f t="shared" si="5"/>
        <v/>
      </c>
      <c r="U27" s="19"/>
      <c r="V27" s="16"/>
      <c r="W27" s="18">
        <f t="shared" si="6"/>
        <v>0</v>
      </c>
      <c r="X27" s="19"/>
      <c r="Y27" s="21">
        <f t="shared" si="11"/>
        <v>0</v>
      </c>
      <c r="Z27" s="22" t="str">
        <f t="shared" si="7"/>
        <v/>
      </c>
      <c r="AA27" s="19"/>
      <c r="AB27" s="16"/>
      <c r="AC27" s="18">
        <f t="shared" si="8"/>
        <v>0</v>
      </c>
      <c r="AD27" s="19"/>
      <c r="AE27" s="21">
        <f t="shared" si="12"/>
        <v>0</v>
      </c>
      <c r="AF27" s="22" t="str">
        <f t="shared" si="9"/>
        <v/>
      </c>
    </row>
    <row r="28" spans="2:32" s="34" customFormat="1" ht="13" x14ac:dyDescent="0.25">
      <c r="B28" s="25" t="s">
        <v>17</v>
      </c>
      <c r="C28" s="26"/>
      <c r="D28" s="27"/>
      <c r="E28" s="27"/>
      <c r="F28" s="29"/>
      <c r="G28" s="28"/>
      <c r="H28" s="30">
        <f>SUM(H12:H27)</f>
        <v>32754.9</v>
      </c>
      <c r="I28" s="31"/>
      <c r="J28" s="28"/>
      <c r="K28" s="30">
        <f>SUM(K12:K27)</f>
        <v>34189.619999999995</v>
      </c>
      <c r="L28" s="31"/>
      <c r="M28" s="32">
        <f t="shared" si="15"/>
        <v>1434.7199999999939</v>
      </c>
      <c r="N28" s="33">
        <f t="shared" si="16"/>
        <v>4.3801690739400635E-2</v>
      </c>
      <c r="O28" s="31"/>
      <c r="P28" s="28"/>
      <c r="Q28" s="30">
        <f>SUM(Q12:Q27)</f>
        <v>34133.599999999999</v>
      </c>
      <c r="R28" s="31"/>
      <c r="S28" s="32">
        <f t="shared" si="10"/>
        <v>-56.019999999996799</v>
      </c>
      <c r="T28" s="33">
        <f t="shared" si="5"/>
        <v>-1.6385089977600455E-3</v>
      </c>
      <c r="U28" s="31"/>
      <c r="V28" s="28"/>
      <c r="W28" s="30">
        <f>SUM(W12:W27)</f>
        <v>34077.57</v>
      </c>
      <c r="X28" s="31"/>
      <c r="Y28" s="32">
        <f t="shared" si="11"/>
        <v>-56.029999999998836</v>
      </c>
      <c r="Z28" s="33">
        <f t="shared" si="7"/>
        <v>-1.641491082100887E-3</v>
      </c>
      <c r="AA28" s="31"/>
      <c r="AB28" s="28"/>
      <c r="AC28" s="30">
        <f>SUM(AC12:AC27)</f>
        <v>34838.639999999999</v>
      </c>
      <c r="AD28" s="31"/>
      <c r="AE28" s="32">
        <f t="shared" si="12"/>
        <v>761.06999999999971</v>
      </c>
      <c r="AF28" s="33">
        <f t="shared" si="9"/>
        <v>2.2333458635694966E-2</v>
      </c>
    </row>
    <row r="29" spans="2:32" ht="12.75" customHeight="1" x14ac:dyDescent="0.25">
      <c r="B29" s="134" t="s">
        <v>18</v>
      </c>
      <c r="C29" s="14"/>
      <c r="D29" s="15" t="s">
        <v>70</v>
      </c>
      <c r="E29" s="15"/>
      <c r="F29" s="17">
        <f>$G$7</f>
        <v>7500</v>
      </c>
      <c r="G29" s="16">
        <v>-0.39960000000000001</v>
      </c>
      <c r="H29" s="18">
        <f t="shared" ref="H29:H35" si="17">$F29*G29</f>
        <v>-2997</v>
      </c>
      <c r="I29" s="19"/>
      <c r="J29" s="16">
        <v>0.59071404756783996</v>
      </c>
      <c r="K29" s="18">
        <f t="shared" ref="K29:K35" si="18">$F29*J29</f>
        <v>4430.3553567587996</v>
      </c>
      <c r="L29" s="19"/>
      <c r="M29" s="21">
        <f t="shared" si="15"/>
        <v>7427.3553567587996</v>
      </c>
      <c r="N29" s="22">
        <f t="shared" si="16"/>
        <v>-2.4782633823019018</v>
      </c>
      <c r="O29" s="19"/>
      <c r="P29" s="16">
        <v>0</v>
      </c>
      <c r="Q29" s="18">
        <f t="shared" ref="Q29:Q35" si="19">$F29*P29</f>
        <v>0</v>
      </c>
      <c r="R29" s="19"/>
      <c r="S29" s="21">
        <f t="shared" si="10"/>
        <v>-4430.3553567587996</v>
      </c>
      <c r="T29" s="22">
        <f t="shared" si="5"/>
        <v>-1</v>
      </c>
      <c r="U29" s="19"/>
      <c r="V29" s="16">
        <v>0</v>
      </c>
      <c r="W29" s="18">
        <f t="shared" ref="W29:W35" si="20">$F29*V29</f>
        <v>0</v>
      </c>
      <c r="X29" s="19"/>
      <c r="Y29" s="21">
        <f t="shared" si="11"/>
        <v>0</v>
      </c>
      <c r="Z29" s="22" t="str">
        <f t="shared" si="7"/>
        <v/>
      </c>
      <c r="AA29" s="19"/>
      <c r="AB29" s="16">
        <v>0</v>
      </c>
      <c r="AC29" s="18">
        <f t="shared" ref="AC29:AC35" si="21">$F29*AB29</f>
        <v>0</v>
      </c>
      <c r="AD29" s="19"/>
      <c r="AE29" s="21">
        <f t="shared" si="12"/>
        <v>0</v>
      </c>
      <c r="AF29" s="22" t="str">
        <f t="shared" si="9"/>
        <v/>
      </c>
    </row>
    <row r="30" spans="2:32" x14ac:dyDescent="0.25">
      <c r="B30" s="24" t="s">
        <v>56</v>
      </c>
      <c r="C30" s="14"/>
      <c r="D30" s="15" t="s">
        <v>70</v>
      </c>
      <c r="E30" s="15"/>
      <c r="F30" s="17">
        <f t="shared" ref="F30:F33" si="22">$G$7</f>
        <v>7500</v>
      </c>
      <c r="G30" s="16">
        <v>0.52170000000000005</v>
      </c>
      <c r="H30" s="18">
        <f t="shared" si="17"/>
        <v>3912.7500000000005</v>
      </c>
      <c r="I30" s="19"/>
      <c r="J30" s="16"/>
      <c r="K30" s="18">
        <f t="shared" si="18"/>
        <v>0</v>
      </c>
      <c r="L30" s="19"/>
      <c r="M30" s="21">
        <f t="shared" si="15"/>
        <v>-3912.7500000000005</v>
      </c>
      <c r="N30" s="22">
        <f t="shared" si="16"/>
        <v>-1</v>
      </c>
      <c r="O30" s="19"/>
      <c r="P30" s="16">
        <v>0</v>
      </c>
      <c r="Q30" s="18">
        <f t="shared" si="19"/>
        <v>0</v>
      </c>
      <c r="R30" s="19"/>
      <c r="S30" s="21">
        <f t="shared" si="10"/>
        <v>0</v>
      </c>
      <c r="T30" s="22" t="str">
        <f t="shared" si="5"/>
        <v/>
      </c>
      <c r="U30" s="19"/>
      <c r="V30" s="16">
        <v>0</v>
      </c>
      <c r="W30" s="18">
        <f t="shared" si="20"/>
        <v>0</v>
      </c>
      <c r="X30" s="19"/>
      <c r="Y30" s="21">
        <f t="shared" si="11"/>
        <v>0</v>
      </c>
      <c r="Z30" s="22" t="str">
        <f t="shared" si="7"/>
        <v/>
      </c>
      <c r="AA30" s="19"/>
      <c r="AB30" s="16">
        <v>0</v>
      </c>
      <c r="AC30" s="18">
        <f t="shared" si="21"/>
        <v>0</v>
      </c>
      <c r="AD30" s="19"/>
      <c r="AE30" s="21">
        <f t="shared" si="12"/>
        <v>0</v>
      </c>
      <c r="AF30" s="22" t="str">
        <f t="shared" si="9"/>
        <v/>
      </c>
    </row>
    <row r="31" spans="2:32" x14ac:dyDescent="0.25">
      <c r="B31" s="132">
        <v>1575</v>
      </c>
      <c r="C31" s="14"/>
      <c r="D31" s="15" t="s">
        <v>70</v>
      </c>
      <c r="E31" s="15"/>
      <c r="F31" s="17">
        <f t="shared" si="22"/>
        <v>7500</v>
      </c>
      <c r="G31" s="16">
        <v>5.3699999999999998E-2</v>
      </c>
      <c r="H31" s="18">
        <f>$F31*G31</f>
        <v>402.75</v>
      </c>
      <c r="I31" s="19"/>
      <c r="J31" s="16">
        <v>0</v>
      </c>
      <c r="K31" s="18">
        <f t="shared" si="18"/>
        <v>0</v>
      </c>
      <c r="L31" s="19"/>
      <c r="M31" s="21">
        <f t="shared" si="15"/>
        <v>-402.75</v>
      </c>
      <c r="N31" s="22">
        <f t="shared" si="16"/>
        <v>-1</v>
      </c>
      <c r="O31" s="19"/>
      <c r="P31" s="16">
        <v>0</v>
      </c>
      <c r="Q31" s="18">
        <f t="shared" si="19"/>
        <v>0</v>
      </c>
      <c r="R31" s="19"/>
      <c r="S31" s="21">
        <f t="shared" si="10"/>
        <v>0</v>
      </c>
      <c r="T31" s="22" t="str">
        <f t="shared" si="5"/>
        <v/>
      </c>
      <c r="U31" s="19"/>
      <c r="V31" s="16">
        <v>0</v>
      </c>
      <c r="W31" s="18">
        <f t="shared" si="20"/>
        <v>0</v>
      </c>
      <c r="X31" s="19"/>
      <c r="Y31" s="21">
        <f t="shared" si="11"/>
        <v>0</v>
      </c>
      <c r="Z31" s="22" t="str">
        <f t="shared" si="7"/>
        <v/>
      </c>
      <c r="AA31" s="19"/>
      <c r="AB31" s="16">
        <v>0</v>
      </c>
      <c r="AC31" s="18">
        <f t="shared" si="21"/>
        <v>0</v>
      </c>
      <c r="AD31" s="19"/>
      <c r="AE31" s="21">
        <f t="shared" si="12"/>
        <v>0</v>
      </c>
      <c r="AF31" s="22" t="str">
        <f t="shared" si="9"/>
        <v/>
      </c>
    </row>
    <row r="32" spans="2:32" ht="25" x14ac:dyDescent="0.25">
      <c r="B32" s="134" t="s">
        <v>18</v>
      </c>
      <c r="C32" s="14"/>
      <c r="D32" s="15" t="s">
        <v>70</v>
      </c>
      <c r="E32" s="15"/>
      <c r="F32" s="17">
        <f>$G$7</f>
        <v>7500</v>
      </c>
      <c r="G32" s="16"/>
      <c r="H32" s="18">
        <f t="shared" ref="H32" si="23">$F32*G32</f>
        <v>0</v>
      </c>
      <c r="I32" s="19"/>
      <c r="J32" s="16">
        <v>-0.44949300279836379</v>
      </c>
      <c r="K32" s="18">
        <f t="shared" ref="K32" si="24">$F32*J32</f>
        <v>-3371.1975209877282</v>
      </c>
      <c r="L32" s="19"/>
      <c r="M32" s="21">
        <f t="shared" ref="M32" si="25">K32-H32</f>
        <v>-3371.1975209877282</v>
      </c>
      <c r="N32" s="22" t="str">
        <f t="shared" ref="N32" si="26">IF((H32)=0,"",(M32/H32))</f>
        <v/>
      </c>
      <c r="O32" s="36"/>
      <c r="P32" s="16"/>
      <c r="Q32" s="18">
        <f t="shared" si="19"/>
        <v>0</v>
      </c>
      <c r="R32" s="36"/>
      <c r="S32" s="21">
        <f t="shared" si="10"/>
        <v>3371.1975209877282</v>
      </c>
      <c r="T32" s="22">
        <f t="shared" si="5"/>
        <v>-1</v>
      </c>
      <c r="U32" s="36"/>
      <c r="V32" s="16"/>
      <c r="W32" s="18">
        <f t="shared" si="20"/>
        <v>0</v>
      </c>
      <c r="X32" s="36"/>
      <c r="Y32" s="21">
        <f t="shared" si="11"/>
        <v>0</v>
      </c>
      <c r="Z32" s="22" t="str">
        <f t="shared" si="7"/>
        <v/>
      </c>
      <c r="AA32" s="36"/>
      <c r="AB32" s="16"/>
      <c r="AC32" s="18">
        <f t="shared" si="21"/>
        <v>0</v>
      </c>
      <c r="AD32" s="36"/>
      <c r="AE32" s="21">
        <f t="shared" si="12"/>
        <v>0</v>
      </c>
      <c r="AF32" s="22" t="str">
        <f t="shared" si="9"/>
        <v/>
      </c>
    </row>
    <row r="33" spans="2:32" x14ac:dyDescent="0.25">
      <c r="B33" s="37" t="s">
        <v>19</v>
      </c>
      <c r="C33" s="14"/>
      <c r="D33" s="15" t="s">
        <v>70</v>
      </c>
      <c r="E33" s="15"/>
      <c r="F33" s="17">
        <f t="shared" si="22"/>
        <v>7500</v>
      </c>
      <c r="G33" s="133">
        <v>2.4920000000000001E-2</v>
      </c>
      <c r="H33" s="18">
        <f t="shared" si="17"/>
        <v>186.9</v>
      </c>
      <c r="I33" s="19"/>
      <c r="J33" s="133">
        <v>2.4920000000000001E-2</v>
      </c>
      <c r="K33" s="18">
        <f t="shared" si="18"/>
        <v>186.9</v>
      </c>
      <c r="L33" s="19"/>
      <c r="M33" s="21">
        <f t="shared" si="15"/>
        <v>0</v>
      </c>
      <c r="N33" s="22">
        <f t="shared" si="16"/>
        <v>0</v>
      </c>
      <c r="O33" s="19"/>
      <c r="P33" s="133">
        <v>2.4920000000000001E-2</v>
      </c>
      <c r="Q33" s="18">
        <f t="shared" si="19"/>
        <v>186.9</v>
      </c>
      <c r="R33" s="19"/>
      <c r="S33" s="21">
        <f t="shared" si="10"/>
        <v>0</v>
      </c>
      <c r="T33" s="22">
        <f t="shared" si="5"/>
        <v>0</v>
      </c>
      <c r="U33" s="19"/>
      <c r="V33" s="133">
        <v>2.4920000000000001E-2</v>
      </c>
      <c r="W33" s="18">
        <f t="shared" si="20"/>
        <v>186.9</v>
      </c>
      <c r="X33" s="19"/>
      <c r="Y33" s="21">
        <f t="shared" si="11"/>
        <v>0</v>
      </c>
      <c r="Z33" s="22">
        <f t="shared" si="7"/>
        <v>0</v>
      </c>
      <c r="AA33" s="19"/>
      <c r="AB33" s="133">
        <v>2.4920000000000001E-2</v>
      </c>
      <c r="AC33" s="18">
        <f t="shared" si="21"/>
        <v>186.9</v>
      </c>
      <c r="AD33" s="19"/>
      <c r="AE33" s="21">
        <f t="shared" si="12"/>
        <v>0</v>
      </c>
      <c r="AF33" s="22">
        <f t="shared" si="9"/>
        <v>0</v>
      </c>
    </row>
    <row r="34" spans="2:32" x14ac:dyDescent="0.25">
      <c r="B34" s="37" t="s">
        <v>20</v>
      </c>
      <c r="C34" s="14"/>
      <c r="D34" s="15"/>
      <c r="E34" s="15"/>
      <c r="F34" s="179">
        <f>$G$8*(1+G63)-$G$8</f>
        <v>22995</v>
      </c>
      <c r="G34" s="38">
        <f>IF(ISBLANK($D$5)=TRUE, 0, IF($D$5="TOU", 0.64*#REF!+0.18*#REF!+0.18*#REF!, IF(AND($D$5="non-TOU", $F$48&gt;0), G48,G47)))</f>
        <v>0.11</v>
      </c>
      <c r="H34" s="18">
        <f t="shared" si="17"/>
        <v>2529.4499999999998</v>
      </c>
      <c r="I34" s="19"/>
      <c r="J34" s="38">
        <f>IF(ISBLANK($D$5)=TRUE, 0, IF($D$5="TOU", 0.64*#REF!+0.18*#REF!+0.18*#REF!, IF(AND($D$5="non-TOU", $F$48&gt;0), J48,J47)))</f>
        <v>0.11</v>
      </c>
      <c r="K34" s="18">
        <f t="shared" si="18"/>
        <v>2529.4499999999998</v>
      </c>
      <c r="L34" s="19"/>
      <c r="M34" s="21">
        <f t="shared" si="15"/>
        <v>0</v>
      </c>
      <c r="N34" s="22">
        <f t="shared" si="16"/>
        <v>0</v>
      </c>
      <c r="O34" s="19"/>
      <c r="P34" s="38">
        <f>IF(ISBLANK($D$5)=TRUE, 0, IF($D$5="TOU", 0.64*#REF!+0.18*#REF!+0.18*#REF!, IF(AND($D$5="non-TOU", $F$48&gt;0), P48,P47)))</f>
        <v>0.11</v>
      </c>
      <c r="Q34" s="18">
        <f t="shared" si="19"/>
        <v>2529.4499999999998</v>
      </c>
      <c r="R34" s="19"/>
      <c r="S34" s="21">
        <f t="shared" si="10"/>
        <v>0</v>
      </c>
      <c r="T34" s="22">
        <f t="shared" si="5"/>
        <v>0</v>
      </c>
      <c r="U34" s="19"/>
      <c r="V34" s="38">
        <f>IF(ISBLANK($D$5)=TRUE, 0, IF($D$5="TOU", 0.64*#REF!+0.18*#REF!+0.18*#REF!, IF(AND($D$5="non-TOU", $F$48&gt;0), V48,V47)))</f>
        <v>0.11</v>
      </c>
      <c r="W34" s="18">
        <f t="shared" si="20"/>
        <v>2529.4499999999998</v>
      </c>
      <c r="X34" s="19"/>
      <c r="Y34" s="21">
        <f t="shared" si="11"/>
        <v>0</v>
      </c>
      <c r="Z34" s="22">
        <f t="shared" si="7"/>
        <v>0</v>
      </c>
      <c r="AA34" s="19"/>
      <c r="AB34" s="38">
        <f>IF(ISBLANK($D$5)=TRUE, 0, IF($D$5="TOU", 0.64*#REF!+0.18*#REF!+0.18*#REF!, IF(AND($D$5="non-TOU", $F$48&gt;0), AB48,AB47)))</f>
        <v>0.11</v>
      </c>
      <c r="AC34" s="18">
        <f t="shared" si="21"/>
        <v>2529.4499999999998</v>
      </c>
      <c r="AD34" s="19"/>
      <c r="AE34" s="21">
        <f t="shared" si="12"/>
        <v>0</v>
      </c>
      <c r="AF34" s="22">
        <f t="shared" si="9"/>
        <v>0</v>
      </c>
    </row>
    <row r="35" spans="2:32" x14ac:dyDescent="0.25">
      <c r="B35" s="37" t="s">
        <v>21</v>
      </c>
      <c r="C35" s="14"/>
      <c r="D35" s="15" t="s">
        <v>55</v>
      </c>
      <c r="E35" s="15"/>
      <c r="F35" s="17">
        <v>1</v>
      </c>
      <c r="G35" s="38"/>
      <c r="H35" s="18">
        <f t="shared" si="17"/>
        <v>0</v>
      </c>
      <c r="I35" s="19"/>
      <c r="J35" s="38"/>
      <c r="K35" s="18">
        <f t="shared" si="18"/>
        <v>0</v>
      </c>
      <c r="L35" s="19"/>
      <c r="M35" s="21">
        <f t="shared" si="15"/>
        <v>0</v>
      </c>
      <c r="N35" s="22"/>
      <c r="O35" s="19"/>
      <c r="P35" s="38"/>
      <c r="Q35" s="18">
        <f t="shared" si="19"/>
        <v>0</v>
      </c>
      <c r="R35" s="19"/>
      <c r="S35" s="21">
        <f t="shared" si="10"/>
        <v>0</v>
      </c>
      <c r="T35" s="22"/>
      <c r="U35" s="19"/>
      <c r="V35" s="38"/>
      <c r="W35" s="18">
        <f t="shared" si="20"/>
        <v>0</v>
      </c>
      <c r="X35" s="19"/>
      <c r="Y35" s="21">
        <f t="shared" si="11"/>
        <v>0</v>
      </c>
      <c r="Z35" s="22"/>
      <c r="AA35" s="19"/>
      <c r="AB35" s="38"/>
      <c r="AC35" s="18">
        <f t="shared" si="21"/>
        <v>0</v>
      </c>
      <c r="AD35" s="19"/>
      <c r="AE35" s="21">
        <f t="shared" si="12"/>
        <v>0</v>
      </c>
      <c r="AF35" s="22"/>
    </row>
    <row r="36" spans="2:32" ht="25.5" customHeight="1" x14ac:dyDescent="0.25">
      <c r="B36" s="39" t="s">
        <v>22</v>
      </c>
      <c r="C36" s="40"/>
      <c r="D36" s="40"/>
      <c r="E36" s="40"/>
      <c r="F36" s="42"/>
      <c r="G36" s="41"/>
      <c r="H36" s="43">
        <f>SUM(H29:H35)+H28</f>
        <v>36789.75</v>
      </c>
      <c r="I36" s="31"/>
      <c r="J36" s="41"/>
      <c r="K36" s="43">
        <f>SUM(K29:K35)+K28</f>
        <v>37965.127835771069</v>
      </c>
      <c r="L36" s="31"/>
      <c r="M36" s="32">
        <f t="shared" si="15"/>
        <v>1175.3778357710689</v>
      </c>
      <c r="N36" s="33">
        <f t="shared" ref="N36:N43" si="27">IF((H36)=0,"",(M36/H36))</f>
        <v>3.194851380536886E-2</v>
      </c>
      <c r="O36" s="31"/>
      <c r="P36" s="41"/>
      <c r="Q36" s="43">
        <f>SUM(Q29:Q35)+Q28</f>
        <v>36849.949999999997</v>
      </c>
      <c r="R36" s="31"/>
      <c r="S36" s="32">
        <f t="shared" si="10"/>
        <v>-1115.1778357710718</v>
      </c>
      <c r="T36" s="33">
        <f t="shared" ref="T36:T43" si="28">IF((K36)=0,"",(S36/K36))</f>
        <v>-2.9373741097227169E-2</v>
      </c>
      <c r="U36" s="31"/>
      <c r="V36" s="41"/>
      <c r="W36" s="43">
        <f>SUM(W29:W35)+W28</f>
        <v>36793.919999999998</v>
      </c>
      <c r="X36" s="31"/>
      <c r="Y36" s="32">
        <f t="shared" si="11"/>
        <v>-56.029999999998836</v>
      </c>
      <c r="Z36" s="33">
        <f t="shared" ref="Z36:Z43" si="29">IF((Q36)=0,"",(Y36/Q36))</f>
        <v>-1.5204905298378652E-3</v>
      </c>
      <c r="AA36" s="31"/>
      <c r="AB36" s="41"/>
      <c r="AC36" s="43">
        <f>SUM(AC29:AC35)+AC28</f>
        <v>37554.99</v>
      </c>
      <c r="AD36" s="31"/>
      <c r="AE36" s="32">
        <f t="shared" si="12"/>
        <v>761.06999999999971</v>
      </c>
      <c r="AF36" s="33">
        <f t="shared" ref="AF36:AF46" si="30">IF((W36)=0,"",(AE36/W36))</f>
        <v>2.0684667466798857E-2</v>
      </c>
    </row>
    <row r="37" spans="2:32" x14ac:dyDescent="0.25">
      <c r="B37" s="19" t="s">
        <v>23</v>
      </c>
      <c r="C37" s="19"/>
      <c r="D37" s="44" t="s">
        <v>70</v>
      </c>
      <c r="E37" s="44"/>
      <c r="F37" s="45">
        <f>G7</f>
        <v>7500</v>
      </c>
      <c r="G37" s="20">
        <v>3.178699360900668</v>
      </c>
      <c r="H37" s="18">
        <f>$F37*G37</f>
        <v>23840.245206755011</v>
      </c>
      <c r="I37" s="19"/>
      <c r="J37" s="20">
        <v>3.0917337281873873</v>
      </c>
      <c r="K37" s="18">
        <f>$F37*J37</f>
        <v>23188.002961405404</v>
      </c>
      <c r="L37" s="19"/>
      <c r="M37" s="21">
        <f t="shared" si="15"/>
        <v>-652.2422453496074</v>
      </c>
      <c r="N37" s="22">
        <f t="shared" si="27"/>
        <v>-2.7358873186623011E-2</v>
      </c>
      <c r="O37" s="19"/>
      <c r="P37" s="20">
        <v>3.0917337281873873</v>
      </c>
      <c r="Q37" s="18">
        <f>$F37*P37</f>
        <v>23188.002961405404</v>
      </c>
      <c r="R37" s="19"/>
      <c r="S37" s="21">
        <f t="shared" si="10"/>
        <v>0</v>
      </c>
      <c r="T37" s="22">
        <f t="shared" si="28"/>
        <v>0</v>
      </c>
      <c r="U37" s="19"/>
      <c r="V37" s="20">
        <v>3.0917337281873873</v>
      </c>
      <c r="W37" s="18">
        <f>$F37*V37</f>
        <v>23188.002961405404</v>
      </c>
      <c r="X37" s="19"/>
      <c r="Y37" s="21">
        <f t="shared" si="11"/>
        <v>0</v>
      </c>
      <c r="Z37" s="22">
        <f t="shared" si="29"/>
        <v>0</v>
      </c>
      <c r="AA37" s="19"/>
      <c r="AB37" s="20">
        <v>3.0917337281873873</v>
      </c>
      <c r="AC37" s="18">
        <f>$F37*AB37</f>
        <v>23188.002961405404</v>
      </c>
      <c r="AD37" s="19"/>
      <c r="AE37" s="21">
        <f t="shared" si="12"/>
        <v>0</v>
      </c>
      <c r="AF37" s="22">
        <f t="shared" si="30"/>
        <v>0</v>
      </c>
    </row>
    <row r="38" spans="2:32" ht="25.5" customHeight="1" x14ac:dyDescent="0.25">
      <c r="B38" s="46" t="s">
        <v>24</v>
      </c>
      <c r="C38" s="19"/>
      <c r="D38" s="44" t="s">
        <v>70</v>
      </c>
      <c r="E38" s="44"/>
      <c r="F38" s="45">
        <f>F37</f>
        <v>7500</v>
      </c>
      <c r="G38" s="20">
        <v>2.4329555056067216</v>
      </c>
      <c r="H38" s="18">
        <f>$F38*G38</f>
        <v>18247.166292050413</v>
      </c>
      <c r="I38" s="19"/>
      <c r="J38" s="20">
        <v>2.4378617006009056</v>
      </c>
      <c r="K38" s="18">
        <f>$F38*J38</f>
        <v>18283.962754506792</v>
      </c>
      <c r="L38" s="19"/>
      <c r="M38" s="21">
        <f t="shared" si="15"/>
        <v>36.796462456379231</v>
      </c>
      <c r="N38" s="22">
        <f t="shared" si="27"/>
        <v>2.0165576324259198E-3</v>
      </c>
      <c r="O38" s="19"/>
      <c r="P38" s="20">
        <v>2.4378617006009056</v>
      </c>
      <c r="Q38" s="18">
        <f>$F38*P38</f>
        <v>18283.962754506792</v>
      </c>
      <c r="R38" s="19"/>
      <c r="S38" s="21">
        <f t="shared" si="10"/>
        <v>0</v>
      </c>
      <c r="T38" s="22">
        <f t="shared" si="28"/>
        <v>0</v>
      </c>
      <c r="U38" s="19"/>
      <c r="V38" s="20">
        <v>2.4378617006009056</v>
      </c>
      <c r="W38" s="18">
        <f>$F38*V38</f>
        <v>18283.962754506792</v>
      </c>
      <c r="X38" s="19"/>
      <c r="Y38" s="21">
        <f t="shared" si="11"/>
        <v>0</v>
      </c>
      <c r="Z38" s="22">
        <f t="shared" si="29"/>
        <v>0</v>
      </c>
      <c r="AA38" s="19"/>
      <c r="AB38" s="20">
        <v>2.4378617006009056</v>
      </c>
      <c r="AC38" s="18">
        <f>$F38*AB38</f>
        <v>18283.962754506792</v>
      </c>
      <c r="AD38" s="19"/>
      <c r="AE38" s="21">
        <f t="shared" si="12"/>
        <v>0</v>
      </c>
      <c r="AF38" s="22">
        <f t="shared" si="30"/>
        <v>0</v>
      </c>
    </row>
    <row r="39" spans="2:32" ht="25.5" customHeight="1" x14ac:dyDescent="0.25">
      <c r="B39" s="39" t="s">
        <v>25</v>
      </c>
      <c r="C39" s="26"/>
      <c r="D39" s="26"/>
      <c r="E39" s="26"/>
      <c r="F39" s="42"/>
      <c r="G39" s="47"/>
      <c r="H39" s="43">
        <f>SUM(H36:H38)</f>
        <v>78877.161498805421</v>
      </c>
      <c r="I39" s="48"/>
      <c r="J39" s="47"/>
      <c r="K39" s="43">
        <f>SUM(K36:K38)</f>
        <v>79437.093551683269</v>
      </c>
      <c r="L39" s="48"/>
      <c r="M39" s="32">
        <f t="shared" si="15"/>
        <v>559.93205287784804</v>
      </c>
      <c r="N39" s="33">
        <f t="shared" si="27"/>
        <v>7.0987855323156896E-3</v>
      </c>
      <c r="O39" s="48"/>
      <c r="P39" s="47"/>
      <c r="Q39" s="43">
        <f>SUM(Q36:Q38)</f>
        <v>78321.915715912197</v>
      </c>
      <c r="R39" s="48"/>
      <c r="S39" s="32">
        <f t="shared" si="10"/>
        <v>-1115.1778357710718</v>
      </c>
      <c r="T39" s="33">
        <f t="shared" si="28"/>
        <v>-1.4038502491855597E-2</v>
      </c>
      <c r="U39" s="48"/>
      <c r="V39" s="47"/>
      <c r="W39" s="43">
        <f>SUM(W36:W38)</f>
        <v>78265.885715912198</v>
      </c>
      <c r="X39" s="48"/>
      <c r="Y39" s="32">
        <f t="shared" si="11"/>
        <v>-56.029999999998836</v>
      </c>
      <c r="Z39" s="33">
        <f t="shared" si="29"/>
        <v>-7.1538086738365562E-4</v>
      </c>
      <c r="AA39" s="48"/>
      <c r="AB39" s="47"/>
      <c r="AC39" s="43">
        <f>SUM(AC36:AC38)</f>
        <v>79026.95571591219</v>
      </c>
      <c r="AD39" s="48"/>
      <c r="AE39" s="32">
        <f t="shared" si="12"/>
        <v>761.06999999999243</v>
      </c>
      <c r="AF39" s="33">
        <f t="shared" si="30"/>
        <v>9.7241600607767698E-3</v>
      </c>
    </row>
    <row r="40" spans="2:32" ht="24.75" customHeight="1" x14ac:dyDescent="0.25">
      <c r="B40" s="49" t="s">
        <v>26</v>
      </c>
      <c r="C40" s="14"/>
      <c r="D40" s="15" t="s">
        <v>58</v>
      </c>
      <c r="E40" s="15"/>
      <c r="F40" s="156">
        <f>$G$8*(1+G63)</f>
        <v>3855495</v>
      </c>
      <c r="G40" s="50">
        <v>4.4000000000000003E-3</v>
      </c>
      <c r="H40" s="154">
        <f t="shared" ref="H40:H43" si="31">$F40*G40</f>
        <v>16964.178</v>
      </c>
      <c r="I40" s="19"/>
      <c r="J40" s="211">
        <v>5.8500000000000002E-3</v>
      </c>
      <c r="K40" s="212">
        <f t="shared" ref="K40:K43" si="32">$F40*J40</f>
        <v>22554.64575</v>
      </c>
      <c r="L40" s="19"/>
      <c r="M40" s="21">
        <f t="shared" si="15"/>
        <v>5590.4677499999998</v>
      </c>
      <c r="N40" s="155">
        <f t="shared" si="27"/>
        <v>0.32954545454545453</v>
      </c>
      <c r="O40" s="19"/>
      <c r="P40" s="50">
        <v>4.4000000000000003E-3</v>
      </c>
      <c r="Q40" s="154">
        <f t="shared" ref="Q40:Q43" si="33">$F40*P40</f>
        <v>16964.178</v>
      </c>
      <c r="R40" s="19"/>
      <c r="S40" s="21">
        <f t="shared" si="10"/>
        <v>-5590.4677499999998</v>
      </c>
      <c r="T40" s="155">
        <f t="shared" si="28"/>
        <v>-0.24786324786324787</v>
      </c>
      <c r="U40" s="19"/>
      <c r="V40" s="50">
        <v>4.4000000000000003E-3</v>
      </c>
      <c r="W40" s="154">
        <f t="shared" ref="W40:W43" si="34">$F40*V40</f>
        <v>16964.178</v>
      </c>
      <c r="X40" s="19"/>
      <c r="Y40" s="21">
        <f t="shared" si="11"/>
        <v>0</v>
      </c>
      <c r="Z40" s="155">
        <f t="shared" si="29"/>
        <v>0</v>
      </c>
      <c r="AA40" s="19"/>
      <c r="AB40" s="50">
        <v>4.4000000000000003E-3</v>
      </c>
      <c r="AC40" s="154">
        <f t="shared" ref="AC40:AC48" si="35">$F40*AB40</f>
        <v>16964.178</v>
      </c>
      <c r="AD40" s="19"/>
      <c r="AE40" s="21">
        <f t="shared" si="12"/>
        <v>0</v>
      </c>
      <c r="AF40" s="155">
        <f t="shared" si="30"/>
        <v>0</v>
      </c>
    </row>
    <row r="41" spans="2:32" ht="25.5" customHeight="1" x14ac:dyDescent="0.25">
      <c r="B41" s="49" t="s">
        <v>27</v>
      </c>
      <c r="C41" s="14"/>
      <c r="D41" s="15" t="s">
        <v>58</v>
      </c>
      <c r="E41" s="15"/>
      <c r="F41" s="156">
        <f>$G$8*(1+G63)</f>
        <v>3855495</v>
      </c>
      <c r="G41" s="50">
        <v>1.2999999999999999E-3</v>
      </c>
      <c r="H41" s="154">
        <f t="shared" si="31"/>
        <v>5012.1435000000001</v>
      </c>
      <c r="I41" s="19"/>
      <c r="J41" s="50">
        <v>1.2999999999999999E-3</v>
      </c>
      <c r="K41" s="154">
        <f t="shared" si="32"/>
        <v>5012.1435000000001</v>
      </c>
      <c r="L41" s="19"/>
      <c r="M41" s="21">
        <f t="shared" si="15"/>
        <v>0</v>
      </c>
      <c r="N41" s="155">
        <f t="shared" si="27"/>
        <v>0</v>
      </c>
      <c r="O41" s="19"/>
      <c r="P41" s="50">
        <v>1.2999999999999999E-3</v>
      </c>
      <c r="Q41" s="154">
        <f t="shared" si="33"/>
        <v>5012.1435000000001</v>
      </c>
      <c r="R41" s="19"/>
      <c r="S41" s="21">
        <f t="shared" si="10"/>
        <v>0</v>
      </c>
      <c r="T41" s="155">
        <f t="shared" si="28"/>
        <v>0</v>
      </c>
      <c r="U41" s="19"/>
      <c r="V41" s="50">
        <v>1.2999999999999999E-3</v>
      </c>
      <c r="W41" s="154">
        <f t="shared" si="34"/>
        <v>5012.1435000000001</v>
      </c>
      <c r="X41" s="19"/>
      <c r="Y41" s="21">
        <f t="shared" si="11"/>
        <v>0</v>
      </c>
      <c r="Z41" s="155">
        <f t="shared" si="29"/>
        <v>0</v>
      </c>
      <c r="AA41" s="19"/>
      <c r="AB41" s="50">
        <v>1.2999999999999999E-3</v>
      </c>
      <c r="AC41" s="154">
        <f t="shared" si="35"/>
        <v>5012.1435000000001</v>
      </c>
      <c r="AD41" s="19"/>
      <c r="AE41" s="21">
        <f t="shared" si="12"/>
        <v>0</v>
      </c>
      <c r="AF41" s="155">
        <f t="shared" si="30"/>
        <v>0</v>
      </c>
    </row>
    <row r="42" spans="2:32" x14ac:dyDescent="0.25">
      <c r="B42" s="14" t="s">
        <v>28</v>
      </c>
      <c r="C42" s="14"/>
      <c r="D42" s="15" t="s">
        <v>55</v>
      </c>
      <c r="E42" s="15"/>
      <c r="F42" s="17">
        <v>1</v>
      </c>
      <c r="G42" s="50">
        <v>0.25</v>
      </c>
      <c r="H42" s="154">
        <f t="shared" si="31"/>
        <v>0.25</v>
      </c>
      <c r="I42" s="19"/>
      <c r="J42" s="50">
        <v>0.25</v>
      </c>
      <c r="K42" s="154">
        <f t="shared" si="32"/>
        <v>0.25</v>
      </c>
      <c r="L42" s="19"/>
      <c r="M42" s="21">
        <f t="shared" si="15"/>
        <v>0</v>
      </c>
      <c r="N42" s="155">
        <f t="shared" si="27"/>
        <v>0</v>
      </c>
      <c r="O42" s="19"/>
      <c r="P42" s="50">
        <v>0.25</v>
      </c>
      <c r="Q42" s="154">
        <f t="shared" si="33"/>
        <v>0.25</v>
      </c>
      <c r="R42" s="19"/>
      <c r="S42" s="21">
        <f t="shared" si="10"/>
        <v>0</v>
      </c>
      <c r="T42" s="155">
        <f t="shared" si="28"/>
        <v>0</v>
      </c>
      <c r="U42" s="19"/>
      <c r="V42" s="50">
        <v>0.25</v>
      </c>
      <c r="W42" s="154">
        <f t="shared" si="34"/>
        <v>0.25</v>
      </c>
      <c r="X42" s="19"/>
      <c r="Y42" s="21">
        <f t="shared" si="11"/>
        <v>0</v>
      </c>
      <c r="Z42" s="155">
        <f t="shared" si="29"/>
        <v>0</v>
      </c>
      <c r="AA42" s="19"/>
      <c r="AB42" s="50">
        <v>0.25</v>
      </c>
      <c r="AC42" s="154">
        <f t="shared" si="35"/>
        <v>0.25</v>
      </c>
      <c r="AD42" s="19"/>
      <c r="AE42" s="21">
        <f t="shared" si="12"/>
        <v>0</v>
      </c>
      <c r="AF42" s="155">
        <f t="shared" si="30"/>
        <v>0</v>
      </c>
    </row>
    <row r="43" spans="2:32" x14ac:dyDescent="0.25">
      <c r="B43" s="14" t="s">
        <v>29</v>
      </c>
      <c r="C43" s="14"/>
      <c r="D43" s="15" t="s">
        <v>58</v>
      </c>
      <c r="E43" s="15"/>
      <c r="F43" s="157">
        <f>G8</f>
        <v>3832500</v>
      </c>
      <c r="G43" s="50">
        <v>7.0000000000000001E-3</v>
      </c>
      <c r="H43" s="154">
        <f t="shared" si="31"/>
        <v>26827.5</v>
      </c>
      <c r="I43" s="19"/>
      <c r="J43" s="50">
        <v>7.0000000000000001E-3</v>
      </c>
      <c r="K43" s="154">
        <f t="shared" si="32"/>
        <v>26827.5</v>
      </c>
      <c r="L43" s="19"/>
      <c r="M43" s="21">
        <f t="shared" si="15"/>
        <v>0</v>
      </c>
      <c r="N43" s="155">
        <f t="shared" si="27"/>
        <v>0</v>
      </c>
      <c r="O43" s="19"/>
      <c r="P43" s="50">
        <v>7.0000000000000001E-3</v>
      </c>
      <c r="Q43" s="154">
        <f t="shared" si="33"/>
        <v>26827.5</v>
      </c>
      <c r="R43" s="19"/>
      <c r="S43" s="21">
        <f t="shared" si="10"/>
        <v>0</v>
      </c>
      <c r="T43" s="155">
        <f t="shared" si="28"/>
        <v>0</v>
      </c>
      <c r="U43" s="19"/>
      <c r="V43" s="50">
        <v>7.0000000000000001E-3</v>
      </c>
      <c r="W43" s="154">
        <f t="shared" si="34"/>
        <v>26827.5</v>
      </c>
      <c r="X43" s="19"/>
      <c r="Y43" s="21">
        <f t="shared" si="11"/>
        <v>0</v>
      </c>
      <c r="Z43" s="155">
        <f t="shared" si="29"/>
        <v>0</v>
      </c>
      <c r="AA43" s="19"/>
      <c r="AB43" s="50">
        <v>7.0000000000000001E-3</v>
      </c>
      <c r="AC43" s="154">
        <f t="shared" si="35"/>
        <v>26827.5</v>
      </c>
      <c r="AD43" s="19"/>
      <c r="AE43" s="21">
        <f t="shared" si="12"/>
        <v>0</v>
      </c>
      <c r="AF43" s="155">
        <f t="shared" si="30"/>
        <v>0</v>
      </c>
    </row>
    <row r="44" spans="2:32" x14ac:dyDescent="0.25">
      <c r="B44" s="37" t="s">
        <v>30</v>
      </c>
      <c r="C44" s="14"/>
      <c r="D44" s="15" t="s">
        <v>58</v>
      </c>
      <c r="E44" s="15"/>
      <c r="F44" s="55">
        <f>0.64*$G$8</f>
        <v>2452800</v>
      </c>
      <c r="G44" s="54">
        <v>0.08</v>
      </c>
      <c r="H44" s="154">
        <f t="shared" ref="H44:H48" si="36">$F44*G44</f>
        <v>196224</v>
      </c>
      <c r="I44" s="19"/>
      <c r="J44" s="54">
        <v>0.08</v>
      </c>
      <c r="K44" s="154">
        <f t="shared" ref="K44:K48" si="37">$F44*J44</f>
        <v>196224</v>
      </c>
      <c r="L44" s="19"/>
      <c r="M44" s="21">
        <f t="shared" ref="M44:M60" si="38">K44-H44</f>
        <v>0</v>
      </c>
      <c r="N44" s="155">
        <f t="shared" ref="N44:N46" si="39">IF((H44)=0,"",(M44/H44))</f>
        <v>0</v>
      </c>
      <c r="O44" s="19"/>
      <c r="P44" s="54">
        <v>0.08</v>
      </c>
      <c r="Q44" s="154">
        <f t="shared" ref="Q44:Q48" si="40">$F44*P44</f>
        <v>196224</v>
      </c>
      <c r="R44" s="19"/>
      <c r="S44" s="21">
        <f t="shared" ref="S44:S60" si="41">Q44-K44</f>
        <v>0</v>
      </c>
      <c r="T44" s="155">
        <f t="shared" ref="T44:T46" si="42">IF((K44)=0,"",(S44/K44))</f>
        <v>0</v>
      </c>
      <c r="U44" s="19"/>
      <c r="V44" s="54">
        <v>0.08</v>
      </c>
      <c r="W44" s="154">
        <f t="shared" ref="W44:W48" si="43">$F44*V44</f>
        <v>196224</v>
      </c>
      <c r="X44" s="19"/>
      <c r="Y44" s="21">
        <f t="shared" ref="Y44:Y60" si="44">W44-Q44</f>
        <v>0</v>
      </c>
      <c r="Z44" s="155">
        <f t="shared" ref="Z44:Z46" si="45">IF((Q44)=0,"",(Y44/Q44))</f>
        <v>0</v>
      </c>
      <c r="AA44" s="19"/>
      <c r="AB44" s="54">
        <v>0.08</v>
      </c>
      <c r="AC44" s="154">
        <f t="shared" si="35"/>
        <v>196224</v>
      </c>
      <c r="AD44" s="19"/>
      <c r="AE44" s="21">
        <f t="shared" si="12"/>
        <v>0</v>
      </c>
      <c r="AF44" s="155">
        <f t="shared" si="30"/>
        <v>0</v>
      </c>
    </row>
    <row r="45" spans="2:32" x14ac:dyDescent="0.25">
      <c r="B45" s="37" t="s">
        <v>31</v>
      </c>
      <c r="C45" s="14"/>
      <c r="D45" s="15" t="s">
        <v>58</v>
      </c>
      <c r="E45" s="15"/>
      <c r="F45" s="55">
        <f>0.18*$G$8</f>
        <v>689850</v>
      </c>
      <c r="G45" s="54">
        <v>0.122</v>
      </c>
      <c r="H45" s="154">
        <f t="shared" si="36"/>
        <v>84161.7</v>
      </c>
      <c r="I45" s="19"/>
      <c r="J45" s="54">
        <v>0.122</v>
      </c>
      <c r="K45" s="154">
        <f t="shared" si="37"/>
        <v>84161.7</v>
      </c>
      <c r="L45" s="19"/>
      <c r="M45" s="21">
        <f t="shared" si="38"/>
        <v>0</v>
      </c>
      <c r="N45" s="155">
        <f t="shared" si="39"/>
        <v>0</v>
      </c>
      <c r="O45" s="19"/>
      <c r="P45" s="54">
        <v>0.122</v>
      </c>
      <c r="Q45" s="154">
        <f t="shared" si="40"/>
        <v>84161.7</v>
      </c>
      <c r="R45" s="19"/>
      <c r="S45" s="21">
        <f t="shared" si="41"/>
        <v>0</v>
      </c>
      <c r="T45" s="155">
        <f t="shared" si="42"/>
        <v>0</v>
      </c>
      <c r="U45" s="19"/>
      <c r="V45" s="54">
        <v>0.122</v>
      </c>
      <c r="W45" s="154">
        <f t="shared" si="43"/>
        <v>84161.7</v>
      </c>
      <c r="X45" s="19"/>
      <c r="Y45" s="21">
        <f t="shared" si="44"/>
        <v>0</v>
      </c>
      <c r="Z45" s="155">
        <f t="shared" si="45"/>
        <v>0</v>
      </c>
      <c r="AA45" s="19"/>
      <c r="AB45" s="54">
        <v>0.122</v>
      </c>
      <c r="AC45" s="154">
        <f t="shared" si="35"/>
        <v>84161.7</v>
      </c>
      <c r="AD45" s="19"/>
      <c r="AE45" s="21">
        <f t="shared" si="12"/>
        <v>0</v>
      </c>
      <c r="AF45" s="155">
        <f t="shared" si="30"/>
        <v>0</v>
      </c>
    </row>
    <row r="46" spans="2:32" x14ac:dyDescent="0.25">
      <c r="B46" s="159" t="s">
        <v>32</v>
      </c>
      <c r="C46" s="14"/>
      <c r="D46" s="15" t="s">
        <v>58</v>
      </c>
      <c r="E46" s="15"/>
      <c r="F46" s="55">
        <f>0.18*$G$8</f>
        <v>689850</v>
      </c>
      <c r="G46" s="54">
        <v>0.161</v>
      </c>
      <c r="H46" s="154">
        <f t="shared" si="36"/>
        <v>111065.85</v>
      </c>
      <c r="I46" s="19"/>
      <c r="J46" s="54">
        <v>0.161</v>
      </c>
      <c r="K46" s="154">
        <f t="shared" si="37"/>
        <v>111065.85</v>
      </c>
      <c r="L46" s="19"/>
      <c r="M46" s="21">
        <f t="shared" si="38"/>
        <v>0</v>
      </c>
      <c r="N46" s="155">
        <f t="shared" si="39"/>
        <v>0</v>
      </c>
      <c r="O46" s="19"/>
      <c r="P46" s="54">
        <v>0.161</v>
      </c>
      <c r="Q46" s="154">
        <f t="shared" si="40"/>
        <v>111065.85</v>
      </c>
      <c r="R46" s="19"/>
      <c r="S46" s="21">
        <f t="shared" si="41"/>
        <v>0</v>
      </c>
      <c r="T46" s="155">
        <f t="shared" si="42"/>
        <v>0</v>
      </c>
      <c r="U46" s="19"/>
      <c r="V46" s="54">
        <v>0.161</v>
      </c>
      <c r="W46" s="154">
        <f t="shared" si="43"/>
        <v>111065.85</v>
      </c>
      <c r="X46" s="19"/>
      <c r="Y46" s="21">
        <f t="shared" si="44"/>
        <v>0</v>
      </c>
      <c r="Z46" s="155">
        <f t="shared" si="45"/>
        <v>0</v>
      </c>
      <c r="AA46" s="19"/>
      <c r="AB46" s="54">
        <v>0.161</v>
      </c>
      <c r="AC46" s="154">
        <f t="shared" si="35"/>
        <v>111065.85</v>
      </c>
      <c r="AD46" s="19"/>
      <c r="AE46" s="21">
        <f t="shared" si="12"/>
        <v>0</v>
      </c>
      <c r="AF46" s="155">
        <f t="shared" si="30"/>
        <v>0</v>
      </c>
    </row>
    <row r="47" spans="2:32" s="61" customFormat="1" x14ac:dyDescent="0.25">
      <c r="B47" s="158" t="s">
        <v>33</v>
      </c>
      <c r="C47" s="56"/>
      <c r="D47" s="57" t="s">
        <v>58</v>
      </c>
      <c r="E47" s="57"/>
      <c r="F47" s="58">
        <f>IF(AND(N3=1, G8&gt;=750), 750, IF(AND(N3=1, AND(G8&lt;750, G8&gt;=0)), G8, IF(AND(N3=2, G8&gt;=750), 750, IF(AND(N3=2, AND(G8&lt;750, G8&gt;=0)), G8))))</f>
        <v>750</v>
      </c>
      <c r="G47" s="54">
        <v>9.4E-2</v>
      </c>
      <c r="H47" s="154">
        <f t="shared" si="36"/>
        <v>70.5</v>
      </c>
      <c r="I47" s="59"/>
      <c r="J47" s="54">
        <v>9.4E-2</v>
      </c>
      <c r="K47" s="154">
        <f t="shared" si="37"/>
        <v>70.5</v>
      </c>
      <c r="L47" s="59"/>
      <c r="M47" s="60">
        <f t="shared" si="38"/>
        <v>0</v>
      </c>
      <c r="N47" s="155">
        <f>IF((H47)=FALSE,"",(M47/H47))</f>
        <v>0</v>
      </c>
      <c r="O47" s="59"/>
      <c r="P47" s="54">
        <v>9.4E-2</v>
      </c>
      <c r="Q47" s="154">
        <f t="shared" si="40"/>
        <v>70.5</v>
      </c>
      <c r="R47" s="59"/>
      <c r="S47" s="60">
        <f t="shared" si="41"/>
        <v>0</v>
      </c>
      <c r="T47" s="155">
        <f>IF((K47)=FALSE,"",(S47/K47))</f>
        <v>0</v>
      </c>
      <c r="U47" s="59"/>
      <c r="V47" s="54">
        <v>9.4E-2</v>
      </c>
      <c r="W47" s="154">
        <f t="shared" si="43"/>
        <v>70.5</v>
      </c>
      <c r="X47" s="59"/>
      <c r="Y47" s="60">
        <f t="shared" si="44"/>
        <v>0</v>
      </c>
      <c r="Z47" s="155">
        <f>IF((Q47)=FALSE,"",(Y47/Q47))</f>
        <v>0</v>
      </c>
      <c r="AA47" s="59"/>
      <c r="AB47" s="54">
        <v>9.4E-2</v>
      </c>
      <c r="AC47" s="154">
        <f t="shared" si="35"/>
        <v>70.5</v>
      </c>
      <c r="AD47" s="59"/>
      <c r="AE47" s="60">
        <f>AC47-W47</f>
        <v>0</v>
      </c>
      <c r="AF47" s="155">
        <f>IF((W47)=FALSE,"",(AE47/W47))</f>
        <v>0</v>
      </c>
    </row>
    <row r="48" spans="2:32" s="61" customFormat="1" ht="13" thickBot="1" x14ac:dyDescent="0.3">
      <c r="B48" s="158" t="s">
        <v>34</v>
      </c>
      <c r="C48" s="56"/>
      <c r="D48" s="57" t="s">
        <v>58</v>
      </c>
      <c r="E48" s="57"/>
      <c r="F48" s="58">
        <f>IF(AND(N3=1, G8&gt;=750), G8-750, IF(AND(N3=1, AND(G8&lt;750, G8&gt;=0)), 0, IF(AND(N3=2, G8&gt;=750), G8-750, IF(AND(N3=2, AND(G8&lt;750, G8&gt;=0)), 0))))</f>
        <v>3831750</v>
      </c>
      <c r="G48" s="54">
        <v>0.11</v>
      </c>
      <c r="H48" s="154">
        <f t="shared" si="36"/>
        <v>421492.5</v>
      </c>
      <c r="I48" s="59"/>
      <c r="J48" s="54">
        <v>0.11</v>
      </c>
      <c r="K48" s="154">
        <f t="shared" si="37"/>
        <v>421492.5</v>
      </c>
      <c r="L48" s="59"/>
      <c r="M48" s="60">
        <f t="shared" si="38"/>
        <v>0</v>
      </c>
      <c r="N48" s="155">
        <f>IFERROR(IF((H48)=FALSE,"",(M48/H48)),"n/a")</f>
        <v>0</v>
      </c>
      <c r="O48" s="59"/>
      <c r="P48" s="54">
        <v>0.11</v>
      </c>
      <c r="Q48" s="154">
        <f t="shared" si="40"/>
        <v>421492.5</v>
      </c>
      <c r="R48" s="59"/>
      <c r="S48" s="60">
        <f t="shared" si="41"/>
        <v>0</v>
      </c>
      <c r="T48" s="155">
        <f>IF((K48)=FALSE,"",(S48/K48))</f>
        <v>0</v>
      </c>
      <c r="U48" s="59"/>
      <c r="V48" s="54">
        <v>0.11</v>
      </c>
      <c r="W48" s="154">
        <f t="shared" si="43"/>
        <v>421492.5</v>
      </c>
      <c r="X48" s="59"/>
      <c r="Y48" s="60">
        <f t="shared" si="44"/>
        <v>0</v>
      </c>
      <c r="Z48" s="155">
        <f>IF((Q48)=FALSE,"",(Y48/Q48))</f>
        <v>0</v>
      </c>
      <c r="AA48" s="59"/>
      <c r="AB48" s="54">
        <v>0.11</v>
      </c>
      <c r="AC48" s="154">
        <f t="shared" si="35"/>
        <v>421492.5</v>
      </c>
      <c r="AD48" s="59"/>
      <c r="AE48" s="60">
        <f t="shared" si="12"/>
        <v>0</v>
      </c>
      <c r="AF48" s="155">
        <f>IF((W48)=FALSE,"",(AE48/W48))</f>
        <v>0</v>
      </c>
    </row>
    <row r="49" spans="2:36" ht="8.25" customHeight="1" thickBot="1" x14ac:dyDescent="0.3">
      <c r="B49" s="62"/>
      <c r="C49" s="63"/>
      <c r="D49" s="64"/>
      <c r="E49" s="64"/>
      <c r="F49" s="66"/>
      <c r="G49" s="65"/>
      <c r="H49" s="67"/>
      <c r="I49" s="68"/>
      <c r="J49" s="65"/>
      <c r="K49" s="67"/>
      <c r="L49" s="68"/>
      <c r="M49" s="69">
        <f t="shared" si="38"/>
        <v>0</v>
      </c>
      <c r="N49" s="70"/>
      <c r="O49" s="68"/>
      <c r="P49" s="65"/>
      <c r="Q49" s="67"/>
      <c r="R49" s="68"/>
      <c r="S49" s="69">
        <f t="shared" si="41"/>
        <v>0</v>
      </c>
      <c r="T49" s="70"/>
      <c r="U49" s="68"/>
      <c r="V49" s="65"/>
      <c r="W49" s="67"/>
      <c r="X49" s="68"/>
      <c r="Y49" s="69">
        <f t="shared" si="44"/>
        <v>0</v>
      </c>
      <c r="Z49" s="70"/>
      <c r="AA49" s="68"/>
      <c r="AB49" s="65"/>
      <c r="AC49" s="67"/>
      <c r="AD49" s="68"/>
      <c r="AE49" s="69">
        <f t="shared" si="12"/>
        <v>0</v>
      </c>
      <c r="AF49" s="70"/>
    </row>
    <row r="50" spans="2:36" ht="13" x14ac:dyDescent="0.25">
      <c r="B50" s="71" t="s">
        <v>35</v>
      </c>
      <c r="C50" s="14"/>
      <c r="D50" s="14"/>
      <c r="E50" s="14"/>
      <c r="F50" s="73"/>
      <c r="G50" s="72"/>
      <c r="H50" s="74">
        <f>SUM(H40:H46,H39)</f>
        <v>519132.7829988054</v>
      </c>
      <c r="I50" s="75"/>
      <c r="J50" s="72"/>
      <c r="K50" s="74">
        <f>SUM(K40:K46,K39)</f>
        <v>525283.1828016832</v>
      </c>
      <c r="L50" s="75"/>
      <c r="M50" s="76">
        <f t="shared" si="38"/>
        <v>6150.3998028778005</v>
      </c>
      <c r="N50" s="77">
        <f>IF((H50)=0,"",(M50/H50))</f>
        <v>1.184745021755244E-2</v>
      </c>
      <c r="O50" s="75"/>
      <c r="P50" s="72"/>
      <c r="Q50" s="74">
        <f>SUM(Q40:Q46,Q39)</f>
        <v>518577.53721591219</v>
      </c>
      <c r="R50" s="75"/>
      <c r="S50" s="76">
        <f t="shared" si="41"/>
        <v>-6705.6455857710098</v>
      </c>
      <c r="T50" s="77">
        <f>IF((K50)=0,"",(S50/K50))</f>
        <v>-1.2765772454403279E-2</v>
      </c>
      <c r="U50" s="75"/>
      <c r="V50" s="72"/>
      <c r="W50" s="74">
        <f>SUM(W40:W46,W39)</f>
        <v>518521.50721591222</v>
      </c>
      <c r="X50" s="75"/>
      <c r="Y50" s="76">
        <f t="shared" si="44"/>
        <v>-56.029999999969732</v>
      </c>
      <c r="Z50" s="77">
        <f>IF((Q50)=0,"",(Y50/Q50))</f>
        <v>-1.0804555920562633E-4</v>
      </c>
      <c r="AA50" s="75"/>
      <c r="AB50" s="72"/>
      <c r="AC50" s="74">
        <f>SUM(AC40:AC46,AC39)</f>
        <v>519282.57721591217</v>
      </c>
      <c r="AD50" s="75"/>
      <c r="AE50" s="76">
        <f t="shared" si="12"/>
        <v>761.06999999994878</v>
      </c>
      <c r="AF50" s="77">
        <f>IF((W50)=0,"",(AE50/W50))</f>
        <v>1.4677693970426562E-3</v>
      </c>
    </row>
    <row r="51" spans="2:36" x14ac:dyDescent="0.25">
      <c r="B51" s="78" t="s">
        <v>36</v>
      </c>
      <c r="C51" s="14"/>
      <c r="D51" s="14"/>
      <c r="E51" s="14"/>
      <c r="F51" s="80"/>
      <c r="G51" s="79">
        <v>0.13</v>
      </c>
      <c r="H51" s="82">
        <f>H50*G51</f>
        <v>67487.261789844706</v>
      </c>
      <c r="I51" s="81"/>
      <c r="J51" s="79">
        <v>0.13</v>
      </c>
      <c r="K51" s="82">
        <f>K50*J51</f>
        <v>68286.813764218823</v>
      </c>
      <c r="L51" s="81"/>
      <c r="M51" s="83">
        <f t="shared" si="38"/>
        <v>799.55197437411698</v>
      </c>
      <c r="N51" s="84">
        <f>IF((H51)=0,"",(M51/H51))</f>
        <v>1.1847450217552482E-2</v>
      </c>
      <c r="O51" s="81"/>
      <c r="P51" s="79">
        <v>0.13</v>
      </c>
      <c r="Q51" s="82">
        <f>Q50*P51</f>
        <v>67415.079838068588</v>
      </c>
      <c r="R51" s="81"/>
      <c r="S51" s="83">
        <f t="shared" si="41"/>
        <v>-871.73392615023477</v>
      </c>
      <c r="T51" s="84">
        <f>IF((K51)=0,"",(S51/K51))</f>
        <v>-1.2765772454403329E-2</v>
      </c>
      <c r="U51" s="81"/>
      <c r="V51" s="79">
        <v>0.13</v>
      </c>
      <c r="W51" s="82">
        <f>W50*V51</f>
        <v>67407.795938068593</v>
      </c>
      <c r="X51" s="81"/>
      <c r="Y51" s="83">
        <f t="shared" si="44"/>
        <v>-7.283899999994901</v>
      </c>
      <c r="Z51" s="84">
        <f>IF((Q51)=0,"",(Y51/Q51))</f>
        <v>-1.0804555920560905E-4</v>
      </c>
      <c r="AA51" s="81"/>
      <c r="AB51" s="79">
        <v>0.13</v>
      </c>
      <c r="AC51" s="82">
        <f>AC50*AB51</f>
        <v>67506.735038068582</v>
      </c>
      <c r="AD51" s="81"/>
      <c r="AE51" s="83">
        <f t="shared" si="12"/>
        <v>98.939099999988684</v>
      </c>
      <c r="AF51" s="84">
        <f>IF((W51)=0,"",(AE51/W51))</f>
        <v>1.467769397042587E-3</v>
      </c>
    </row>
    <row r="52" spans="2:36" ht="12.75" customHeight="1" x14ac:dyDescent="0.25">
      <c r="B52" s="85" t="s">
        <v>37</v>
      </c>
      <c r="C52" s="14"/>
      <c r="D52" s="14"/>
      <c r="E52" s="14"/>
      <c r="F52" s="80"/>
      <c r="G52" s="86"/>
      <c r="H52" s="82">
        <f>H50+H51</f>
        <v>586620.04478865012</v>
      </c>
      <c r="I52" s="81"/>
      <c r="J52" s="86"/>
      <c r="K52" s="82">
        <f>K50+K51</f>
        <v>593569.99656590202</v>
      </c>
      <c r="L52" s="81"/>
      <c r="M52" s="83">
        <f t="shared" si="38"/>
        <v>6949.951777251903</v>
      </c>
      <c r="N52" s="84">
        <f>IF((H52)=0,"",(M52/H52))</f>
        <v>1.1847450217552419E-2</v>
      </c>
      <c r="O52" s="81"/>
      <c r="P52" s="86"/>
      <c r="Q52" s="82">
        <f>Q50+Q51</f>
        <v>585992.61705398082</v>
      </c>
      <c r="R52" s="81"/>
      <c r="S52" s="83">
        <f t="shared" si="41"/>
        <v>-7577.3795119212009</v>
      </c>
      <c r="T52" s="84">
        <f>IF((K52)=0,"",(S52/K52))</f>
        <v>-1.2765772454403211E-2</v>
      </c>
      <c r="U52" s="81"/>
      <c r="V52" s="86"/>
      <c r="W52" s="82">
        <f>W50+W51</f>
        <v>585929.30315398076</v>
      </c>
      <c r="X52" s="81"/>
      <c r="Y52" s="83">
        <f t="shared" si="44"/>
        <v>-63.313900000066496</v>
      </c>
      <c r="Z52" s="84">
        <f>IF((Q52)=0,"",(Y52/Q52))</f>
        <v>-1.0804555920579816E-4</v>
      </c>
      <c r="AA52" s="81"/>
      <c r="AB52" s="86"/>
      <c r="AC52" s="82">
        <f>AC50+AC51</f>
        <v>586789.31225398078</v>
      </c>
      <c r="AD52" s="81"/>
      <c r="AE52" s="83">
        <f t="shared" si="12"/>
        <v>860.00910000002477</v>
      </c>
      <c r="AF52" s="84">
        <f>IF((W52)=0,"",(AE52/W52))</f>
        <v>1.4677693970427974E-3</v>
      </c>
    </row>
    <row r="53" spans="2:36" ht="15.75" customHeight="1" x14ac:dyDescent="0.25">
      <c r="B53" s="141" t="s">
        <v>38</v>
      </c>
      <c r="C53" s="141"/>
      <c r="D53" s="141"/>
      <c r="E53" s="141"/>
      <c r="F53" s="80"/>
      <c r="G53" s="86"/>
      <c r="H53" s="87">
        <f>ROUND(-H52*10%,2)</f>
        <v>-58662</v>
      </c>
      <c r="I53" s="81"/>
      <c r="J53" s="86"/>
      <c r="K53" s="213">
        <v>0</v>
      </c>
      <c r="L53" s="81"/>
      <c r="M53" s="88">
        <f t="shared" si="38"/>
        <v>58662</v>
      </c>
      <c r="N53" s="89">
        <f>IF((H53)=0,"",(M53/H53))</f>
        <v>-1</v>
      </c>
      <c r="O53" s="81"/>
      <c r="P53" s="86"/>
      <c r="Q53" s="87">
        <f>ROUND(-Q52*10%,2)</f>
        <v>-58599.26</v>
      </c>
      <c r="R53" s="81"/>
      <c r="S53" s="88">
        <f t="shared" si="41"/>
        <v>-58599.26</v>
      </c>
      <c r="T53" s="89" t="str">
        <f>IF((K53)=0,"",(S53/K53))</f>
        <v/>
      </c>
      <c r="U53" s="81"/>
      <c r="V53" s="86"/>
      <c r="W53" s="87">
        <f>ROUND(-W52*10%,2)</f>
        <v>-58592.93</v>
      </c>
      <c r="X53" s="81"/>
      <c r="Y53" s="88">
        <f t="shared" si="44"/>
        <v>6.3300000000017462</v>
      </c>
      <c r="Z53" s="89">
        <f>IF((Q53)=0,"",(Y53/Q53))</f>
        <v>-1.0802184191407444E-4</v>
      </c>
      <c r="AA53" s="81"/>
      <c r="AB53" s="86"/>
      <c r="AC53" s="87">
        <f>ROUND(-AC52*10%,2)</f>
        <v>-58678.93</v>
      </c>
      <c r="AD53" s="81"/>
      <c r="AE53" s="88">
        <f t="shared" si="12"/>
        <v>-86</v>
      </c>
      <c r="AF53" s="89">
        <f>IF((W53)=0,"",(AE53/W53))</f>
        <v>1.4677538740595496E-3</v>
      </c>
    </row>
    <row r="54" spans="2:36" ht="13.5" customHeight="1" thickBot="1" x14ac:dyDescent="0.3">
      <c r="B54" s="222" t="s">
        <v>39</v>
      </c>
      <c r="C54" s="222"/>
      <c r="D54" s="222"/>
      <c r="E54" s="142"/>
      <c r="F54" s="91"/>
      <c r="G54" s="90"/>
      <c r="H54" s="93">
        <f>H52+H53</f>
        <v>527958.04478865012</v>
      </c>
      <c r="I54" s="92"/>
      <c r="J54" s="90"/>
      <c r="K54" s="93">
        <f>K52+K53</f>
        <v>593569.99656590202</v>
      </c>
      <c r="L54" s="92"/>
      <c r="M54" s="94">
        <f t="shared" si="38"/>
        <v>65611.951777251903</v>
      </c>
      <c r="N54" s="95">
        <f>IF((H54)=0,"",(M54/H54))</f>
        <v>0.12427493514852567</v>
      </c>
      <c r="O54" s="92"/>
      <c r="P54" s="90"/>
      <c r="Q54" s="93">
        <f>Q52+Q53</f>
        <v>527393.35705398081</v>
      </c>
      <c r="R54" s="92"/>
      <c r="S54" s="94">
        <f t="shared" si="41"/>
        <v>-66176.63951192121</v>
      </c>
      <c r="T54" s="95">
        <f>IF((K54)=0,"",(S54/K54))</f>
        <v>-0.11148919233584248</v>
      </c>
      <c r="U54" s="92"/>
      <c r="V54" s="90"/>
      <c r="W54" s="93">
        <f>W52+W53</f>
        <v>527336.3731539807</v>
      </c>
      <c r="X54" s="92"/>
      <c r="Y54" s="94">
        <f t="shared" si="44"/>
        <v>-56.983900000108406</v>
      </c>
      <c r="Z54" s="95">
        <f>IF((Q54)=0,"",(Y54/Q54))</f>
        <v>-1.0804819446043169E-4</v>
      </c>
      <c r="AA54" s="92"/>
      <c r="AB54" s="90"/>
      <c r="AC54" s="93">
        <f>AC52+AC53</f>
        <v>528110.38225398073</v>
      </c>
      <c r="AD54" s="92"/>
      <c r="AE54" s="94">
        <f t="shared" si="12"/>
        <v>774.00910000002477</v>
      </c>
      <c r="AF54" s="95">
        <f>IF((W54)=0,"",(AE54/W54))</f>
        <v>1.4677711218187037E-3</v>
      </c>
    </row>
    <row r="55" spans="2:36" s="61" customFormat="1" ht="8.25" customHeight="1" thickBot="1" x14ac:dyDescent="0.3">
      <c r="B55" s="96"/>
      <c r="C55" s="97"/>
      <c r="D55" s="98"/>
      <c r="E55" s="98"/>
      <c r="F55" s="99"/>
      <c r="G55" s="65"/>
      <c r="H55" s="67"/>
      <c r="I55" s="100"/>
      <c r="J55" s="65"/>
      <c r="K55" s="67"/>
      <c r="L55" s="100"/>
      <c r="M55" s="101">
        <f t="shared" si="38"/>
        <v>0</v>
      </c>
      <c r="N55" s="70"/>
      <c r="O55" s="100"/>
      <c r="P55" s="65"/>
      <c r="Q55" s="67"/>
      <c r="R55" s="100"/>
      <c r="S55" s="101">
        <f t="shared" si="41"/>
        <v>0</v>
      </c>
      <c r="T55" s="70"/>
      <c r="U55" s="100"/>
      <c r="V55" s="65"/>
      <c r="W55" s="67"/>
      <c r="X55" s="100"/>
      <c r="Y55" s="101">
        <f t="shared" si="44"/>
        <v>0</v>
      </c>
      <c r="Z55" s="70"/>
      <c r="AA55" s="100"/>
      <c r="AB55" s="65"/>
      <c r="AC55" s="67"/>
      <c r="AD55" s="100"/>
      <c r="AE55" s="101">
        <f t="shared" si="12"/>
        <v>0</v>
      </c>
      <c r="AF55" s="70"/>
    </row>
    <row r="56" spans="2:36" s="61" customFormat="1" ht="13" x14ac:dyDescent="0.25">
      <c r="B56" s="102" t="s">
        <v>40</v>
      </c>
      <c r="C56" s="56"/>
      <c r="D56" s="56"/>
      <c r="E56" s="56"/>
      <c r="F56" s="104"/>
      <c r="G56" s="103"/>
      <c r="H56" s="105">
        <f>SUM(H47:H48,H39,H40:H43)</f>
        <v>549244.23299880535</v>
      </c>
      <c r="I56" s="106"/>
      <c r="J56" s="103"/>
      <c r="K56" s="105">
        <f>SUM(K47:K48,K39,K40:K43)</f>
        <v>555394.63280168327</v>
      </c>
      <c r="L56" s="106"/>
      <c r="M56" s="107">
        <f t="shared" si="38"/>
        <v>6150.399802877917</v>
      </c>
      <c r="N56" s="77">
        <f>IF((H56)=0,"",(M56/H56))</f>
        <v>1.1197932419422043E-2</v>
      </c>
      <c r="O56" s="106"/>
      <c r="P56" s="103"/>
      <c r="Q56" s="105">
        <f>SUM(Q47:Q48,Q39,Q40:Q43)</f>
        <v>548688.9872159122</v>
      </c>
      <c r="R56" s="106"/>
      <c r="S56" s="107">
        <f t="shared" si="41"/>
        <v>-6705.645585771068</v>
      </c>
      <c r="T56" s="77">
        <f>IF((K56)=0,"",(S56/K56))</f>
        <v>-1.2073659322101294E-2</v>
      </c>
      <c r="U56" s="106"/>
      <c r="V56" s="103"/>
      <c r="W56" s="105">
        <f>SUM(W47:W48,W39,W40:W43)</f>
        <v>548632.95721591217</v>
      </c>
      <c r="X56" s="106"/>
      <c r="Y56" s="107">
        <f t="shared" si="44"/>
        <v>-56.03000000002794</v>
      </c>
      <c r="Z56" s="77">
        <f>IF((Q56)=0,"",(Y56/Q56))</f>
        <v>-1.0211613738472906E-4</v>
      </c>
      <c r="AA56" s="106"/>
      <c r="AB56" s="103"/>
      <c r="AC56" s="105">
        <f>SUM(AC47:AC48,AC39,AC40:AC43)</f>
        <v>549394.02721591224</v>
      </c>
      <c r="AD56" s="106"/>
      <c r="AE56" s="107">
        <f t="shared" si="12"/>
        <v>761.07000000006519</v>
      </c>
      <c r="AF56" s="77">
        <f>IF((W56)=0,"",(AE56/W56))</f>
        <v>1.3872115956397955E-3</v>
      </c>
    </row>
    <row r="57" spans="2:36" s="61" customFormat="1" x14ac:dyDescent="0.25">
      <c r="B57" s="108" t="s">
        <v>36</v>
      </c>
      <c r="C57" s="56"/>
      <c r="D57" s="56"/>
      <c r="E57" s="56"/>
      <c r="F57" s="104"/>
      <c r="G57" s="109">
        <v>0.13</v>
      </c>
      <c r="H57" s="111">
        <f>H56*G57</f>
        <v>71401.750289844698</v>
      </c>
      <c r="I57" s="110"/>
      <c r="J57" s="109">
        <v>0.13</v>
      </c>
      <c r="K57" s="111">
        <f>K56*J57</f>
        <v>72201.30226421883</v>
      </c>
      <c r="L57" s="110"/>
      <c r="M57" s="112">
        <f t="shared" si="38"/>
        <v>799.55197437413153</v>
      </c>
      <c r="N57" s="84">
        <f>IF((H57)=0,"",(M57/H57))</f>
        <v>1.1197932419422076E-2</v>
      </c>
      <c r="O57" s="110"/>
      <c r="P57" s="109">
        <v>0.13</v>
      </c>
      <c r="Q57" s="111">
        <f>Q56*P57</f>
        <v>71329.568338068595</v>
      </c>
      <c r="R57" s="110"/>
      <c r="S57" s="112">
        <f t="shared" si="41"/>
        <v>-871.73392615023477</v>
      </c>
      <c r="T57" s="84">
        <f>IF((K57)=0,"",(S57/K57))</f>
        <v>-1.2073659322101237E-2</v>
      </c>
      <c r="U57" s="110"/>
      <c r="V57" s="109">
        <v>0.13</v>
      </c>
      <c r="W57" s="111">
        <f>W56*V57</f>
        <v>71322.284438068586</v>
      </c>
      <c r="X57" s="110"/>
      <c r="Y57" s="112">
        <f t="shared" si="44"/>
        <v>-7.2839000000094529</v>
      </c>
      <c r="Z57" s="84">
        <f>IF((Q57)=0,"",(Y57/Q57))</f>
        <v>-1.0211613738481065E-4</v>
      </c>
      <c r="AA57" s="110"/>
      <c r="AB57" s="109">
        <v>0.13</v>
      </c>
      <c r="AC57" s="111">
        <f>AC56*AB57</f>
        <v>71421.223538068589</v>
      </c>
      <c r="AD57" s="110"/>
      <c r="AE57" s="112">
        <f t="shared" si="12"/>
        <v>98.939100000003236</v>
      </c>
      <c r="AF57" s="84">
        <f>IF((W57)=0,"",(AE57/W57))</f>
        <v>1.387211595639722E-3</v>
      </c>
    </row>
    <row r="58" spans="2:36" s="61" customFormat="1" ht="12.75" customHeight="1" x14ac:dyDescent="0.25">
      <c r="B58" s="113" t="s">
        <v>37</v>
      </c>
      <c r="C58" s="56"/>
      <c r="D58" s="56"/>
      <c r="E58" s="56"/>
      <c r="F58" s="115"/>
      <c r="G58" s="114"/>
      <c r="H58" s="111">
        <f>H56+H57</f>
        <v>620645.98328865005</v>
      </c>
      <c r="I58" s="110"/>
      <c r="J58" s="114"/>
      <c r="K58" s="111">
        <f>K56+K57</f>
        <v>627595.93506590207</v>
      </c>
      <c r="L58" s="110"/>
      <c r="M58" s="112">
        <f t="shared" si="38"/>
        <v>6949.9517772520194</v>
      </c>
      <c r="N58" s="84">
        <f>IF((H58)=0,"",(M58/H58))</f>
        <v>1.1197932419422E-2</v>
      </c>
      <c r="O58" s="110"/>
      <c r="P58" s="114"/>
      <c r="Q58" s="111">
        <f>Q56+Q57</f>
        <v>620018.55555398075</v>
      </c>
      <c r="R58" s="110"/>
      <c r="S58" s="112">
        <f t="shared" si="41"/>
        <v>-7577.3795119213173</v>
      </c>
      <c r="T58" s="84">
        <f>IF((K58)=0,"",(S58/K58))</f>
        <v>-1.2073659322101311E-2</v>
      </c>
      <c r="U58" s="110"/>
      <c r="V58" s="114"/>
      <c r="W58" s="111">
        <f>W56+W57</f>
        <v>619955.2416539808</v>
      </c>
      <c r="X58" s="110"/>
      <c r="Y58" s="112">
        <f t="shared" si="44"/>
        <v>-63.313899999950081</v>
      </c>
      <c r="Z58" s="84">
        <f>IF((Q58)=0,"",(Y58/Q58))</f>
        <v>-1.0211613738459763E-4</v>
      </c>
      <c r="AA58" s="110"/>
      <c r="AB58" s="114"/>
      <c r="AC58" s="111">
        <f>AC56+AC57</f>
        <v>620815.25075398083</v>
      </c>
      <c r="AD58" s="110"/>
      <c r="AE58" s="112">
        <f t="shared" si="12"/>
        <v>860.00910000002477</v>
      </c>
      <c r="AF58" s="84">
        <f>IF((W58)=0,"",(AE58/W58))</f>
        <v>1.3872115956397165E-3</v>
      </c>
    </row>
    <row r="59" spans="2:36" s="61" customFormat="1" ht="15.75" customHeight="1" x14ac:dyDescent="0.25">
      <c r="B59" s="143" t="s">
        <v>38</v>
      </c>
      <c r="C59" s="143"/>
      <c r="D59" s="143"/>
      <c r="E59" s="143"/>
      <c r="F59" s="115"/>
      <c r="G59" s="114"/>
      <c r="H59" s="116">
        <f>ROUND(-H58*10%,2)</f>
        <v>-62064.6</v>
      </c>
      <c r="I59" s="110"/>
      <c r="J59" s="114"/>
      <c r="K59" s="214">
        <v>0</v>
      </c>
      <c r="L59" s="110"/>
      <c r="M59" s="117">
        <f t="shared" si="38"/>
        <v>62064.6</v>
      </c>
      <c r="N59" s="89">
        <f>IF((H59)=0,"",(M59/H59))</f>
        <v>-1</v>
      </c>
      <c r="O59" s="110"/>
      <c r="P59" s="114"/>
      <c r="Q59" s="116">
        <f>ROUND(-Q58*10%,2)</f>
        <v>-62001.86</v>
      </c>
      <c r="R59" s="110"/>
      <c r="S59" s="117">
        <f t="shared" si="41"/>
        <v>-62001.86</v>
      </c>
      <c r="T59" s="89" t="str">
        <f>IF((K59)=0,"",(S59/K59))</f>
        <v/>
      </c>
      <c r="U59" s="110"/>
      <c r="V59" s="114"/>
      <c r="W59" s="116">
        <f>ROUND(-W58*10%,2)</f>
        <v>-61995.519999999997</v>
      </c>
      <c r="X59" s="110"/>
      <c r="Y59" s="117">
        <f t="shared" si="44"/>
        <v>6.3400000000037835</v>
      </c>
      <c r="Z59" s="89">
        <f>IF((Q59)=0,"",(Y59/Q59))</f>
        <v>-1.0225499686628407E-4</v>
      </c>
      <c r="AA59" s="110"/>
      <c r="AB59" s="114"/>
      <c r="AC59" s="116">
        <f>ROUND(-AC58*10%,2)</f>
        <v>-62081.53</v>
      </c>
      <c r="AD59" s="110"/>
      <c r="AE59" s="117">
        <f t="shared" si="12"/>
        <v>-86.010000000002037</v>
      </c>
      <c r="AF59" s="89">
        <f>IF((W59)=0,"",(AE59/W59))</f>
        <v>1.3873583123426023E-3</v>
      </c>
    </row>
    <row r="60" spans="2:36" s="61" customFormat="1" ht="13.5" customHeight="1" thickBot="1" x14ac:dyDescent="0.3">
      <c r="B60" s="223" t="s">
        <v>41</v>
      </c>
      <c r="C60" s="223"/>
      <c r="D60" s="223"/>
      <c r="E60" s="135"/>
      <c r="F60" s="119"/>
      <c r="G60" s="118"/>
      <c r="H60" s="121">
        <f>SUM(H58:H59)</f>
        <v>558581.38328865007</v>
      </c>
      <c r="I60" s="120"/>
      <c r="J60" s="118"/>
      <c r="K60" s="121">
        <f>SUM(K58:K59)</f>
        <v>627595.93506590207</v>
      </c>
      <c r="L60" s="120"/>
      <c r="M60" s="122">
        <f t="shared" si="38"/>
        <v>69014.551777251996</v>
      </c>
      <c r="N60" s="123">
        <f>IF((H60)=0,"",(M60/H60))</f>
        <v>0.12355326160519091</v>
      </c>
      <c r="O60" s="120"/>
      <c r="P60" s="118"/>
      <c r="Q60" s="121">
        <f>SUM(Q58:Q59)</f>
        <v>558016.69555398077</v>
      </c>
      <c r="R60" s="120"/>
      <c r="S60" s="122">
        <f t="shared" si="41"/>
        <v>-69579.239511921303</v>
      </c>
      <c r="T60" s="123">
        <f>IF((K60)=0,"",(S60/K60))</f>
        <v>-0.11086630047183939</v>
      </c>
      <c r="U60" s="120"/>
      <c r="V60" s="118"/>
      <c r="W60" s="121">
        <f>SUM(W58:W59)</f>
        <v>557959.72165398079</v>
      </c>
      <c r="X60" s="120"/>
      <c r="Y60" s="122">
        <f t="shared" si="44"/>
        <v>-56.973899999982677</v>
      </c>
      <c r="Z60" s="123">
        <f>IF((Q60)=0,"",(Y60/Q60))</f>
        <v>-1.0210070855213544E-4</v>
      </c>
      <c r="AA60" s="120"/>
      <c r="AB60" s="118"/>
      <c r="AC60" s="121">
        <f>SUM(AC58:AC59)</f>
        <v>558733.7207539808</v>
      </c>
      <c r="AD60" s="120"/>
      <c r="AE60" s="122">
        <f t="shared" si="12"/>
        <v>773.99910000001546</v>
      </c>
      <c r="AF60" s="123">
        <f>IF((W60)=0,"",(AE60/W60))</f>
        <v>1.3871952937850444E-3</v>
      </c>
    </row>
    <row r="61" spans="2:36" s="61" customFormat="1" ht="8.25" customHeight="1" thickBot="1" x14ac:dyDescent="0.3">
      <c r="B61" s="96"/>
      <c r="C61" s="97"/>
      <c r="D61" s="98"/>
      <c r="E61" s="98"/>
      <c r="F61" s="125"/>
      <c r="G61" s="124"/>
      <c r="H61" s="127"/>
      <c r="I61" s="126"/>
      <c r="J61" s="124"/>
      <c r="K61" s="127"/>
      <c r="L61" s="126"/>
      <c r="M61" s="128"/>
      <c r="N61" s="70"/>
      <c r="O61" s="126"/>
      <c r="P61" s="124"/>
      <c r="Q61" s="127"/>
      <c r="R61" s="126"/>
      <c r="S61" s="128"/>
      <c r="T61" s="70"/>
      <c r="U61" s="126"/>
      <c r="V61" s="124"/>
      <c r="W61" s="127"/>
      <c r="X61" s="126"/>
      <c r="Y61" s="128"/>
      <c r="Z61" s="70"/>
      <c r="AA61" s="126"/>
      <c r="AB61" s="124"/>
      <c r="AC61" s="127"/>
      <c r="AD61" s="126"/>
      <c r="AE61" s="128"/>
      <c r="AF61" s="70"/>
    </row>
    <row r="62" spans="2:36" ht="10.5" customHeight="1" x14ac:dyDescent="0.25">
      <c r="H62" s="147"/>
      <c r="I62" s="144"/>
      <c r="K62" s="147"/>
      <c r="L62" s="144"/>
      <c r="M62" s="144"/>
      <c r="N62" s="144"/>
      <c r="O62" s="144"/>
      <c r="Q62" s="147"/>
      <c r="R62" s="144"/>
      <c r="S62" s="144"/>
      <c r="T62" s="144"/>
      <c r="U62" s="144"/>
      <c r="W62" s="147"/>
      <c r="X62" s="144"/>
      <c r="Y62" s="144"/>
      <c r="Z62" s="144"/>
      <c r="AA62" s="144"/>
      <c r="AC62" s="147"/>
      <c r="AD62" s="144"/>
      <c r="AE62" s="144"/>
      <c r="AF62" s="144"/>
    </row>
    <row r="63" spans="2:36" ht="13" x14ac:dyDescent="0.3">
      <c r="B63" s="7" t="s">
        <v>42</v>
      </c>
      <c r="G63" s="182">
        <v>6.0000000000000001E-3</v>
      </c>
      <c r="I63" s="144"/>
      <c r="J63" s="182">
        <v>6.0000000000000001E-3</v>
      </c>
      <c r="K63" s="144"/>
      <c r="L63" s="144"/>
      <c r="M63" s="144"/>
      <c r="N63" s="144"/>
      <c r="O63" s="144"/>
      <c r="P63" s="182">
        <v>6.0000000000000001E-3</v>
      </c>
      <c r="Q63" s="144"/>
      <c r="R63" s="144"/>
      <c r="S63" s="144"/>
      <c r="T63" s="144"/>
      <c r="U63" s="144"/>
      <c r="V63" s="182">
        <v>6.0000000000000001E-3</v>
      </c>
      <c r="W63" s="144"/>
      <c r="X63" s="144"/>
      <c r="Y63" s="144"/>
      <c r="Z63" s="144"/>
      <c r="AA63" s="144"/>
      <c r="AB63" s="182">
        <v>6.0000000000000001E-3</v>
      </c>
      <c r="AC63" s="144"/>
      <c r="AD63" s="144"/>
      <c r="AE63" s="144"/>
      <c r="AF63" s="144"/>
    </row>
    <row r="64" spans="2:36" ht="10.5" customHeight="1" x14ac:dyDescent="0.25">
      <c r="I64" s="144"/>
      <c r="K64" s="144"/>
      <c r="L64" s="144"/>
      <c r="M64" s="144"/>
      <c r="N64" s="144"/>
      <c r="O64" s="144"/>
      <c r="R64" s="144"/>
      <c r="U64" s="144"/>
      <c r="X64" s="144"/>
      <c r="AA64" s="144"/>
      <c r="AD64" s="144"/>
      <c r="AG64" s="144"/>
      <c r="AJ64" s="144"/>
    </row>
    <row r="65" spans="1:36" ht="10.5" customHeight="1" x14ac:dyDescent="0.3">
      <c r="A65" s="130" t="s">
        <v>43</v>
      </c>
      <c r="I65" s="144"/>
      <c r="K65" s="144"/>
      <c r="L65" s="144"/>
      <c r="M65" s="144"/>
      <c r="N65" s="144"/>
      <c r="O65" s="144"/>
      <c r="R65" s="144"/>
      <c r="U65" s="144"/>
      <c r="X65" s="144"/>
      <c r="AA65" s="144"/>
      <c r="AD65" s="144"/>
      <c r="AG65" s="144"/>
      <c r="AJ65" s="144"/>
    </row>
    <row r="66" spans="1:36" ht="10.5" customHeight="1" x14ac:dyDescent="0.25">
      <c r="I66" s="144"/>
      <c r="K66" s="144"/>
      <c r="L66" s="144"/>
      <c r="M66" s="144"/>
      <c r="N66" s="144"/>
      <c r="O66" s="144"/>
      <c r="R66" s="144"/>
      <c r="U66" s="144"/>
      <c r="X66" s="144"/>
      <c r="AA66" s="144"/>
      <c r="AD66" s="144"/>
      <c r="AG66" s="144"/>
      <c r="AJ66" s="144"/>
    </row>
    <row r="67" spans="1:36" x14ac:dyDescent="0.25">
      <c r="A67" s="1" t="s">
        <v>44</v>
      </c>
      <c r="I67" s="144"/>
      <c r="K67" s="144"/>
      <c r="L67" s="144"/>
      <c r="M67" s="144"/>
      <c r="N67" s="144"/>
      <c r="O67" s="144"/>
      <c r="R67" s="144"/>
      <c r="U67" s="144"/>
      <c r="X67" s="144"/>
      <c r="AA67" s="144"/>
      <c r="AD67" s="144"/>
      <c r="AG67" s="144"/>
      <c r="AJ67" s="144"/>
    </row>
    <row r="68" spans="1:36" x14ac:dyDescent="0.25">
      <c r="A68" s="1" t="s">
        <v>45</v>
      </c>
      <c r="I68" s="144"/>
      <c r="K68" s="144"/>
      <c r="L68" s="144"/>
      <c r="M68" s="144"/>
      <c r="N68" s="144"/>
      <c r="O68" s="144"/>
      <c r="R68" s="144"/>
      <c r="U68" s="144"/>
      <c r="X68" s="144"/>
      <c r="AA68" s="144"/>
      <c r="AD68" s="144"/>
      <c r="AG68" s="144"/>
      <c r="AJ68" s="144"/>
    </row>
    <row r="69" spans="1:36" x14ac:dyDescent="0.25">
      <c r="I69" s="144"/>
      <c r="K69" s="144"/>
      <c r="L69" s="144"/>
      <c r="M69" s="144"/>
      <c r="N69" s="144"/>
      <c r="O69" s="144"/>
      <c r="R69" s="144"/>
      <c r="U69" s="144"/>
      <c r="X69" s="144"/>
      <c r="AA69" s="144"/>
      <c r="AD69" s="144"/>
      <c r="AG69" s="144"/>
      <c r="AJ69" s="144"/>
    </row>
    <row r="70" spans="1:36" x14ac:dyDescent="0.25">
      <c r="A70" s="6" t="s">
        <v>46</v>
      </c>
      <c r="I70" s="144"/>
      <c r="K70" s="144"/>
      <c r="L70" s="144"/>
      <c r="M70" s="144"/>
      <c r="N70" s="144"/>
      <c r="O70" s="144"/>
      <c r="R70" s="144"/>
      <c r="U70" s="144"/>
      <c r="X70" s="144"/>
      <c r="AA70" s="144"/>
      <c r="AD70" s="144"/>
      <c r="AG70" s="144"/>
      <c r="AJ70" s="144"/>
    </row>
    <row r="71" spans="1:36" x14ac:dyDescent="0.25">
      <c r="A71" s="6" t="s">
        <v>47</v>
      </c>
      <c r="I71" s="144"/>
      <c r="K71" s="144"/>
      <c r="L71" s="144"/>
      <c r="M71" s="144"/>
      <c r="N71" s="144"/>
      <c r="O71" s="144"/>
      <c r="R71" s="144"/>
      <c r="U71" s="144"/>
      <c r="X71" s="144"/>
      <c r="AA71" s="144"/>
      <c r="AD71" s="144"/>
      <c r="AG71" s="144"/>
      <c r="AJ71" s="144"/>
    </row>
    <row r="72" spans="1:36" x14ac:dyDescent="0.25">
      <c r="I72" s="144"/>
      <c r="K72" s="144"/>
      <c r="L72" s="144"/>
      <c r="M72" s="144"/>
      <c r="N72" s="144"/>
      <c r="O72" s="144"/>
      <c r="R72" s="144"/>
      <c r="U72" s="144"/>
      <c r="X72" s="144"/>
      <c r="AA72" s="144"/>
      <c r="AD72" s="144"/>
      <c r="AG72" s="144"/>
      <c r="AJ72" s="144"/>
    </row>
    <row r="73" spans="1:36" x14ac:dyDescent="0.25">
      <c r="A73" s="1" t="s">
        <v>48</v>
      </c>
      <c r="I73" s="144"/>
      <c r="K73" s="144"/>
      <c r="L73" s="144"/>
      <c r="M73" s="144"/>
      <c r="N73" s="144"/>
      <c r="O73" s="144"/>
      <c r="R73" s="144"/>
      <c r="U73" s="144"/>
      <c r="X73" s="144"/>
      <c r="AA73" s="144"/>
      <c r="AD73" s="144"/>
      <c r="AG73" s="144"/>
      <c r="AJ73" s="144"/>
    </row>
    <row r="74" spans="1:36" x14ac:dyDescent="0.25">
      <c r="A74" s="1" t="s">
        <v>49</v>
      </c>
      <c r="I74" s="144"/>
      <c r="K74" s="144"/>
      <c r="L74" s="144"/>
      <c r="M74" s="144"/>
      <c r="N74" s="144"/>
      <c r="O74" s="144"/>
      <c r="R74" s="144"/>
      <c r="U74" s="144"/>
      <c r="X74" s="144"/>
      <c r="AA74" s="144"/>
      <c r="AD74" s="144"/>
      <c r="AG74" s="144"/>
      <c r="AJ74" s="144"/>
    </row>
    <row r="75" spans="1:36" x14ac:dyDescent="0.25">
      <c r="A75" s="1" t="s">
        <v>50</v>
      </c>
      <c r="I75" s="144"/>
      <c r="K75" s="144"/>
      <c r="L75" s="144"/>
      <c r="M75" s="144"/>
      <c r="N75" s="144"/>
      <c r="O75" s="144"/>
      <c r="R75" s="144"/>
      <c r="U75" s="144"/>
      <c r="X75" s="144"/>
      <c r="AA75" s="144"/>
      <c r="AD75" s="144"/>
      <c r="AG75" s="144"/>
      <c r="AJ75" s="144"/>
    </row>
    <row r="76" spans="1:36" x14ac:dyDescent="0.25">
      <c r="A76" s="1" t="s">
        <v>51</v>
      </c>
      <c r="I76" s="144"/>
      <c r="K76" s="144"/>
      <c r="L76" s="144"/>
      <c r="M76" s="144"/>
      <c r="N76" s="144"/>
      <c r="O76" s="144"/>
      <c r="R76" s="144"/>
      <c r="U76" s="144"/>
      <c r="X76" s="144"/>
      <c r="AA76" s="144"/>
      <c r="AD76" s="144"/>
      <c r="AG76" s="144"/>
      <c r="AJ76" s="144"/>
    </row>
    <row r="77" spans="1:36" x14ac:dyDescent="0.25">
      <c r="A77" s="1" t="s">
        <v>52</v>
      </c>
      <c r="I77" s="144"/>
      <c r="K77" s="144"/>
      <c r="L77" s="144"/>
      <c r="M77" s="144"/>
      <c r="N77" s="144"/>
      <c r="O77" s="144"/>
      <c r="R77" s="144"/>
      <c r="U77" s="144"/>
      <c r="X77" s="144"/>
      <c r="AA77" s="144"/>
      <c r="AD77" s="144"/>
      <c r="AG77" s="144"/>
      <c r="AJ77" s="144"/>
    </row>
    <row r="78" spans="1:36" x14ac:dyDescent="0.25">
      <c r="I78" s="144"/>
      <c r="K78" s="144"/>
      <c r="L78" s="144"/>
      <c r="M78" s="144"/>
      <c r="N78" s="144"/>
      <c r="O78" s="144"/>
      <c r="R78" s="144"/>
      <c r="U78" s="144"/>
      <c r="X78" s="144"/>
      <c r="AA78" s="144"/>
      <c r="AD78" s="144"/>
      <c r="AG78" s="144"/>
      <c r="AJ78" s="144"/>
    </row>
    <row r="79" spans="1:36" x14ac:dyDescent="0.25">
      <c r="A79" s="131"/>
      <c r="B79" s="1" t="s">
        <v>53</v>
      </c>
    </row>
  </sheetData>
  <sheetProtection selectLockedCells="1"/>
  <mergeCells count="11">
    <mergeCell ref="B54:D54"/>
    <mergeCell ref="B60:D60"/>
    <mergeCell ref="Y9:Z9"/>
    <mergeCell ref="AB9:AC9"/>
    <mergeCell ref="AE9:AF9"/>
    <mergeCell ref="P9:Q9"/>
    <mergeCell ref="G9:H9"/>
    <mergeCell ref="J9:K9"/>
    <mergeCell ref="M9:N9"/>
    <mergeCell ref="S9:T9"/>
    <mergeCell ref="V9:W9"/>
  </mergeCells>
  <dataValidations count="2">
    <dataValidation type="list" allowBlank="1" showInputMessage="1" showErrorMessage="1" prompt="Select Charge Unit - monthly, per kWh, per kW" sqref="D37:E38 D55:E55 D12:E27 D61:E61 D40:E49 D29:E35">
      <formula1>"Monthly, per kWh, per kW"</formula1>
    </dataValidation>
    <dataValidation type="list" allowBlank="1" showInputMessage="1" showErrorMessage="1" sqref="D5:E5">
      <formula1>"TOU, non-TOU"</formula1>
    </dataValidation>
  </dataValidations>
  <pageMargins left="0.75" right="0.75" top="1" bottom="1" header="0.5" footer="0.5"/>
  <pageSetup paperSize="3" scale="59" orientation="landscape" r:id="rId1"/>
  <headerFooter alignWithMargins="0">
    <oddFooter>&amp;C9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4513" r:id="rId4" name="Option Button 1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10</xdr:col>
                    <xdr:colOff>679450</xdr:colOff>
                    <xdr:row>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14" r:id="rId5" name="Option Button 2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10</xdr:col>
                    <xdr:colOff>679450</xdr:colOff>
                    <xdr:row>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15" r:id="rId6" name="Option Button 3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10</xdr:col>
                    <xdr:colOff>679450</xdr:colOff>
                    <xdr:row>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16" r:id="rId7" name="Option Button 4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10</xdr:col>
                    <xdr:colOff>679450</xdr:colOff>
                    <xdr:row>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17" r:id="rId8" name="Option Button 5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10</xdr:col>
                    <xdr:colOff>679450</xdr:colOff>
                    <xdr:row>7</xdr:row>
                    <xdr:rowOff>31750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1">
    <tabColor rgb="FFFFC000"/>
    <pageSetUpPr fitToPage="1"/>
  </sheetPr>
  <dimension ref="A1:AP79"/>
  <sheetViews>
    <sheetView showGridLines="0" topLeftCell="A45" zoomScaleNormal="100" workbookViewId="0">
      <selection activeCell="E15" sqref="E15"/>
    </sheetView>
  </sheetViews>
  <sheetFormatPr defaultColWidth="9.1796875" defaultRowHeight="12.5" x14ac:dyDescent="0.25"/>
  <cols>
    <col min="1" max="1" width="2.1796875" style="1" customWidth="1"/>
    <col min="2" max="2" width="28.54296875" style="1" customWidth="1"/>
    <col min="3" max="3" width="1.26953125" style="1" customWidth="1"/>
    <col min="4" max="4" width="11.26953125" style="1" customWidth="1"/>
    <col min="5" max="5" width="11.26953125" style="1" hidden="1" customWidth="1"/>
    <col min="6" max="6" width="11.453125" style="1" bestFit="1" customWidth="1"/>
    <col min="7" max="7" width="13.26953125" style="1" customWidth="1"/>
    <col min="8" max="8" width="12.26953125" style="144" customWidth="1"/>
    <col min="9" max="9" width="1.7265625" style="1" customWidth="1"/>
    <col min="10" max="10" width="13.26953125" style="1" customWidth="1"/>
    <col min="11" max="11" width="12.26953125" style="1" customWidth="1"/>
    <col min="12" max="12" width="1.7265625" style="1" customWidth="1"/>
    <col min="13" max="13" width="12.26953125" style="1" customWidth="1"/>
    <col min="14" max="14" width="12.1796875" style="1" bestFit="1" customWidth="1"/>
    <col min="15" max="15" width="1.7265625" style="1" customWidth="1"/>
    <col min="16" max="16" width="13.26953125" style="1" hidden="1" customWidth="1"/>
    <col min="17" max="17" width="12.26953125" style="1" hidden="1" customWidth="1"/>
    <col min="18" max="18" width="1.7265625" style="1" hidden="1" customWidth="1"/>
    <col min="19" max="19" width="12.26953125" style="1" hidden="1" customWidth="1"/>
    <col min="20" max="20" width="0" style="1" hidden="1" customWidth="1"/>
    <col min="21" max="21" width="1.7265625" style="1" hidden="1" customWidth="1"/>
    <col min="22" max="22" width="13.26953125" style="1" hidden="1" customWidth="1"/>
    <col min="23" max="23" width="12.26953125" style="1" hidden="1" customWidth="1"/>
    <col min="24" max="24" width="1.7265625" style="1" hidden="1" customWidth="1"/>
    <col min="25" max="25" width="10.453125" style="1" hidden="1" customWidth="1"/>
    <col min="26" max="26" width="7.54296875" style="1" hidden="1" customWidth="1"/>
    <col min="27" max="27" width="1.7265625" style="1" hidden="1" customWidth="1"/>
    <col min="28" max="28" width="13.54296875" style="1" hidden="1" customWidth="1"/>
    <col min="29" max="29" width="12.453125" style="1" hidden="1" customWidth="1"/>
    <col min="30" max="30" width="1.7265625" style="1" hidden="1" customWidth="1"/>
    <col min="31" max="31" width="10.453125" style="1" hidden="1" customWidth="1"/>
    <col min="32" max="32" width="7.54296875" style="1" hidden="1" customWidth="1"/>
    <col min="33" max="33" width="1.7265625" style="1" customWidth="1"/>
    <col min="34" max="34" width="13.54296875" style="1" bestFit="1" customWidth="1"/>
    <col min="35" max="35" width="12.453125" style="1" bestFit="1" customWidth="1"/>
    <col min="36" max="36" width="1.7265625" style="1" customWidth="1"/>
    <col min="37" max="37" width="10.453125" style="1" bestFit="1" customWidth="1"/>
    <col min="38" max="38" width="7.54296875" style="1" bestFit="1" customWidth="1"/>
    <col min="39" max="16384" width="9.1796875" style="1"/>
  </cols>
  <sheetData>
    <row r="1" spans="2:42" ht="7.5" customHeight="1" x14ac:dyDescent="0.25">
      <c r="M1"/>
      <c r="N1"/>
    </row>
    <row r="2" spans="2:42" ht="7.5" customHeight="1" x14ac:dyDescent="0.25">
      <c r="M2"/>
      <c r="N2"/>
    </row>
    <row r="3" spans="2:42" ht="15.5" x14ac:dyDescent="0.3">
      <c r="B3" s="2" t="s">
        <v>0</v>
      </c>
      <c r="D3" s="136" t="s">
        <v>72</v>
      </c>
      <c r="E3" s="136"/>
      <c r="F3" s="136"/>
      <c r="G3" s="136"/>
      <c r="H3" s="136"/>
      <c r="I3" s="136"/>
      <c r="J3" s="136"/>
      <c r="K3" s="136"/>
      <c r="L3" s="136"/>
      <c r="M3" s="136"/>
      <c r="N3" s="151">
        <v>1</v>
      </c>
      <c r="O3" s="136"/>
      <c r="Q3" s="34"/>
      <c r="R3" s="152"/>
      <c r="S3" s="34"/>
      <c r="T3" s="34"/>
      <c r="U3" s="152"/>
      <c r="V3" s="34"/>
      <c r="W3" s="34"/>
      <c r="X3" s="152"/>
      <c r="Y3" s="34"/>
      <c r="Z3" s="34"/>
      <c r="AA3" s="152"/>
      <c r="AB3" s="34"/>
      <c r="AC3" s="34"/>
      <c r="AD3" s="152"/>
      <c r="AE3" s="34"/>
      <c r="AF3" s="34"/>
      <c r="AG3" s="152"/>
      <c r="AH3" s="34"/>
      <c r="AI3" s="34"/>
      <c r="AJ3" s="152"/>
      <c r="AK3" s="34"/>
      <c r="AL3" s="34"/>
      <c r="AM3" s="34"/>
      <c r="AN3" s="34"/>
      <c r="AO3" s="34"/>
      <c r="AP3" s="34"/>
    </row>
    <row r="4" spans="2:42" ht="7.5" customHeight="1" x14ac:dyDescent="0.35">
      <c r="B4" s="3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R4" s="4"/>
      <c r="U4" s="4"/>
      <c r="X4" s="4"/>
      <c r="AA4" s="4"/>
      <c r="AD4" s="4"/>
      <c r="AG4" s="4"/>
      <c r="AJ4" s="4"/>
    </row>
    <row r="5" spans="2:42" ht="15.5" x14ac:dyDescent="0.35">
      <c r="B5" s="2" t="s">
        <v>1</v>
      </c>
      <c r="D5" s="5" t="s">
        <v>71</v>
      </c>
      <c r="E5" s="5"/>
      <c r="F5" s="4"/>
      <c r="G5" s="4"/>
      <c r="H5" s="4"/>
    </row>
    <row r="6" spans="2:42" ht="15.5" x14ac:dyDescent="0.35">
      <c r="B6" s="3"/>
      <c r="D6" s="4"/>
      <c r="E6" s="4"/>
      <c r="F6" s="4"/>
      <c r="G6" s="4"/>
      <c r="H6" s="4"/>
      <c r="J6" s="153"/>
      <c r="K6" s="153"/>
    </row>
    <row r="7" spans="2:42" ht="13" x14ac:dyDescent="0.3">
      <c r="B7" s="6"/>
      <c r="D7" s="7" t="s">
        <v>3</v>
      </c>
      <c r="E7" s="7"/>
      <c r="F7" s="7"/>
      <c r="G7" s="8">
        <f>'Summary (1)'!D21</f>
        <v>10000</v>
      </c>
      <c r="H7" s="9" t="s">
        <v>69</v>
      </c>
      <c r="J7" s="153"/>
      <c r="K7" s="153"/>
    </row>
    <row r="8" spans="2:42" ht="13" x14ac:dyDescent="0.3">
      <c r="B8" s="6"/>
      <c r="G8" s="8">
        <f>'Summary (1)'!C21</f>
        <v>5110000</v>
      </c>
      <c r="H8" s="9" t="s">
        <v>4</v>
      </c>
    </row>
    <row r="9" spans="2:42" s="19" customFormat="1" ht="25.15" customHeight="1" x14ac:dyDescent="0.25">
      <c r="B9" s="148"/>
      <c r="D9" s="149"/>
      <c r="E9" s="149"/>
      <c r="F9" s="149"/>
      <c r="G9" s="220" t="s">
        <v>113</v>
      </c>
      <c r="H9" s="221"/>
      <c r="I9" s="150"/>
      <c r="J9" s="220" t="s">
        <v>59</v>
      </c>
      <c r="K9" s="221"/>
      <c r="L9" s="150"/>
      <c r="M9" s="220" t="s">
        <v>60</v>
      </c>
      <c r="N9" s="221"/>
      <c r="O9" s="150"/>
      <c r="P9" s="220" t="s">
        <v>62</v>
      </c>
      <c r="Q9" s="221"/>
      <c r="R9" s="150"/>
      <c r="S9" s="220" t="s">
        <v>63</v>
      </c>
      <c r="T9" s="221"/>
      <c r="U9" s="150"/>
      <c r="V9" s="220" t="s">
        <v>64</v>
      </c>
      <c r="W9" s="221"/>
      <c r="X9" s="150"/>
      <c r="Y9" s="220" t="s">
        <v>65</v>
      </c>
      <c r="Z9" s="221"/>
      <c r="AA9" s="150"/>
      <c r="AB9" s="220" t="s">
        <v>66</v>
      </c>
      <c r="AC9" s="221"/>
      <c r="AD9" s="150"/>
      <c r="AE9" s="220" t="s">
        <v>67</v>
      </c>
      <c r="AF9" s="221"/>
    </row>
    <row r="10" spans="2:42" ht="12.75" customHeight="1" x14ac:dyDescent="0.3">
      <c r="B10" s="6"/>
      <c r="D10" s="137" t="s">
        <v>5</v>
      </c>
      <c r="E10" s="137"/>
      <c r="F10" s="10" t="s">
        <v>7</v>
      </c>
      <c r="G10" s="10" t="s">
        <v>6</v>
      </c>
      <c r="H10" s="11" t="s">
        <v>8</v>
      </c>
      <c r="I10" s="144"/>
      <c r="J10" s="10" t="s">
        <v>6</v>
      </c>
      <c r="K10" s="11" t="s">
        <v>8</v>
      </c>
      <c r="L10" s="144"/>
      <c r="M10" s="145" t="s">
        <v>9</v>
      </c>
      <c r="N10" s="139" t="s">
        <v>10</v>
      </c>
      <c r="O10" s="144"/>
      <c r="P10" s="10" t="s">
        <v>6</v>
      </c>
      <c r="Q10" s="11" t="s">
        <v>8</v>
      </c>
      <c r="R10" s="144"/>
      <c r="S10" s="145" t="s">
        <v>9</v>
      </c>
      <c r="T10" s="139" t="s">
        <v>61</v>
      </c>
      <c r="U10" s="144"/>
      <c r="V10" s="10" t="s">
        <v>6</v>
      </c>
      <c r="W10" s="11" t="s">
        <v>8</v>
      </c>
      <c r="X10" s="144"/>
      <c r="Y10" s="145" t="s">
        <v>9</v>
      </c>
      <c r="Z10" s="139" t="s">
        <v>61</v>
      </c>
      <c r="AA10" s="144"/>
      <c r="AB10" s="10" t="s">
        <v>6</v>
      </c>
      <c r="AC10" s="11" t="s">
        <v>8</v>
      </c>
      <c r="AD10" s="144"/>
      <c r="AE10" s="145" t="s">
        <v>9</v>
      </c>
      <c r="AF10" s="139" t="s">
        <v>61</v>
      </c>
    </row>
    <row r="11" spans="2:42" ht="13" x14ac:dyDescent="0.3">
      <c r="B11" s="6"/>
      <c r="D11" s="138"/>
      <c r="E11" s="138"/>
      <c r="F11" s="12"/>
      <c r="G11" s="12" t="s">
        <v>11</v>
      </c>
      <c r="H11" s="13" t="s">
        <v>11</v>
      </c>
      <c r="I11" s="144"/>
      <c r="J11" s="12" t="s">
        <v>11</v>
      </c>
      <c r="K11" s="13" t="s">
        <v>11</v>
      </c>
      <c r="L11" s="144"/>
      <c r="M11" s="146"/>
      <c r="N11" s="140"/>
      <c r="O11" s="144"/>
      <c r="P11" s="12" t="s">
        <v>11</v>
      </c>
      <c r="Q11" s="13" t="s">
        <v>11</v>
      </c>
      <c r="R11" s="144"/>
      <c r="S11" s="146"/>
      <c r="T11" s="140"/>
      <c r="U11" s="144"/>
      <c r="V11" s="12" t="s">
        <v>11</v>
      </c>
      <c r="W11" s="13" t="s">
        <v>11</v>
      </c>
      <c r="X11" s="144"/>
      <c r="Y11" s="146"/>
      <c r="Z11" s="140"/>
      <c r="AA11" s="144"/>
      <c r="AB11" s="12" t="s">
        <v>11</v>
      </c>
      <c r="AC11" s="13" t="s">
        <v>11</v>
      </c>
      <c r="AD11" s="144"/>
      <c r="AE11" s="146"/>
      <c r="AF11" s="140"/>
    </row>
    <row r="12" spans="2:42" x14ac:dyDescent="0.25">
      <c r="B12" s="14" t="s">
        <v>12</v>
      </c>
      <c r="C12" s="14"/>
      <c r="D12" s="15" t="s">
        <v>55</v>
      </c>
      <c r="E12" s="15"/>
      <c r="F12" s="17">
        <v>1</v>
      </c>
      <c r="G12" s="16">
        <v>22822.65</v>
      </c>
      <c r="H12" s="18">
        <f t="shared" ref="H12:H27" si="0">$F12*G12</f>
        <v>22822.65</v>
      </c>
      <c r="I12" s="19"/>
      <c r="J12" s="16">
        <v>23701.62</v>
      </c>
      <c r="K12" s="18">
        <f t="shared" ref="K12:K27" si="1">$F12*J12</f>
        <v>23701.62</v>
      </c>
      <c r="L12" s="19"/>
      <c r="M12" s="21">
        <f t="shared" ref="M12:M21" si="2">K12-H12</f>
        <v>878.96999999999753</v>
      </c>
      <c r="N12" s="22">
        <f t="shared" ref="N12:N21" si="3">IF((H12)=0,"",(M12/H12))</f>
        <v>3.8513056108733977E-2</v>
      </c>
      <c r="O12" s="19"/>
      <c r="P12" s="16">
        <v>23662.85</v>
      </c>
      <c r="Q12" s="18">
        <f t="shared" ref="Q12:Q27" si="4">$F12*P12</f>
        <v>23662.85</v>
      </c>
      <c r="R12" s="19"/>
      <c r="S12" s="21">
        <f>Q12-K12</f>
        <v>-38.770000000000437</v>
      </c>
      <c r="T12" s="22">
        <f t="shared" ref="T12:T34" si="5">IF((K12)=0,"",(S12/K12))</f>
        <v>-1.6357531679269367E-3</v>
      </c>
      <c r="U12" s="19"/>
      <c r="V12" s="16">
        <v>23624.07</v>
      </c>
      <c r="W12" s="18">
        <f t="shared" ref="W12:W27" si="6">$F12*V12</f>
        <v>23624.07</v>
      </c>
      <c r="X12" s="19"/>
      <c r="Y12" s="21">
        <f>W12-Q12</f>
        <v>-38.779999999998836</v>
      </c>
      <c r="Z12" s="22">
        <f t="shared" ref="Z12:Z34" si="7">IF((Q12)=0,"",(Y12/Q12))</f>
        <v>-1.6388558436536106E-3</v>
      </c>
      <c r="AA12" s="19"/>
      <c r="AB12" s="16">
        <v>24151.89</v>
      </c>
      <c r="AC12" s="18">
        <f t="shared" ref="AC12:AC27" si="8">$F12*AB12</f>
        <v>24151.89</v>
      </c>
      <c r="AD12" s="19"/>
      <c r="AE12" s="21">
        <f>AC12-W12</f>
        <v>527.81999999999971</v>
      </c>
      <c r="AF12" s="22">
        <f t="shared" ref="AF12:AF34" si="9">IF((W12)=0,"",(AE12/W12))</f>
        <v>2.2342466814566656E-2</v>
      </c>
    </row>
    <row r="13" spans="2:42" x14ac:dyDescent="0.25">
      <c r="B13" s="14" t="s">
        <v>13</v>
      </c>
      <c r="C13" s="14"/>
      <c r="D13" s="15" t="s">
        <v>55</v>
      </c>
      <c r="E13" s="15"/>
      <c r="F13" s="17">
        <v>1</v>
      </c>
      <c r="G13" s="16"/>
      <c r="H13" s="18">
        <f t="shared" si="0"/>
        <v>0</v>
      </c>
      <c r="I13" s="19"/>
      <c r="J13" s="16"/>
      <c r="K13" s="18">
        <f t="shared" si="1"/>
        <v>0</v>
      </c>
      <c r="L13" s="19"/>
      <c r="M13" s="21">
        <f t="shared" si="2"/>
        <v>0</v>
      </c>
      <c r="N13" s="22" t="str">
        <f t="shared" si="3"/>
        <v/>
      </c>
      <c r="O13" s="19"/>
      <c r="P13" s="16"/>
      <c r="Q13" s="18">
        <f t="shared" si="4"/>
        <v>0</v>
      </c>
      <c r="R13" s="19"/>
      <c r="S13" s="21">
        <f t="shared" ref="S13:S43" si="10">Q13-K13</f>
        <v>0</v>
      </c>
      <c r="T13" s="22" t="str">
        <f t="shared" si="5"/>
        <v/>
      </c>
      <c r="U13" s="19"/>
      <c r="V13" s="16"/>
      <c r="W13" s="18">
        <f t="shared" si="6"/>
        <v>0</v>
      </c>
      <c r="X13" s="19"/>
      <c r="Y13" s="21">
        <f t="shared" ref="Y13:Y43" si="11">W13-Q13</f>
        <v>0</v>
      </c>
      <c r="Z13" s="22" t="str">
        <f t="shared" si="7"/>
        <v/>
      </c>
      <c r="AA13" s="19"/>
      <c r="AB13" s="16"/>
      <c r="AC13" s="18">
        <f t="shared" si="8"/>
        <v>0</v>
      </c>
      <c r="AD13" s="19"/>
      <c r="AE13" s="21">
        <f t="shared" ref="AE13:AE60" si="12">AC13-W13</f>
        <v>0</v>
      </c>
      <c r="AF13" s="22" t="str">
        <f t="shared" si="9"/>
        <v/>
      </c>
    </row>
    <row r="14" spans="2:42" x14ac:dyDescent="0.25">
      <c r="B14" s="23" t="s">
        <v>104</v>
      </c>
      <c r="C14" s="14"/>
      <c r="D14" s="15" t="s">
        <v>55</v>
      </c>
      <c r="E14" s="15"/>
      <c r="F14" s="17">
        <v>1</v>
      </c>
      <c r="G14" s="16"/>
      <c r="H14" s="18">
        <f t="shared" si="0"/>
        <v>0</v>
      </c>
      <c r="I14" s="19"/>
      <c r="J14" s="16"/>
      <c r="K14" s="18">
        <f t="shared" si="1"/>
        <v>0</v>
      </c>
      <c r="L14" s="19"/>
      <c r="M14" s="21">
        <f t="shared" si="2"/>
        <v>0</v>
      </c>
      <c r="N14" s="22" t="str">
        <f t="shared" si="3"/>
        <v/>
      </c>
      <c r="O14" s="19"/>
      <c r="P14" s="16"/>
      <c r="Q14" s="18">
        <f t="shared" si="4"/>
        <v>0</v>
      </c>
      <c r="R14" s="19"/>
      <c r="S14" s="21">
        <f t="shared" si="10"/>
        <v>0</v>
      </c>
      <c r="T14" s="22" t="str">
        <f t="shared" si="5"/>
        <v/>
      </c>
      <c r="U14" s="19"/>
      <c r="V14" s="16"/>
      <c r="W14" s="18">
        <f t="shared" si="6"/>
        <v>0</v>
      </c>
      <c r="X14" s="19"/>
      <c r="Y14" s="21">
        <f t="shared" si="11"/>
        <v>0</v>
      </c>
      <c r="Z14" s="22" t="str">
        <f t="shared" si="7"/>
        <v/>
      </c>
      <c r="AA14" s="19"/>
      <c r="AB14" s="16"/>
      <c r="AC14" s="18">
        <f t="shared" si="8"/>
        <v>0</v>
      </c>
      <c r="AD14" s="19"/>
      <c r="AE14" s="21">
        <f t="shared" si="12"/>
        <v>0</v>
      </c>
      <c r="AF14" s="22" t="str">
        <f>IF((W14)=0,"",(AE14/W14))</f>
        <v/>
      </c>
    </row>
    <row r="15" spans="2:42" x14ac:dyDescent="0.25">
      <c r="B15" s="23" t="s">
        <v>106</v>
      </c>
      <c r="C15" s="14"/>
      <c r="D15" s="15" t="s">
        <v>55</v>
      </c>
      <c r="E15" s="15"/>
      <c r="F15" s="17">
        <v>1</v>
      </c>
      <c r="G15" s="16">
        <v>0</v>
      </c>
      <c r="H15" s="18">
        <f t="shared" si="0"/>
        <v>0</v>
      </c>
      <c r="I15" s="19"/>
      <c r="J15" s="16">
        <v>0</v>
      </c>
      <c r="K15" s="18">
        <f t="shared" si="1"/>
        <v>0</v>
      </c>
      <c r="L15" s="19"/>
      <c r="M15" s="21">
        <f t="shared" si="2"/>
        <v>0</v>
      </c>
      <c r="N15" s="22" t="str">
        <f t="shared" si="3"/>
        <v/>
      </c>
      <c r="O15" s="19"/>
      <c r="P15" s="16">
        <v>0</v>
      </c>
      <c r="Q15" s="18">
        <f t="shared" si="4"/>
        <v>0</v>
      </c>
      <c r="R15" s="19"/>
      <c r="S15" s="21">
        <f t="shared" si="10"/>
        <v>0</v>
      </c>
      <c r="T15" s="22" t="str">
        <f t="shared" si="5"/>
        <v/>
      </c>
      <c r="U15" s="19"/>
      <c r="V15" s="16">
        <v>0</v>
      </c>
      <c r="W15" s="18">
        <f t="shared" si="6"/>
        <v>0</v>
      </c>
      <c r="X15" s="19"/>
      <c r="Y15" s="21">
        <f t="shared" si="11"/>
        <v>0</v>
      </c>
      <c r="Z15" s="22" t="str">
        <f t="shared" si="7"/>
        <v/>
      </c>
      <c r="AA15" s="19"/>
      <c r="AB15" s="16">
        <v>0</v>
      </c>
      <c r="AC15" s="18">
        <f t="shared" si="8"/>
        <v>0</v>
      </c>
      <c r="AD15" s="19"/>
      <c r="AE15" s="21">
        <f t="shared" si="12"/>
        <v>0</v>
      </c>
      <c r="AF15" s="22" t="str">
        <f>IF((W15)=0,"",(AE15/W15))</f>
        <v/>
      </c>
    </row>
    <row r="16" spans="2:42" hidden="1" x14ac:dyDescent="0.25">
      <c r="B16" s="23"/>
      <c r="C16" s="14"/>
      <c r="D16" s="15"/>
      <c r="E16" s="15"/>
      <c r="F16" s="17">
        <v>1</v>
      </c>
      <c r="G16" s="16"/>
      <c r="H16" s="18">
        <f t="shared" si="0"/>
        <v>0</v>
      </c>
      <c r="I16" s="19"/>
      <c r="J16" s="16"/>
      <c r="K16" s="18">
        <f t="shared" si="1"/>
        <v>0</v>
      </c>
      <c r="L16" s="19"/>
      <c r="M16" s="21">
        <f t="shared" si="2"/>
        <v>0</v>
      </c>
      <c r="N16" s="22" t="str">
        <f t="shared" si="3"/>
        <v/>
      </c>
      <c r="O16" s="19"/>
      <c r="P16" s="16"/>
      <c r="Q16" s="18">
        <f t="shared" si="4"/>
        <v>0</v>
      </c>
      <c r="R16" s="19"/>
      <c r="S16" s="21">
        <f t="shared" si="10"/>
        <v>0</v>
      </c>
      <c r="T16" s="22" t="str">
        <f t="shared" si="5"/>
        <v/>
      </c>
      <c r="U16" s="19"/>
      <c r="V16" s="16"/>
      <c r="W16" s="18">
        <f t="shared" si="6"/>
        <v>0</v>
      </c>
      <c r="X16" s="19"/>
      <c r="Y16" s="21">
        <f t="shared" si="11"/>
        <v>0</v>
      </c>
      <c r="Z16" s="22" t="str">
        <f t="shared" si="7"/>
        <v/>
      </c>
      <c r="AA16" s="19"/>
      <c r="AB16" s="16"/>
      <c r="AC16" s="18">
        <f t="shared" si="8"/>
        <v>0</v>
      </c>
      <c r="AD16" s="19"/>
      <c r="AE16" s="21">
        <f t="shared" si="12"/>
        <v>0</v>
      </c>
      <c r="AF16" s="22" t="str">
        <f t="shared" si="9"/>
        <v/>
      </c>
    </row>
    <row r="17" spans="2:32" hidden="1" x14ac:dyDescent="0.25">
      <c r="B17" s="23"/>
      <c r="C17" s="14"/>
      <c r="D17" s="15"/>
      <c r="E17" s="15"/>
      <c r="F17" s="17">
        <v>1</v>
      </c>
      <c r="G17" s="16"/>
      <c r="H17" s="18">
        <f t="shared" si="0"/>
        <v>0</v>
      </c>
      <c r="I17" s="19"/>
      <c r="J17" s="16"/>
      <c r="K17" s="18">
        <f t="shared" si="1"/>
        <v>0</v>
      </c>
      <c r="L17" s="19"/>
      <c r="M17" s="21">
        <f t="shared" si="2"/>
        <v>0</v>
      </c>
      <c r="N17" s="22" t="str">
        <f t="shared" si="3"/>
        <v/>
      </c>
      <c r="O17" s="19"/>
      <c r="P17" s="16"/>
      <c r="Q17" s="18">
        <f t="shared" si="4"/>
        <v>0</v>
      </c>
      <c r="R17" s="19"/>
      <c r="S17" s="21">
        <f t="shared" si="10"/>
        <v>0</v>
      </c>
      <c r="T17" s="22" t="str">
        <f t="shared" si="5"/>
        <v/>
      </c>
      <c r="U17" s="19"/>
      <c r="V17" s="16"/>
      <c r="W17" s="18">
        <f t="shared" si="6"/>
        <v>0</v>
      </c>
      <c r="X17" s="19"/>
      <c r="Y17" s="21">
        <f t="shared" si="11"/>
        <v>0</v>
      </c>
      <c r="Z17" s="22" t="str">
        <f t="shared" si="7"/>
        <v/>
      </c>
      <c r="AA17" s="19"/>
      <c r="AB17" s="16"/>
      <c r="AC17" s="18">
        <f t="shared" si="8"/>
        <v>0</v>
      </c>
      <c r="AD17" s="19"/>
      <c r="AE17" s="21">
        <f t="shared" si="12"/>
        <v>0</v>
      </c>
      <c r="AF17" s="22" t="str">
        <f t="shared" si="9"/>
        <v/>
      </c>
    </row>
    <row r="18" spans="2:32" hidden="1" x14ac:dyDescent="0.25">
      <c r="B18" s="23"/>
      <c r="C18" s="14"/>
      <c r="D18" s="15"/>
      <c r="E18" s="15"/>
      <c r="F18" s="17">
        <v>1</v>
      </c>
      <c r="G18" s="16"/>
      <c r="H18" s="18">
        <f t="shared" si="0"/>
        <v>0</v>
      </c>
      <c r="I18" s="19"/>
      <c r="J18" s="16"/>
      <c r="K18" s="18">
        <f t="shared" si="1"/>
        <v>0</v>
      </c>
      <c r="L18" s="19"/>
      <c r="M18" s="21">
        <f t="shared" si="2"/>
        <v>0</v>
      </c>
      <c r="N18" s="22" t="str">
        <f t="shared" si="3"/>
        <v/>
      </c>
      <c r="O18" s="19"/>
      <c r="P18" s="16"/>
      <c r="Q18" s="18">
        <f t="shared" si="4"/>
        <v>0</v>
      </c>
      <c r="R18" s="19"/>
      <c r="S18" s="21">
        <f t="shared" si="10"/>
        <v>0</v>
      </c>
      <c r="T18" s="22" t="str">
        <f t="shared" si="5"/>
        <v/>
      </c>
      <c r="U18" s="19"/>
      <c r="V18" s="16"/>
      <c r="W18" s="18">
        <f t="shared" si="6"/>
        <v>0</v>
      </c>
      <c r="X18" s="19"/>
      <c r="Y18" s="21">
        <f t="shared" si="11"/>
        <v>0</v>
      </c>
      <c r="Z18" s="22" t="str">
        <f t="shared" si="7"/>
        <v/>
      </c>
      <c r="AA18" s="19"/>
      <c r="AB18" s="16"/>
      <c r="AC18" s="18">
        <f t="shared" si="8"/>
        <v>0</v>
      </c>
      <c r="AD18" s="19"/>
      <c r="AE18" s="21">
        <f t="shared" si="12"/>
        <v>0</v>
      </c>
      <c r="AF18" s="22" t="str">
        <f t="shared" si="9"/>
        <v/>
      </c>
    </row>
    <row r="19" spans="2:32" x14ac:dyDescent="0.25">
      <c r="B19" s="14" t="s">
        <v>14</v>
      </c>
      <c r="C19" s="14"/>
      <c r="D19" s="15" t="s">
        <v>70</v>
      </c>
      <c r="E19" s="15"/>
      <c r="F19" s="17">
        <f>$G$7</f>
        <v>10000</v>
      </c>
      <c r="G19" s="16">
        <v>1.3465</v>
      </c>
      <c r="H19" s="18">
        <f t="shared" si="0"/>
        <v>13465</v>
      </c>
      <c r="I19" s="19"/>
      <c r="J19" s="16">
        <v>1.3984000000000001</v>
      </c>
      <c r="K19" s="18">
        <f t="shared" si="1"/>
        <v>13984</v>
      </c>
      <c r="L19" s="19"/>
      <c r="M19" s="21">
        <f t="shared" si="2"/>
        <v>519</v>
      </c>
      <c r="N19" s="22">
        <f t="shared" si="3"/>
        <v>3.8544374303750462E-2</v>
      </c>
      <c r="O19" s="19"/>
      <c r="P19" s="16">
        <v>1.3960999999999999</v>
      </c>
      <c r="Q19" s="18">
        <f t="shared" si="4"/>
        <v>13960.999999999998</v>
      </c>
      <c r="R19" s="19"/>
      <c r="S19" s="21">
        <f t="shared" si="10"/>
        <v>-23.000000000001819</v>
      </c>
      <c r="T19" s="22">
        <f t="shared" si="5"/>
        <v>-1.6447368421053932E-3</v>
      </c>
      <c r="U19" s="19"/>
      <c r="V19" s="16">
        <v>1.3937999999999999</v>
      </c>
      <c r="W19" s="18">
        <f t="shared" si="6"/>
        <v>13938</v>
      </c>
      <c r="X19" s="19"/>
      <c r="Y19" s="21">
        <f t="shared" si="11"/>
        <v>-22.999999999998181</v>
      </c>
      <c r="Z19" s="22">
        <f t="shared" si="7"/>
        <v>-1.6474464579899852E-3</v>
      </c>
      <c r="AA19" s="19"/>
      <c r="AB19" s="16">
        <v>1.4249000000000001</v>
      </c>
      <c r="AC19" s="18">
        <f t="shared" si="8"/>
        <v>14249</v>
      </c>
      <c r="AD19" s="19"/>
      <c r="AE19" s="21">
        <f t="shared" si="12"/>
        <v>311</v>
      </c>
      <c r="AF19" s="22">
        <f t="shared" si="9"/>
        <v>2.2313100875304921E-2</v>
      </c>
    </row>
    <row r="20" spans="2:32" x14ac:dyDescent="0.25">
      <c r="B20" s="14" t="s">
        <v>15</v>
      </c>
      <c r="C20" s="14"/>
      <c r="D20" s="15" t="s">
        <v>70</v>
      </c>
      <c r="E20" s="15"/>
      <c r="F20" s="17">
        <f t="shared" ref="F20" si="13">$G$7</f>
        <v>10000</v>
      </c>
      <c r="G20" s="16"/>
      <c r="H20" s="18">
        <f t="shared" si="0"/>
        <v>0</v>
      </c>
      <c r="I20" s="19"/>
      <c r="J20" s="16"/>
      <c r="K20" s="18">
        <f t="shared" si="1"/>
        <v>0</v>
      </c>
      <c r="L20" s="19"/>
      <c r="M20" s="21">
        <f t="shared" si="2"/>
        <v>0</v>
      </c>
      <c r="N20" s="22" t="str">
        <f t="shared" si="3"/>
        <v/>
      </c>
      <c r="O20" s="19"/>
      <c r="P20" s="16"/>
      <c r="Q20" s="18">
        <f t="shared" si="4"/>
        <v>0</v>
      </c>
      <c r="R20" s="19"/>
      <c r="S20" s="21">
        <f t="shared" si="10"/>
        <v>0</v>
      </c>
      <c r="T20" s="22" t="str">
        <f t="shared" si="5"/>
        <v/>
      </c>
      <c r="U20" s="19"/>
      <c r="V20" s="16"/>
      <c r="W20" s="18">
        <f t="shared" si="6"/>
        <v>0</v>
      </c>
      <c r="X20" s="19"/>
      <c r="Y20" s="21">
        <f t="shared" si="11"/>
        <v>0</v>
      </c>
      <c r="Z20" s="22" t="str">
        <f t="shared" si="7"/>
        <v/>
      </c>
      <c r="AA20" s="19"/>
      <c r="AB20" s="16"/>
      <c r="AC20" s="18">
        <f t="shared" si="8"/>
        <v>0</v>
      </c>
      <c r="AD20" s="19"/>
      <c r="AE20" s="21">
        <f t="shared" si="12"/>
        <v>0</v>
      </c>
      <c r="AF20" s="22" t="str">
        <f t="shared" si="9"/>
        <v/>
      </c>
    </row>
    <row r="21" spans="2:32" x14ac:dyDescent="0.25">
      <c r="B21" s="14" t="s">
        <v>16</v>
      </c>
      <c r="C21" s="14"/>
      <c r="D21" s="15" t="s">
        <v>70</v>
      </c>
      <c r="E21" s="15"/>
      <c r="F21" s="17">
        <f>$G$7</f>
        <v>10000</v>
      </c>
      <c r="G21" s="16">
        <v>-2.2200000000000001E-2</v>
      </c>
      <c r="H21" s="18">
        <f t="shared" si="0"/>
        <v>-222</v>
      </c>
      <c r="I21" s="19"/>
      <c r="J21" s="16"/>
      <c r="K21" s="18">
        <f t="shared" si="1"/>
        <v>0</v>
      </c>
      <c r="L21" s="19"/>
      <c r="M21" s="21">
        <f t="shared" si="2"/>
        <v>222</v>
      </c>
      <c r="N21" s="22">
        <f t="shared" si="3"/>
        <v>-1</v>
      </c>
      <c r="O21" s="19"/>
      <c r="P21" s="16"/>
      <c r="Q21" s="18">
        <f t="shared" si="4"/>
        <v>0</v>
      </c>
      <c r="R21" s="19"/>
      <c r="S21" s="21">
        <f t="shared" si="10"/>
        <v>0</v>
      </c>
      <c r="T21" s="22" t="str">
        <f t="shared" si="5"/>
        <v/>
      </c>
      <c r="U21" s="19"/>
      <c r="V21" s="16"/>
      <c r="W21" s="18">
        <f t="shared" si="6"/>
        <v>0</v>
      </c>
      <c r="X21" s="19"/>
      <c r="Y21" s="21">
        <f t="shared" si="11"/>
        <v>0</v>
      </c>
      <c r="Z21" s="22" t="str">
        <f t="shared" si="7"/>
        <v/>
      </c>
      <c r="AA21" s="19"/>
      <c r="AB21" s="16"/>
      <c r="AC21" s="18">
        <f t="shared" si="8"/>
        <v>0</v>
      </c>
      <c r="AD21" s="19"/>
      <c r="AE21" s="21">
        <f t="shared" si="12"/>
        <v>0</v>
      </c>
      <c r="AF21" s="22" t="str">
        <f t="shared" si="9"/>
        <v/>
      </c>
    </row>
    <row r="22" spans="2:32" hidden="1" x14ac:dyDescent="0.25">
      <c r="B22" s="24"/>
      <c r="C22" s="14"/>
      <c r="D22" s="15"/>
      <c r="E22" s="15"/>
      <c r="F22" s="17"/>
      <c r="G22" s="16"/>
      <c r="H22" s="18"/>
      <c r="I22" s="19"/>
      <c r="J22" s="16"/>
      <c r="K22" s="18"/>
      <c r="L22" s="19"/>
      <c r="M22" s="21"/>
      <c r="N22" s="22"/>
      <c r="O22" s="19"/>
      <c r="P22" s="16"/>
      <c r="Q22" s="18"/>
      <c r="R22" s="19"/>
      <c r="S22" s="21"/>
      <c r="T22" s="22"/>
      <c r="U22" s="19"/>
      <c r="V22" s="16"/>
      <c r="W22" s="18"/>
      <c r="X22" s="19"/>
      <c r="Y22" s="21"/>
      <c r="Z22" s="22"/>
      <c r="AA22" s="19"/>
      <c r="AB22" s="16"/>
      <c r="AC22" s="18"/>
      <c r="AD22" s="19"/>
      <c r="AE22" s="21"/>
      <c r="AF22" s="22"/>
    </row>
    <row r="23" spans="2:32" hidden="1" x14ac:dyDescent="0.25">
      <c r="B23" s="132"/>
      <c r="C23" s="14"/>
      <c r="D23" s="15"/>
      <c r="E23" s="15"/>
      <c r="F23" s="17"/>
      <c r="G23" s="16"/>
      <c r="H23" s="18"/>
      <c r="I23" s="19"/>
      <c r="J23" s="16"/>
      <c r="K23" s="18"/>
      <c r="L23" s="19"/>
      <c r="M23" s="21"/>
      <c r="N23" s="22"/>
      <c r="O23" s="19"/>
      <c r="P23" s="16"/>
      <c r="Q23" s="18"/>
      <c r="R23" s="19"/>
      <c r="S23" s="21"/>
      <c r="T23" s="22"/>
      <c r="U23" s="19"/>
      <c r="V23" s="16"/>
      <c r="W23" s="18"/>
      <c r="X23" s="19"/>
      <c r="Y23" s="21"/>
      <c r="Z23" s="22"/>
      <c r="AA23" s="19"/>
      <c r="AB23" s="16"/>
      <c r="AC23" s="18"/>
      <c r="AD23" s="19"/>
      <c r="AE23" s="21"/>
      <c r="AF23" s="22"/>
    </row>
    <row r="24" spans="2:32" x14ac:dyDescent="0.25">
      <c r="B24" s="24" t="s">
        <v>57</v>
      </c>
      <c r="C24" s="14"/>
      <c r="D24" s="15" t="s">
        <v>70</v>
      </c>
      <c r="E24" s="15"/>
      <c r="F24" s="17">
        <f t="shared" ref="F24:F27" si="14">$G$7</f>
        <v>10000</v>
      </c>
      <c r="G24" s="16">
        <v>0</v>
      </c>
      <c r="H24" s="18">
        <f t="shared" si="0"/>
        <v>0</v>
      </c>
      <c r="I24" s="19"/>
      <c r="J24" s="16">
        <v>0</v>
      </c>
      <c r="K24" s="18">
        <f t="shared" si="1"/>
        <v>0</v>
      </c>
      <c r="L24" s="19"/>
      <c r="M24" s="21">
        <f t="shared" ref="M24:M43" si="15">K24-H24</f>
        <v>0</v>
      </c>
      <c r="N24" s="22" t="str">
        <f t="shared" ref="N24:N34" si="16">IF((H24)=0,"",(M24/H24))</f>
        <v/>
      </c>
      <c r="O24" s="19"/>
      <c r="P24" s="16">
        <v>0</v>
      </c>
      <c r="Q24" s="18">
        <f t="shared" si="4"/>
        <v>0</v>
      </c>
      <c r="R24" s="19"/>
      <c r="S24" s="21">
        <f t="shared" si="10"/>
        <v>0</v>
      </c>
      <c r="T24" s="22" t="str">
        <f t="shared" si="5"/>
        <v/>
      </c>
      <c r="U24" s="19"/>
      <c r="V24" s="16">
        <v>0</v>
      </c>
      <c r="W24" s="18">
        <f t="shared" si="6"/>
        <v>0</v>
      </c>
      <c r="X24" s="19"/>
      <c r="Y24" s="21">
        <f t="shared" si="11"/>
        <v>0</v>
      </c>
      <c r="Z24" s="22" t="str">
        <f t="shared" si="7"/>
        <v/>
      </c>
      <c r="AA24" s="19"/>
      <c r="AB24" s="16">
        <v>0</v>
      </c>
      <c r="AC24" s="18">
        <f t="shared" si="8"/>
        <v>0</v>
      </c>
      <c r="AD24" s="19"/>
      <c r="AE24" s="21">
        <f t="shared" si="12"/>
        <v>0</v>
      </c>
      <c r="AF24" s="22" t="str">
        <f t="shared" si="9"/>
        <v/>
      </c>
    </row>
    <row r="25" spans="2:32" hidden="1" x14ac:dyDescent="0.25">
      <c r="B25" s="24"/>
      <c r="C25" s="14"/>
      <c r="D25" s="15"/>
      <c r="E25" s="15"/>
      <c r="F25" s="17">
        <f t="shared" si="14"/>
        <v>10000</v>
      </c>
      <c r="G25" s="16"/>
      <c r="H25" s="18">
        <f t="shared" si="0"/>
        <v>0</v>
      </c>
      <c r="I25" s="19"/>
      <c r="J25" s="16"/>
      <c r="K25" s="18">
        <f t="shared" si="1"/>
        <v>0</v>
      </c>
      <c r="L25" s="19"/>
      <c r="M25" s="21">
        <f t="shared" si="15"/>
        <v>0</v>
      </c>
      <c r="N25" s="22" t="str">
        <f t="shared" si="16"/>
        <v/>
      </c>
      <c r="O25" s="19"/>
      <c r="P25" s="16"/>
      <c r="Q25" s="18">
        <f t="shared" si="4"/>
        <v>0</v>
      </c>
      <c r="R25" s="19"/>
      <c r="S25" s="21">
        <f t="shared" si="10"/>
        <v>0</v>
      </c>
      <c r="T25" s="22" t="str">
        <f t="shared" si="5"/>
        <v/>
      </c>
      <c r="U25" s="19"/>
      <c r="V25" s="16"/>
      <c r="W25" s="18">
        <f t="shared" si="6"/>
        <v>0</v>
      </c>
      <c r="X25" s="19"/>
      <c r="Y25" s="21">
        <f t="shared" si="11"/>
        <v>0</v>
      </c>
      <c r="Z25" s="22" t="str">
        <f t="shared" si="7"/>
        <v/>
      </c>
      <c r="AA25" s="19"/>
      <c r="AB25" s="16"/>
      <c r="AC25" s="18">
        <f t="shared" si="8"/>
        <v>0</v>
      </c>
      <c r="AD25" s="19"/>
      <c r="AE25" s="21">
        <f t="shared" si="12"/>
        <v>0</v>
      </c>
      <c r="AF25" s="22" t="str">
        <f t="shared" si="9"/>
        <v/>
      </c>
    </row>
    <row r="26" spans="2:32" hidden="1" x14ac:dyDescent="0.25">
      <c r="B26" s="24"/>
      <c r="C26" s="14"/>
      <c r="D26" s="15"/>
      <c r="E26" s="15"/>
      <c r="F26" s="17">
        <f t="shared" si="14"/>
        <v>10000</v>
      </c>
      <c r="G26" s="16"/>
      <c r="H26" s="18">
        <f t="shared" si="0"/>
        <v>0</v>
      </c>
      <c r="I26" s="19"/>
      <c r="J26" s="16"/>
      <c r="K26" s="18">
        <f t="shared" si="1"/>
        <v>0</v>
      </c>
      <c r="L26" s="19"/>
      <c r="M26" s="21">
        <f t="shared" si="15"/>
        <v>0</v>
      </c>
      <c r="N26" s="22" t="str">
        <f t="shared" si="16"/>
        <v/>
      </c>
      <c r="O26" s="19"/>
      <c r="P26" s="16"/>
      <c r="Q26" s="18">
        <f t="shared" si="4"/>
        <v>0</v>
      </c>
      <c r="R26" s="19"/>
      <c r="S26" s="21">
        <f t="shared" si="10"/>
        <v>0</v>
      </c>
      <c r="T26" s="22" t="str">
        <f t="shared" si="5"/>
        <v/>
      </c>
      <c r="U26" s="19"/>
      <c r="V26" s="16"/>
      <c r="W26" s="18">
        <f t="shared" si="6"/>
        <v>0</v>
      </c>
      <c r="X26" s="19"/>
      <c r="Y26" s="21">
        <f t="shared" si="11"/>
        <v>0</v>
      </c>
      <c r="Z26" s="22" t="str">
        <f t="shared" si="7"/>
        <v/>
      </c>
      <c r="AA26" s="19"/>
      <c r="AB26" s="16"/>
      <c r="AC26" s="18">
        <f t="shared" si="8"/>
        <v>0</v>
      </c>
      <c r="AD26" s="19"/>
      <c r="AE26" s="21">
        <f t="shared" si="12"/>
        <v>0</v>
      </c>
      <c r="AF26" s="22" t="str">
        <f t="shared" si="9"/>
        <v/>
      </c>
    </row>
    <row r="27" spans="2:32" hidden="1" x14ac:dyDescent="0.25">
      <c r="B27" s="24"/>
      <c r="C27" s="14"/>
      <c r="D27" s="15"/>
      <c r="E27" s="15"/>
      <c r="F27" s="17">
        <f t="shared" si="14"/>
        <v>10000</v>
      </c>
      <c r="G27" s="16"/>
      <c r="H27" s="18">
        <f t="shared" si="0"/>
        <v>0</v>
      </c>
      <c r="I27" s="19"/>
      <c r="J27" s="16"/>
      <c r="K27" s="18">
        <f t="shared" si="1"/>
        <v>0</v>
      </c>
      <c r="L27" s="19"/>
      <c r="M27" s="21">
        <f t="shared" si="15"/>
        <v>0</v>
      </c>
      <c r="N27" s="22" t="str">
        <f t="shared" si="16"/>
        <v/>
      </c>
      <c r="O27" s="19"/>
      <c r="P27" s="16"/>
      <c r="Q27" s="18">
        <f t="shared" si="4"/>
        <v>0</v>
      </c>
      <c r="R27" s="19"/>
      <c r="S27" s="21">
        <f t="shared" si="10"/>
        <v>0</v>
      </c>
      <c r="T27" s="22" t="str">
        <f t="shared" si="5"/>
        <v/>
      </c>
      <c r="U27" s="19"/>
      <c r="V27" s="16"/>
      <c r="W27" s="18">
        <f t="shared" si="6"/>
        <v>0</v>
      </c>
      <c r="X27" s="19"/>
      <c r="Y27" s="21">
        <f t="shared" si="11"/>
        <v>0</v>
      </c>
      <c r="Z27" s="22" t="str">
        <f t="shared" si="7"/>
        <v/>
      </c>
      <c r="AA27" s="19"/>
      <c r="AB27" s="16"/>
      <c r="AC27" s="18">
        <f t="shared" si="8"/>
        <v>0</v>
      </c>
      <c r="AD27" s="19"/>
      <c r="AE27" s="21">
        <f t="shared" si="12"/>
        <v>0</v>
      </c>
      <c r="AF27" s="22" t="str">
        <f t="shared" si="9"/>
        <v/>
      </c>
    </row>
    <row r="28" spans="2:32" s="34" customFormat="1" ht="13" x14ac:dyDescent="0.25">
      <c r="B28" s="25" t="s">
        <v>17</v>
      </c>
      <c r="C28" s="26"/>
      <c r="D28" s="27"/>
      <c r="E28" s="27"/>
      <c r="F28" s="29"/>
      <c r="G28" s="28"/>
      <c r="H28" s="30">
        <f>SUM(H12:H27)</f>
        <v>36065.65</v>
      </c>
      <c r="I28" s="31"/>
      <c r="J28" s="28"/>
      <c r="K28" s="30">
        <f>SUM(K12:K27)</f>
        <v>37685.619999999995</v>
      </c>
      <c r="L28" s="31"/>
      <c r="M28" s="32">
        <f t="shared" si="15"/>
        <v>1619.9699999999939</v>
      </c>
      <c r="N28" s="33">
        <f t="shared" si="16"/>
        <v>4.4917255061256177E-2</v>
      </c>
      <c r="O28" s="31"/>
      <c r="P28" s="28"/>
      <c r="Q28" s="30">
        <f>SUM(Q12:Q27)</f>
        <v>37623.85</v>
      </c>
      <c r="R28" s="31"/>
      <c r="S28" s="32">
        <f t="shared" si="10"/>
        <v>-61.769999999996799</v>
      </c>
      <c r="T28" s="33">
        <f t="shared" si="5"/>
        <v>-1.6390867391858435E-3</v>
      </c>
      <c r="U28" s="31"/>
      <c r="V28" s="28"/>
      <c r="W28" s="30">
        <f>SUM(W12:W27)</f>
        <v>37562.07</v>
      </c>
      <c r="X28" s="31"/>
      <c r="Y28" s="32">
        <f t="shared" si="11"/>
        <v>-61.779999999998836</v>
      </c>
      <c r="Z28" s="33">
        <f t="shared" si="7"/>
        <v>-1.6420435441880307E-3</v>
      </c>
      <c r="AA28" s="31"/>
      <c r="AB28" s="28"/>
      <c r="AC28" s="30">
        <f>SUM(AC12:AC27)</f>
        <v>38400.89</v>
      </c>
      <c r="AD28" s="31"/>
      <c r="AE28" s="32">
        <f t="shared" si="12"/>
        <v>838.81999999999971</v>
      </c>
      <c r="AF28" s="33">
        <f t="shared" si="9"/>
        <v>2.233157011847323E-2</v>
      </c>
    </row>
    <row r="29" spans="2:32" ht="12.75" customHeight="1" x14ac:dyDescent="0.25">
      <c r="B29" s="134" t="s">
        <v>18</v>
      </c>
      <c r="C29" s="14"/>
      <c r="D29" s="15" t="s">
        <v>70</v>
      </c>
      <c r="E29" s="15"/>
      <c r="F29" s="17">
        <f>$G$7</f>
        <v>10000</v>
      </c>
      <c r="G29" s="16">
        <v>-0.39960000000000001</v>
      </c>
      <c r="H29" s="18">
        <f t="shared" ref="H29:H35" si="17">$F29*G29</f>
        <v>-3996</v>
      </c>
      <c r="I29" s="19"/>
      <c r="J29" s="16">
        <v>0.59071404756783996</v>
      </c>
      <c r="K29" s="18">
        <f t="shared" ref="K29:K35" si="18">$F29*J29</f>
        <v>5907.1404756783995</v>
      </c>
      <c r="L29" s="19"/>
      <c r="M29" s="21">
        <f t="shared" si="15"/>
        <v>9903.1404756783995</v>
      </c>
      <c r="N29" s="22">
        <f t="shared" si="16"/>
        <v>-2.4782633823019018</v>
      </c>
      <c r="O29" s="19"/>
      <c r="P29" s="16">
        <v>0</v>
      </c>
      <c r="Q29" s="18">
        <f t="shared" ref="Q29:Q35" si="19">$F29*P29</f>
        <v>0</v>
      </c>
      <c r="R29" s="19"/>
      <c r="S29" s="21">
        <f t="shared" si="10"/>
        <v>-5907.1404756783995</v>
      </c>
      <c r="T29" s="22">
        <f t="shared" si="5"/>
        <v>-1</v>
      </c>
      <c r="U29" s="19"/>
      <c r="V29" s="16">
        <v>0</v>
      </c>
      <c r="W29" s="18">
        <f t="shared" ref="W29:W35" si="20">$F29*V29</f>
        <v>0</v>
      </c>
      <c r="X29" s="19"/>
      <c r="Y29" s="21">
        <f t="shared" si="11"/>
        <v>0</v>
      </c>
      <c r="Z29" s="22" t="str">
        <f t="shared" si="7"/>
        <v/>
      </c>
      <c r="AA29" s="19"/>
      <c r="AB29" s="16">
        <v>0</v>
      </c>
      <c r="AC29" s="18">
        <f t="shared" ref="AC29:AC35" si="21">$F29*AB29</f>
        <v>0</v>
      </c>
      <c r="AD29" s="19"/>
      <c r="AE29" s="21">
        <f t="shared" si="12"/>
        <v>0</v>
      </c>
      <c r="AF29" s="22" t="str">
        <f t="shared" si="9"/>
        <v/>
      </c>
    </row>
    <row r="30" spans="2:32" x14ac:dyDescent="0.25">
      <c r="B30" s="24" t="s">
        <v>56</v>
      </c>
      <c r="C30" s="14"/>
      <c r="D30" s="15" t="s">
        <v>70</v>
      </c>
      <c r="E30" s="15"/>
      <c r="F30" s="17">
        <f t="shared" ref="F30:F33" si="22">$G$7</f>
        <v>10000</v>
      </c>
      <c r="G30" s="16">
        <v>0.52170000000000005</v>
      </c>
      <c r="H30" s="18">
        <f t="shared" si="17"/>
        <v>5217.0000000000009</v>
      </c>
      <c r="I30" s="19"/>
      <c r="J30" s="16"/>
      <c r="K30" s="18">
        <f t="shared" si="18"/>
        <v>0</v>
      </c>
      <c r="L30" s="19"/>
      <c r="M30" s="21">
        <f t="shared" si="15"/>
        <v>-5217.0000000000009</v>
      </c>
      <c r="N30" s="22">
        <f t="shared" si="16"/>
        <v>-1</v>
      </c>
      <c r="O30" s="19"/>
      <c r="P30" s="16">
        <v>0</v>
      </c>
      <c r="Q30" s="18">
        <f t="shared" si="19"/>
        <v>0</v>
      </c>
      <c r="R30" s="19"/>
      <c r="S30" s="21">
        <f t="shared" si="10"/>
        <v>0</v>
      </c>
      <c r="T30" s="22" t="str">
        <f t="shared" si="5"/>
        <v/>
      </c>
      <c r="U30" s="19"/>
      <c r="V30" s="16">
        <v>0</v>
      </c>
      <c r="W30" s="18">
        <f t="shared" si="20"/>
        <v>0</v>
      </c>
      <c r="X30" s="19"/>
      <c r="Y30" s="21">
        <f t="shared" si="11"/>
        <v>0</v>
      </c>
      <c r="Z30" s="22" t="str">
        <f t="shared" si="7"/>
        <v/>
      </c>
      <c r="AA30" s="19"/>
      <c r="AB30" s="16">
        <v>0</v>
      </c>
      <c r="AC30" s="18">
        <f t="shared" si="21"/>
        <v>0</v>
      </c>
      <c r="AD30" s="19"/>
      <c r="AE30" s="21">
        <f t="shared" si="12"/>
        <v>0</v>
      </c>
      <c r="AF30" s="22" t="str">
        <f t="shared" si="9"/>
        <v/>
      </c>
    </row>
    <row r="31" spans="2:32" x14ac:dyDescent="0.25">
      <c r="B31" s="132">
        <v>1575</v>
      </c>
      <c r="C31" s="14"/>
      <c r="D31" s="15" t="s">
        <v>70</v>
      </c>
      <c r="E31" s="15"/>
      <c r="F31" s="17">
        <f t="shared" si="22"/>
        <v>10000</v>
      </c>
      <c r="G31" s="16">
        <v>5.3699999999999998E-2</v>
      </c>
      <c r="H31" s="18">
        <f>$F31*G31</f>
        <v>537</v>
      </c>
      <c r="I31" s="19"/>
      <c r="J31" s="16">
        <v>0</v>
      </c>
      <c r="K31" s="18">
        <f t="shared" si="18"/>
        <v>0</v>
      </c>
      <c r="L31" s="19"/>
      <c r="M31" s="21">
        <f t="shared" si="15"/>
        <v>-537</v>
      </c>
      <c r="N31" s="22">
        <f t="shared" si="16"/>
        <v>-1</v>
      </c>
      <c r="O31" s="19"/>
      <c r="P31" s="16">
        <v>0</v>
      </c>
      <c r="Q31" s="18">
        <f t="shared" si="19"/>
        <v>0</v>
      </c>
      <c r="R31" s="19"/>
      <c r="S31" s="21">
        <f t="shared" si="10"/>
        <v>0</v>
      </c>
      <c r="T31" s="22" t="str">
        <f t="shared" si="5"/>
        <v/>
      </c>
      <c r="U31" s="19"/>
      <c r="V31" s="16">
        <v>0</v>
      </c>
      <c r="W31" s="18">
        <f t="shared" si="20"/>
        <v>0</v>
      </c>
      <c r="X31" s="19"/>
      <c r="Y31" s="21">
        <f t="shared" si="11"/>
        <v>0</v>
      </c>
      <c r="Z31" s="22" t="str">
        <f t="shared" si="7"/>
        <v/>
      </c>
      <c r="AA31" s="19"/>
      <c r="AB31" s="16">
        <v>0</v>
      </c>
      <c r="AC31" s="18">
        <f t="shared" si="21"/>
        <v>0</v>
      </c>
      <c r="AD31" s="19"/>
      <c r="AE31" s="21">
        <f t="shared" si="12"/>
        <v>0</v>
      </c>
      <c r="AF31" s="22" t="str">
        <f t="shared" si="9"/>
        <v/>
      </c>
    </row>
    <row r="32" spans="2:32" ht="25" x14ac:dyDescent="0.25">
      <c r="B32" s="134" t="s">
        <v>18</v>
      </c>
      <c r="C32" s="14"/>
      <c r="D32" s="15" t="s">
        <v>70</v>
      </c>
      <c r="E32" s="15"/>
      <c r="F32" s="17">
        <f>$G$7</f>
        <v>10000</v>
      </c>
      <c r="G32" s="16"/>
      <c r="H32" s="18">
        <f t="shared" ref="H32" si="23">$F32*G32</f>
        <v>0</v>
      </c>
      <c r="I32" s="19"/>
      <c r="J32" s="16">
        <v>-0.44949300279836379</v>
      </c>
      <c r="K32" s="18">
        <f t="shared" ref="K32" si="24">$F32*J32</f>
        <v>-4494.930027983638</v>
      </c>
      <c r="L32" s="19"/>
      <c r="M32" s="21">
        <f t="shared" ref="M32" si="25">K32-H32</f>
        <v>-4494.930027983638</v>
      </c>
      <c r="N32" s="22" t="str">
        <f t="shared" ref="N32" si="26">IF((H32)=0,"",(M32/H32))</f>
        <v/>
      </c>
      <c r="O32" s="36"/>
      <c r="P32" s="16"/>
      <c r="Q32" s="18">
        <f t="shared" si="19"/>
        <v>0</v>
      </c>
      <c r="R32" s="36"/>
      <c r="S32" s="21">
        <f t="shared" si="10"/>
        <v>4494.930027983638</v>
      </c>
      <c r="T32" s="22">
        <f t="shared" si="5"/>
        <v>-1</v>
      </c>
      <c r="U32" s="36"/>
      <c r="V32" s="16"/>
      <c r="W32" s="18">
        <f t="shared" si="20"/>
        <v>0</v>
      </c>
      <c r="X32" s="36"/>
      <c r="Y32" s="21">
        <f t="shared" si="11"/>
        <v>0</v>
      </c>
      <c r="Z32" s="22" t="str">
        <f t="shared" si="7"/>
        <v/>
      </c>
      <c r="AA32" s="36"/>
      <c r="AB32" s="16"/>
      <c r="AC32" s="18">
        <f t="shared" si="21"/>
        <v>0</v>
      </c>
      <c r="AD32" s="36"/>
      <c r="AE32" s="21">
        <f t="shared" si="12"/>
        <v>0</v>
      </c>
      <c r="AF32" s="22" t="str">
        <f t="shared" si="9"/>
        <v/>
      </c>
    </row>
    <row r="33" spans="2:32" x14ac:dyDescent="0.25">
      <c r="B33" s="37" t="s">
        <v>19</v>
      </c>
      <c r="C33" s="14"/>
      <c r="D33" s="15" t="s">
        <v>70</v>
      </c>
      <c r="E33" s="15"/>
      <c r="F33" s="17">
        <f t="shared" si="22"/>
        <v>10000</v>
      </c>
      <c r="G33" s="133">
        <v>2.4920000000000001E-2</v>
      </c>
      <c r="H33" s="18">
        <f t="shared" si="17"/>
        <v>249.20000000000002</v>
      </c>
      <c r="I33" s="19"/>
      <c r="J33" s="133">
        <v>2.4920000000000001E-2</v>
      </c>
      <c r="K33" s="18">
        <f t="shared" si="18"/>
        <v>249.20000000000002</v>
      </c>
      <c r="L33" s="19"/>
      <c r="M33" s="21">
        <f t="shared" si="15"/>
        <v>0</v>
      </c>
      <c r="N33" s="22">
        <f t="shared" si="16"/>
        <v>0</v>
      </c>
      <c r="O33" s="19"/>
      <c r="P33" s="133">
        <v>2.4920000000000001E-2</v>
      </c>
      <c r="Q33" s="18">
        <f t="shared" si="19"/>
        <v>249.20000000000002</v>
      </c>
      <c r="R33" s="19"/>
      <c r="S33" s="21">
        <f t="shared" si="10"/>
        <v>0</v>
      </c>
      <c r="T33" s="22">
        <f t="shared" si="5"/>
        <v>0</v>
      </c>
      <c r="U33" s="19"/>
      <c r="V33" s="133">
        <v>2.4920000000000001E-2</v>
      </c>
      <c r="W33" s="18">
        <f t="shared" si="20"/>
        <v>249.20000000000002</v>
      </c>
      <c r="X33" s="19"/>
      <c r="Y33" s="21">
        <f t="shared" si="11"/>
        <v>0</v>
      </c>
      <c r="Z33" s="22">
        <f t="shared" si="7"/>
        <v>0</v>
      </c>
      <c r="AA33" s="19"/>
      <c r="AB33" s="133">
        <v>2.4920000000000001E-2</v>
      </c>
      <c r="AC33" s="18">
        <f t="shared" si="21"/>
        <v>249.20000000000002</v>
      </c>
      <c r="AD33" s="19"/>
      <c r="AE33" s="21">
        <f t="shared" si="12"/>
        <v>0</v>
      </c>
      <c r="AF33" s="22">
        <f t="shared" si="9"/>
        <v>0</v>
      </c>
    </row>
    <row r="34" spans="2:32" x14ac:dyDescent="0.25">
      <c r="B34" s="37" t="s">
        <v>20</v>
      </c>
      <c r="C34" s="14"/>
      <c r="D34" s="15"/>
      <c r="E34" s="15"/>
      <c r="F34" s="179">
        <f>$G$8*(1+G63)-$G$8</f>
        <v>30660</v>
      </c>
      <c r="G34" s="38">
        <f>IF(ISBLANK($D$5)=TRUE, 0, IF($D$5="TOU", 0.64*#REF!+0.18*#REF!+0.18*#REF!, IF(AND($D$5="non-TOU", $F$48&gt;0), G48,G47)))</f>
        <v>0.11</v>
      </c>
      <c r="H34" s="18">
        <f t="shared" si="17"/>
        <v>3372.6</v>
      </c>
      <c r="I34" s="19"/>
      <c r="J34" s="38">
        <f>IF(ISBLANK($D$5)=TRUE, 0, IF($D$5="TOU", 0.64*#REF!+0.18*#REF!+0.18*#REF!, IF(AND($D$5="non-TOU", $F$48&gt;0), J48,J47)))</f>
        <v>0.11</v>
      </c>
      <c r="K34" s="18">
        <f t="shared" si="18"/>
        <v>3372.6</v>
      </c>
      <c r="L34" s="19"/>
      <c r="M34" s="21">
        <f t="shared" si="15"/>
        <v>0</v>
      </c>
      <c r="N34" s="22">
        <f t="shared" si="16"/>
        <v>0</v>
      </c>
      <c r="O34" s="19"/>
      <c r="P34" s="38">
        <f>IF(ISBLANK($D$5)=TRUE, 0, IF($D$5="TOU", 0.64*#REF!+0.18*#REF!+0.18*#REF!, IF(AND($D$5="non-TOU", $F$48&gt;0), P48,P47)))</f>
        <v>0.11</v>
      </c>
      <c r="Q34" s="18">
        <f t="shared" si="19"/>
        <v>3372.6</v>
      </c>
      <c r="R34" s="19"/>
      <c r="S34" s="21">
        <f t="shared" si="10"/>
        <v>0</v>
      </c>
      <c r="T34" s="22">
        <f t="shared" si="5"/>
        <v>0</v>
      </c>
      <c r="U34" s="19"/>
      <c r="V34" s="38">
        <f>IF(ISBLANK($D$5)=TRUE, 0, IF($D$5="TOU", 0.64*#REF!+0.18*#REF!+0.18*#REF!, IF(AND($D$5="non-TOU", $F$48&gt;0), V48,V47)))</f>
        <v>0.11</v>
      </c>
      <c r="W34" s="18">
        <f t="shared" si="20"/>
        <v>3372.6</v>
      </c>
      <c r="X34" s="19"/>
      <c r="Y34" s="21">
        <f t="shared" si="11"/>
        <v>0</v>
      </c>
      <c r="Z34" s="22">
        <f t="shared" si="7"/>
        <v>0</v>
      </c>
      <c r="AA34" s="19"/>
      <c r="AB34" s="38">
        <f>IF(ISBLANK($D$5)=TRUE, 0, IF($D$5="TOU", 0.64*#REF!+0.18*#REF!+0.18*#REF!, IF(AND($D$5="non-TOU", $F$48&gt;0), AB48,AB47)))</f>
        <v>0.11</v>
      </c>
      <c r="AC34" s="18">
        <f t="shared" si="21"/>
        <v>3372.6</v>
      </c>
      <c r="AD34" s="19"/>
      <c r="AE34" s="21">
        <f t="shared" si="12"/>
        <v>0</v>
      </c>
      <c r="AF34" s="22">
        <f t="shared" si="9"/>
        <v>0</v>
      </c>
    </row>
    <row r="35" spans="2:32" x14ac:dyDescent="0.25">
      <c r="B35" s="37" t="s">
        <v>21</v>
      </c>
      <c r="C35" s="14"/>
      <c r="D35" s="15" t="s">
        <v>55</v>
      </c>
      <c r="E35" s="15"/>
      <c r="F35" s="17">
        <v>1</v>
      </c>
      <c r="G35" s="38"/>
      <c r="H35" s="18">
        <f t="shared" si="17"/>
        <v>0</v>
      </c>
      <c r="I35" s="19"/>
      <c r="J35" s="38"/>
      <c r="K35" s="18">
        <f t="shared" si="18"/>
        <v>0</v>
      </c>
      <c r="L35" s="19"/>
      <c r="M35" s="21">
        <f t="shared" si="15"/>
        <v>0</v>
      </c>
      <c r="N35" s="22"/>
      <c r="O35" s="19"/>
      <c r="P35" s="38"/>
      <c r="Q35" s="18">
        <f t="shared" si="19"/>
        <v>0</v>
      </c>
      <c r="R35" s="19"/>
      <c r="S35" s="21">
        <f t="shared" si="10"/>
        <v>0</v>
      </c>
      <c r="T35" s="22"/>
      <c r="U35" s="19"/>
      <c r="V35" s="38"/>
      <c r="W35" s="18">
        <f t="shared" si="20"/>
        <v>0</v>
      </c>
      <c r="X35" s="19"/>
      <c r="Y35" s="21">
        <f t="shared" si="11"/>
        <v>0</v>
      </c>
      <c r="Z35" s="22"/>
      <c r="AA35" s="19"/>
      <c r="AB35" s="38"/>
      <c r="AC35" s="18">
        <f t="shared" si="21"/>
        <v>0</v>
      </c>
      <c r="AD35" s="19"/>
      <c r="AE35" s="21">
        <f t="shared" si="12"/>
        <v>0</v>
      </c>
      <c r="AF35" s="22"/>
    </row>
    <row r="36" spans="2:32" ht="25.5" customHeight="1" x14ac:dyDescent="0.25">
      <c r="B36" s="39" t="s">
        <v>22</v>
      </c>
      <c r="C36" s="40"/>
      <c r="D36" s="40"/>
      <c r="E36" s="40"/>
      <c r="F36" s="42"/>
      <c r="G36" s="41"/>
      <c r="H36" s="43">
        <f>SUM(H29:H35)+H28</f>
        <v>41445.450000000004</v>
      </c>
      <c r="I36" s="31"/>
      <c r="J36" s="41"/>
      <c r="K36" s="43">
        <f>SUM(K29:K35)+K28</f>
        <v>42719.630447694755</v>
      </c>
      <c r="L36" s="31"/>
      <c r="M36" s="32">
        <f t="shared" si="15"/>
        <v>1274.1804476947509</v>
      </c>
      <c r="N36" s="33">
        <f t="shared" ref="N36:N43" si="27">IF((H36)=0,"",(M36/H36))</f>
        <v>3.0743554423820967E-2</v>
      </c>
      <c r="O36" s="31"/>
      <c r="P36" s="41"/>
      <c r="Q36" s="43">
        <f>SUM(Q29:Q35)+Q28</f>
        <v>41245.65</v>
      </c>
      <c r="R36" s="31"/>
      <c r="S36" s="32">
        <f t="shared" si="10"/>
        <v>-1473.9804476947538</v>
      </c>
      <c r="T36" s="33">
        <f t="shared" ref="T36:T43" si="28">IF((K36)=0,"",(S36/K36))</f>
        <v>-3.4503586108954577E-2</v>
      </c>
      <c r="U36" s="31"/>
      <c r="V36" s="41"/>
      <c r="W36" s="43">
        <f>SUM(W29:W35)+W28</f>
        <v>41183.870000000003</v>
      </c>
      <c r="X36" s="31"/>
      <c r="Y36" s="32">
        <f t="shared" si="11"/>
        <v>-61.779999999998836</v>
      </c>
      <c r="Z36" s="33">
        <f t="shared" ref="Z36:Z43" si="29">IF((Q36)=0,"",(Y36/Q36))</f>
        <v>-1.4978549253072465E-3</v>
      </c>
      <c r="AA36" s="31"/>
      <c r="AB36" s="41"/>
      <c r="AC36" s="43">
        <f>SUM(AC29:AC35)+AC28</f>
        <v>42022.69</v>
      </c>
      <c r="AD36" s="31"/>
      <c r="AE36" s="32">
        <f t="shared" si="12"/>
        <v>838.81999999999971</v>
      </c>
      <c r="AF36" s="33">
        <f t="shared" ref="AF36:AF46" si="30">IF((W36)=0,"",(AE36/W36))</f>
        <v>2.0367682784546464E-2</v>
      </c>
    </row>
    <row r="37" spans="2:32" x14ac:dyDescent="0.25">
      <c r="B37" s="19" t="s">
        <v>23</v>
      </c>
      <c r="C37" s="19"/>
      <c r="D37" s="44" t="s">
        <v>70</v>
      </c>
      <c r="E37" s="44"/>
      <c r="F37" s="45">
        <f>G7</f>
        <v>10000</v>
      </c>
      <c r="G37" s="20">
        <v>3.178699360900668</v>
      </c>
      <c r="H37" s="18">
        <f>$F37*G37</f>
        <v>31786.99360900668</v>
      </c>
      <c r="I37" s="19"/>
      <c r="J37" s="20">
        <v>3.0917337281873873</v>
      </c>
      <c r="K37" s="18">
        <f>$F37*J37</f>
        <v>30917.337281873872</v>
      </c>
      <c r="L37" s="19"/>
      <c r="M37" s="21">
        <f t="shared" si="15"/>
        <v>-869.65632713280866</v>
      </c>
      <c r="N37" s="22">
        <f t="shared" si="27"/>
        <v>-2.7358873186622973E-2</v>
      </c>
      <c r="O37" s="19"/>
      <c r="P37" s="20">
        <v>3.0917337281873873</v>
      </c>
      <c r="Q37" s="18">
        <f>$F37*P37</f>
        <v>30917.337281873872</v>
      </c>
      <c r="R37" s="19"/>
      <c r="S37" s="21">
        <f t="shared" si="10"/>
        <v>0</v>
      </c>
      <c r="T37" s="22">
        <f t="shared" si="28"/>
        <v>0</v>
      </c>
      <c r="U37" s="19"/>
      <c r="V37" s="20">
        <v>3.0917337281873873</v>
      </c>
      <c r="W37" s="18">
        <f>$F37*V37</f>
        <v>30917.337281873872</v>
      </c>
      <c r="X37" s="19"/>
      <c r="Y37" s="21">
        <f t="shared" si="11"/>
        <v>0</v>
      </c>
      <c r="Z37" s="22">
        <f t="shared" si="29"/>
        <v>0</v>
      </c>
      <c r="AA37" s="19"/>
      <c r="AB37" s="20">
        <v>3.0917337281873873</v>
      </c>
      <c r="AC37" s="18">
        <f>$F37*AB37</f>
        <v>30917.337281873872</v>
      </c>
      <c r="AD37" s="19"/>
      <c r="AE37" s="21">
        <f t="shared" si="12"/>
        <v>0</v>
      </c>
      <c r="AF37" s="22">
        <f t="shared" si="30"/>
        <v>0</v>
      </c>
    </row>
    <row r="38" spans="2:32" ht="25.5" customHeight="1" x14ac:dyDescent="0.25">
      <c r="B38" s="46" t="s">
        <v>24</v>
      </c>
      <c r="C38" s="19"/>
      <c r="D38" s="44" t="s">
        <v>70</v>
      </c>
      <c r="E38" s="44"/>
      <c r="F38" s="45">
        <f>F37</f>
        <v>10000</v>
      </c>
      <c r="G38" s="20">
        <v>2.4329555056067216</v>
      </c>
      <c r="H38" s="18">
        <f>$F38*G38</f>
        <v>24329.555056067216</v>
      </c>
      <c r="I38" s="19"/>
      <c r="J38" s="20">
        <v>2.4378617006009056</v>
      </c>
      <c r="K38" s="18">
        <f>$F38*J38</f>
        <v>24378.617006009055</v>
      </c>
      <c r="L38" s="19"/>
      <c r="M38" s="21">
        <f t="shared" si="15"/>
        <v>49.061949941838975</v>
      </c>
      <c r="N38" s="22">
        <f t="shared" si="27"/>
        <v>2.0165576324259198E-3</v>
      </c>
      <c r="O38" s="19"/>
      <c r="P38" s="20">
        <v>2.4378617006009056</v>
      </c>
      <c r="Q38" s="18">
        <f>$F38*P38</f>
        <v>24378.617006009055</v>
      </c>
      <c r="R38" s="19"/>
      <c r="S38" s="21">
        <f t="shared" si="10"/>
        <v>0</v>
      </c>
      <c r="T38" s="22">
        <f t="shared" si="28"/>
        <v>0</v>
      </c>
      <c r="U38" s="19"/>
      <c r="V38" s="20">
        <v>2.4378617006009056</v>
      </c>
      <c r="W38" s="18">
        <f>$F38*V38</f>
        <v>24378.617006009055</v>
      </c>
      <c r="X38" s="19"/>
      <c r="Y38" s="21">
        <f t="shared" si="11"/>
        <v>0</v>
      </c>
      <c r="Z38" s="22">
        <f t="shared" si="29"/>
        <v>0</v>
      </c>
      <c r="AA38" s="19"/>
      <c r="AB38" s="20">
        <v>2.4378617006009056</v>
      </c>
      <c r="AC38" s="18">
        <f>$F38*AB38</f>
        <v>24378.617006009055</v>
      </c>
      <c r="AD38" s="19"/>
      <c r="AE38" s="21">
        <f t="shared" si="12"/>
        <v>0</v>
      </c>
      <c r="AF38" s="22">
        <f t="shared" si="30"/>
        <v>0</v>
      </c>
    </row>
    <row r="39" spans="2:32" ht="25.5" customHeight="1" x14ac:dyDescent="0.25">
      <c r="B39" s="39" t="s">
        <v>25</v>
      </c>
      <c r="C39" s="26"/>
      <c r="D39" s="26"/>
      <c r="E39" s="26"/>
      <c r="F39" s="42"/>
      <c r="G39" s="47"/>
      <c r="H39" s="43">
        <f>SUM(H36:H38)</f>
        <v>97561.998665073901</v>
      </c>
      <c r="I39" s="48"/>
      <c r="J39" s="47"/>
      <c r="K39" s="43">
        <f>SUM(K36:K38)</f>
        <v>98015.584735577679</v>
      </c>
      <c r="L39" s="48"/>
      <c r="M39" s="32">
        <f t="shared" si="15"/>
        <v>453.58607050377759</v>
      </c>
      <c r="N39" s="33">
        <f t="shared" si="27"/>
        <v>4.6492084695898741E-3</v>
      </c>
      <c r="O39" s="48"/>
      <c r="P39" s="47"/>
      <c r="Q39" s="43">
        <f>SUM(Q36:Q38)</f>
        <v>96541.604287882932</v>
      </c>
      <c r="R39" s="48"/>
      <c r="S39" s="32">
        <f t="shared" si="10"/>
        <v>-1473.9804476947465</v>
      </c>
      <c r="T39" s="33">
        <f t="shared" si="28"/>
        <v>-1.5038225315608625E-2</v>
      </c>
      <c r="U39" s="48"/>
      <c r="V39" s="47"/>
      <c r="W39" s="43">
        <f>SUM(W36:W38)</f>
        <v>96479.824287882933</v>
      </c>
      <c r="X39" s="48"/>
      <c r="Y39" s="32">
        <f t="shared" si="11"/>
        <v>-61.779999999998836</v>
      </c>
      <c r="Z39" s="33">
        <f t="shared" si="29"/>
        <v>-6.3993135866867847E-4</v>
      </c>
      <c r="AA39" s="48"/>
      <c r="AB39" s="47"/>
      <c r="AC39" s="43">
        <f>SUM(AC36:AC38)</f>
        <v>97318.644287882926</v>
      </c>
      <c r="AD39" s="48"/>
      <c r="AE39" s="32">
        <f t="shared" si="12"/>
        <v>838.81999999999243</v>
      </c>
      <c r="AF39" s="33">
        <f t="shared" si="30"/>
        <v>8.6942529818158192E-3</v>
      </c>
    </row>
    <row r="40" spans="2:32" ht="24.75" customHeight="1" x14ac:dyDescent="0.25">
      <c r="B40" s="49" t="s">
        <v>26</v>
      </c>
      <c r="C40" s="14"/>
      <c r="D40" s="15" t="s">
        <v>58</v>
      </c>
      <c r="E40" s="15"/>
      <c r="F40" s="156">
        <f>$G$8*(1+G63)</f>
        <v>5140660</v>
      </c>
      <c r="G40" s="50">
        <v>4.4000000000000003E-3</v>
      </c>
      <c r="H40" s="154">
        <f t="shared" ref="H40:H43" si="31">$F40*G40</f>
        <v>22618.904000000002</v>
      </c>
      <c r="I40" s="19"/>
      <c r="J40" s="211">
        <v>5.8500000000000002E-3</v>
      </c>
      <c r="K40" s="212">
        <f t="shared" ref="K40:K43" si="32">$F40*J40</f>
        <v>30072.861000000001</v>
      </c>
      <c r="L40" s="19"/>
      <c r="M40" s="21">
        <f t="shared" si="15"/>
        <v>7453.9569999999985</v>
      </c>
      <c r="N40" s="155">
        <f t="shared" si="27"/>
        <v>0.32954545454545442</v>
      </c>
      <c r="O40" s="19"/>
      <c r="P40" s="50">
        <v>4.4000000000000003E-3</v>
      </c>
      <c r="Q40" s="154">
        <f t="shared" ref="Q40:Q43" si="33">$F40*P40</f>
        <v>22618.904000000002</v>
      </c>
      <c r="R40" s="19"/>
      <c r="S40" s="21">
        <f t="shared" si="10"/>
        <v>-7453.9569999999985</v>
      </c>
      <c r="T40" s="155">
        <f t="shared" si="28"/>
        <v>-0.24786324786324782</v>
      </c>
      <c r="U40" s="19"/>
      <c r="V40" s="50">
        <v>4.4000000000000003E-3</v>
      </c>
      <c r="W40" s="154">
        <f t="shared" ref="W40:W43" si="34">$F40*V40</f>
        <v>22618.904000000002</v>
      </c>
      <c r="X40" s="19"/>
      <c r="Y40" s="21">
        <f t="shared" si="11"/>
        <v>0</v>
      </c>
      <c r="Z40" s="155">
        <f t="shared" si="29"/>
        <v>0</v>
      </c>
      <c r="AA40" s="19"/>
      <c r="AB40" s="50">
        <v>4.4000000000000003E-3</v>
      </c>
      <c r="AC40" s="154">
        <f t="shared" ref="AC40:AC48" si="35">$F40*AB40</f>
        <v>22618.904000000002</v>
      </c>
      <c r="AD40" s="19"/>
      <c r="AE40" s="21">
        <f t="shared" si="12"/>
        <v>0</v>
      </c>
      <c r="AF40" s="155">
        <f t="shared" si="30"/>
        <v>0</v>
      </c>
    </row>
    <row r="41" spans="2:32" ht="25.5" customHeight="1" x14ac:dyDescent="0.25">
      <c r="B41" s="49" t="s">
        <v>27</v>
      </c>
      <c r="C41" s="14"/>
      <c r="D41" s="15" t="s">
        <v>58</v>
      </c>
      <c r="E41" s="15"/>
      <c r="F41" s="156">
        <f>$G$8*(1+G63)</f>
        <v>5140660</v>
      </c>
      <c r="G41" s="50">
        <v>1.2999999999999999E-3</v>
      </c>
      <c r="H41" s="154">
        <f t="shared" si="31"/>
        <v>6682.8579999999993</v>
      </c>
      <c r="I41" s="19"/>
      <c r="J41" s="50">
        <v>1.2999999999999999E-3</v>
      </c>
      <c r="K41" s="154">
        <f t="shared" si="32"/>
        <v>6682.8579999999993</v>
      </c>
      <c r="L41" s="19"/>
      <c r="M41" s="21">
        <f t="shared" si="15"/>
        <v>0</v>
      </c>
      <c r="N41" s="155">
        <f t="shared" si="27"/>
        <v>0</v>
      </c>
      <c r="O41" s="19"/>
      <c r="P41" s="50">
        <v>1.2999999999999999E-3</v>
      </c>
      <c r="Q41" s="154">
        <f t="shared" si="33"/>
        <v>6682.8579999999993</v>
      </c>
      <c r="R41" s="19"/>
      <c r="S41" s="21">
        <f t="shared" si="10"/>
        <v>0</v>
      </c>
      <c r="T41" s="155">
        <f t="shared" si="28"/>
        <v>0</v>
      </c>
      <c r="U41" s="19"/>
      <c r="V41" s="50">
        <v>1.2999999999999999E-3</v>
      </c>
      <c r="W41" s="154">
        <f t="shared" si="34"/>
        <v>6682.8579999999993</v>
      </c>
      <c r="X41" s="19"/>
      <c r="Y41" s="21">
        <f t="shared" si="11"/>
        <v>0</v>
      </c>
      <c r="Z41" s="155">
        <f t="shared" si="29"/>
        <v>0</v>
      </c>
      <c r="AA41" s="19"/>
      <c r="AB41" s="50">
        <v>1.2999999999999999E-3</v>
      </c>
      <c r="AC41" s="154">
        <f t="shared" si="35"/>
        <v>6682.8579999999993</v>
      </c>
      <c r="AD41" s="19"/>
      <c r="AE41" s="21">
        <f t="shared" si="12"/>
        <v>0</v>
      </c>
      <c r="AF41" s="155">
        <f t="shared" si="30"/>
        <v>0</v>
      </c>
    </row>
    <row r="42" spans="2:32" x14ac:dyDescent="0.25">
      <c r="B42" s="14" t="s">
        <v>28</v>
      </c>
      <c r="C42" s="14"/>
      <c r="D42" s="15" t="s">
        <v>55</v>
      </c>
      <c r="E42" s="15"/>
      <c r="F42" s="17">
        <v>1</v>
      </c>
      <c r="G42" s="50">
        <v>0.25</v>
      </c>
      <c r="H42" s="154">
        <f t="shared" si="31"/>
        <v>0.25</v>
      </c>
      <c r="I42" s="19"/>
      <c r="J42" s="50">
        <v>0.25</v>
      </c>
      <c r="K42" s="154">
        <f t="shared" si="32"/>
        <v>0.25</v>
      </c>
      <c r="L42" s="19"/>
      <c r="M42" s="21">
        <f t="shared" si="15"/>
        <v>0</v>
      </c>
      <c r="N42" s="155">
        <f t="shared" si="27"/>
        <v>0</v>
      </c>
      <c r="O42" s="19"/>
      <c r="P42" s="50">
        <v>0.25</v>
      </c>
      <c r="Q42" s="154">
        <f t="shared" si="33"/>
        <v>0.25</v>
      </c>
      <c r="R42" s="19"/>
      <c r="S42" s="21">
        <f t="shared" si="10"/>
        <v>0</v>
      </c>
      <c r="T42" s="155">
        <f t="shared" si="28"/>
        <v>0</v>
      </c>
      <c r="U42" s="19"/>
      <c r="V42" s="50">
        <v>0.25</v>
      </c>
      <c r="W42" s="154">
        <f t="shared" si="34"/>
        <v>0.25</v>
      </c>
      <c r="X42" s="19"/>
      <c r="Y42" s="21">
        <f t="shared" si="11"/>
        <v>0</v>
      </c>
      <c r="Z42" s="155">
        <f t="shared" si="29"/>
        <v>0</v>
      </c>
      <c r="AA42" s="19"/>
      <c r="AB42" s="50">
        <v>0.25</v>
      </c>
      <c r="AC42" s="154">
        <f t="shared" si="35"/>
        <v>0.25</v>
      </c>
      <c r="AD42" s="19"/>
      <c r="AE42" s="21">
        <f t="shared" si="12"/>
        <v>0</v>
      </c>
      <c r="AF42" s="155">
        <f t="shared" si="30"/>
        <v>0</v>
      </c>
    </row>
    <row r="43" spans="2:32" x14ac:dyDescent="0.25">
      <c r="B43" s="14" t="s">
        <v>29</v>
      </c>
      <c r="C43" s="14"/>
      <c r="D43" s="15" t="s">
        <v>58</v>
      </c>
      <c r="E43" s="15"/>
      <c r="F43" s="157">
        <f>G8</f>
        <v>5110000</v>
      </c>
      <c r="G43" s="50">
        <v>7.0000000000000001E-3</v>
      </c>
      <c r="H43" s="154">
        <f t="shared" si="31"/>
        <v>35770</v>
      </c>
      <c r="I43" s="19"/>
      <c r="J43" s="50">
        <v>7.0000000000000001E-3</v>
      </c>
      <c r="K43" s="154">
        <f t="shared" si="32"/>
        <v>35770</v>
      </c>
      <c r="L43" s="19"/>
      <c r="M43" s="21">
        <f t="shared" si="15"/>
        <v>0</v>
      </c>
      <c r="N43" s="155">
        <f t="shared" si="27"/>
        <v>0</v>
      </c>
      <c r="O43" s="19"/>
      <c r="P43" s="50">
        <v>7.0000000000000001E-3</v>
      </c>
      <c r="Q43" s="154">
        <f t="shared" si="33"/>
        <v>35770</v>
      </c>
      <c r="R43" s="19"/>
      <c r="S43" s="21">
        <f t="shared" si="10"/>
        <v>0</v>
      </c>
      <c r="T43" s="155">
        <f t="shared" si="28"/>
        <v>0</v>
      </c>
      <c r="U43" s="19"/>
      <c r="V43" s="50">
        <v>7.0000000000000001E-3</v>
      </c>
      <c r="W43" s="154">
        <f t="shared" si="34"/>
        <v>35770</v>
      </c>
      <c r="X43" s="19"/>
      <c r="Y43" s="21">
        <f t="shared" si="11"/>
        <v>0</v>
      </c>
      <c r="Z43" s="155">
        <f t="shared" si="29"/>
        <v>0</v>
      </c>
      <c r="AA43" s="19"/>
      <c r="AB43" s="50">
        <v>7.0000000000000001E-3</v>
      </c>
      <c r="AC43" s="154">
        <f t="shared" si="35"/>
        <v>35770</v>
      </c>
      <c r="AD43" s="19"/>
      <c r="AE43" s="21">
        <f t="shared" si="12"/>
        <v>0</v>
      </c>
      <c r="AF43" s="155">
        <f t="shared" si="30"/>
        <v>0</v>
      </c>
    </row>
    <row r="44" spans="2:32" x14ac:dyDescent="0.25">
      <c r="B44" s="37" t="s">
        <v>30</v>
      </c>
      <c r="C44" s="14"/>
      <c r="D44" s="15" t="s">
        <v>58</v>
      </c>
      <c r="E44" s="15"/>
      <c r="F44" s="55">
        <f>0.64*$G$8</f>
        <v>3270400</v>
      </c>
      <c r="G44" s="54">
        <v>0.08</v>
      </c>
      <c r="H44" s="154">
        <f t="shared" ref="H44:H48" si="36">$F44*G44</f>
        <v>261632</v>
      </c>
      <c r="I44" s="19"/>
      <c r="J44" s="54">
        <v>0.08</v>
      </c>
      <c r="K44" s="154">
        <f t="shared" ref="K44:K48" si="37">$F44*J44</f>
        <v>261632</v>
      </c>
      <c r="L44" s="19"/>
      <c r="M44" s="21">
        <f t="shared" ref="M44:M60" si="38">K44-H44</f>
        <v>0</v>
      </c>
      <c r="N44" s="155">
        <f t="shared" ref="N44:N46" si="39">IF((H44)=0,"",(M44/H44))</f>
        <v>0</v>
      </c>
      <c r="O44" s="19"/>
      <c r="P44" s="54">
        <v>0.08</v>
      </c>
      <c r="Q44" s="154">
        <f t="shared" ref="Q44:Q48" si="40">$F44*P44</f>
        <v>261632</v>
      </c>
      <c r="R44" s="19"/>
      <c r="S44" s="21">
        <f t="shared" ref="S44:S60" si="41">Q44-K44</f>
        <v>0</v>
      </c>
      <c r="T44" s="155">
        <f t="shared" ref="T44:T46" si="42">IF((K44)=0,"",(S44/K44))</f>
        <v>0</v>
      </c>
      <c r="U44" s="19"/>
      <c r="V44" s="54">
        <v>0.08</v>
      </c>
      <c r="W44" s="154">
        <f t="shared" ref="W44:W48" si="43">$F44*V44</f>
        <v>261632</v>
      </c>
      <c r="X44" s="19"/>
      <c r="Y44" s="21">
        <f t="shared" ref="Y44:Y60" si="44">W44-Q44</f>
        <v>0</v>
      </c>
      <c r="Z44" s="155">
        <f t="shared" ref="Z44:Z46" si="45">IF((Q44)=0,"",(Y44/Q44))</f>
        <v>0</v>
      </c>
      <c r="AA44" s="19"/>
      <c r="AB44" s="54">
        <v>0.08</v>
      </c>
      <c r="AC44" s="154">
        <f t="shared" si="35"/>
        <v>261632</v>
      </c>
      <c r="AD44" s="19"/>
      <c r="AE44" s="21">
        <f t="shared" si="12"/>
        <v>0</v>
      </c>
      <c r="AF44" s="155">
        <f t="shared" si="30"/>
        <v>0</v>
      </c>
    </row>
    <row r="45" spans="2:32" x14ac:dyDescent="0.25">
      <c r="B45" s="37" t="s">
        <v>31</v>
      </c>
      <c r="C45" s="14"/>
      <c r="D45" s="15" t="s">
        <v>58</v>
      </c>
      <c r="E45" s="15"/>
      <c r="F45" s="55">
        <f>0.18*$G$8</f>
        <v>919800</v>
      </c>
      <c r="G45" s="54">
        <v>0.122</v>
      </c>
      <c r="H45" s="154">
        <f t="shared" si="36"/>
        <v>112215.59999999999</v>
      </c>
      <c r="I45" s="19"/>
      <c r="J45" s="54">
        <v>0.122</v>
      </c>
      <c r="K45" s="154">
        <f t="shared" si="37"/>
        <v>112215.59999999999</v>
      </c>
      <c r="L45" s="19"/>
      <c r="M45" s="21">
        <f t="shared" si="38"/>
        <v>0</v>
      </c>
      <c r="N45" s="155">
        <f t="shared" si="39"/>
        <v>0</v>
      </c>
      <c r="O45" s="19"/>
      <c r="P45" s="54">
        <v>0.122</v>
      </c>
      <c r="Q45" s="154">
        <f t="shared" si="40"/>
        <v>112215.59999999999</v>
      </c>
      <c r="R45" s="19"/>
      <c r="S45" s="21">
        <f t="shared" si="41"/>
        <v>0</v>
      </c>
      <c r="T45" s="155">
        <f t="shared" si="42"/>
        <v>0</v>
      </c>
      <c r="U45" s="19"/>
      <c r="V45" s="54">
        <v>0.122</v>
      </c>
      <c r="W45" s="154">
        <f t="shared" si="43"/>
        <v>112215.59999999999</v>
      </c>
      <c r="X45" s="19"/>
      <c r="Y45" s="21">
        <f t="shared" si="44"/>
        <v>0</v>
      </c>
      <c r="Z45" s="155">
        <f t="shared" si="45"/>
        <v>0</v>
      </c>
      <c r="AA45" s="19"/>
      <c r="AB45" s="54">
        <v>0.122</v>
      </c>
      <c r="AC45" s="154">
        <f t="shared" si="35"/>
        <v>112215.59999999999</v>
      </c>
      <c r="AD45" s="19"/>
      <c r="AE45" s="21">
        <f t="shared" si="12"/>
        <v>0</v>
      </c>
      <c r="AF45" s="155">
        <f t="shared" si="30"/>
        <v>0</v>
      </c>
    </row>
    <row r="46" spans="2:32" x14ac:dyDescent="0.25">
      <c r="B46" s="159" t="s">
        <v>32</v>
      </c>
      <c r="C46" s="14"/>
      <c r="D46" s="15" t="s">
        <v>58</v>
      </c>
      <c r="E46" s="15"/>
      <c r="F46" s="55">
        <f>0.18*$G$8</f>
        <v>919800</v>
      </c>
      <c r="G46" s="54">
        <v>0.161</v>
      </c>
      <c r="H46" s="154">
        <f t="shared" si="36"/>
        <v>148087.80000000002</v>
      </c>
      <c r="I46" s="19"/>
      <c r="J46" s="54">
        <v>0.161</v>
      </c>
      <c r="K46" s="154">
        <f t="shared" si="37"/>
        <v>148087.80000000002</v>
      </c>
      <c r="L46" s="19"/>
      <c r="M46" s="21">
        <f t="shared" si="38"/>
        <v>0</v>
      </c>
      <c r="N46" s="155">
        <f t="shared" si="39"/>
        <v>0</v>
      </c>
      <c r="O46" s="19"/>
      <c r="P46" s="54">
        <v>0.161</v>
      </c>
      <c r="Q46" s="154">
        <f t="shared" si="40"/>
        <v>148087.80000000002</v>
      </c>
      <c r="R46" s="19"/>
      <c r="S46" s="21">
        <f t="shared" si="41"/>
        <v>0</v>
      </c>
      <c r="T46" s="155">
        <f t="shared" si="42"/>
        <v>0</v>
      </c>
      <c r="U46" s="19"/>
      <c r="V46" s="54">
        <v>0.161</v>
      </c>
      <c r="W46" s="154">
        <f t="shared" si="43"/>
        <v>148087.80000000002</v>
      </c>
      <c r="X46" s="19"/>
      <c r="Y46" s="21">
        <f t="shared" si="44"/>
        <v>0</v>
      </c>
      <c r="Z46" s="155">
        <f t="shared" si="45"/>
        <v>0</v>
      </c>
      <c r="AA46" s="19"/>
      <c r="AB46" s="54">
        <v>0.161</v>
      </c>
      <c r="AC46" s="154">
        <f t="shared" si="35"/>
        <v>148087.80000000002</v>
      </c>
      <c r="AD46" s="19"/>
      <c r="AE46" s="21">
        <f t="shared" si="12"/>
        <v>0</v>
      </c>
      <c r="AF46" s="155">
        <f t="shared" si="30"/>
        <v>0</v>
      </c>
    </row>
    <row r="47" spans="2:32" s="61" customFormat="1" x14ac:dyDescent="0.25">
      <c r="B47" s="158" t="s">
        <v>33</v>
      </c>
      <c r="C47" s="56"/>
      <c r="D47" s="57" t="s">
        <v>58</v>
      </c>
      <c r="E47" s="57"/>
      <c r="F47" s="58">
        <f>IF(AND(N3=1, G8&gt;=750), 750, IF(AND(N3=1, AND(G8&lt;750, G8&gt;=0)), G8, IF(AND(N3=2, G8&gt;=750), 750, IF(AND(N3=2, AND(G8&lt;750, G8&gt;=0)), G8))))</f>
        <v>750</v>
      </c>
      <c r="G47" s="54">
        <v>9.4E-2</v>
      </c>
      <c r="H47" s="154">
        <f t="shared" si="36"/>
        <v>70.5</v>
      </c>
      <c r="I47" s="59"/>
      <c r="J47" s="54">
        <v>9.4E-2</v>
      </c>
      <c r="K47" s="154">
        <f t="shared" si="37"/>
        <v>70.5</v>
      </c>
      <c r="L47" s="59"/>
      <c r="M47" s="60">
        <f t="shared" si="38"/>
        <v>0</v>
      </c>
      <c r="N47" s="155">
        <f>IF((H47)=FALSE,"",(M47/H47))</f>
        <v>0</v>
      </c>
      <c r="O47" s="59"/>
      <c r="P47" s="54">
        <v>9.4E-2</v>
      </c>
      <c r="Q47" s="154">
        <f t="shared" si="40"/>
        <v>70.5</v>
      </c>
      <c r="R47" s="59"/>
      <c r="S47" s="60">
        <f t="shared" si="41"/>
        <v>0</v>
      </c>
      <c r="T47" s="155">
        <f>IF((K47)=FALSE,"",(S47/K47))</f>
        <v>0</v>
      </c>
      <c r="U47" s="59"/>
      <c r="V47" s="54">
        <v>9.4E-2</v>
      </c>
      <c r="W47" s="154">
        <f t="shared" si="43"/>
        <v>70.5</v>
      </c>
      <c r="X47" s="59"/>
      <c r="Y47" s="60">
        <f t="shared" si="44"/>
        <v>0</v>
      </c>
      <c r="Z47" s="155">
        <f>IF((Q47)=FALSE,"",(Y47/Q47))</f>
        <v>0</v>
      </c>
      <c r="AA47" s="59"/>
      <c r="AB47" s="54">
        <v>9.4E-2</v>
      </c>
      <c r="AC47" s="154">
        <f t="shared" si="35"/>
        <v>70.5</v>
      </c>
      <c r="AD47" s="59"/>
      <c r="AE47" s="60">
        <f>AC47-W47</f>
        <v>0</v>
      </c>
      <c r="AF47" s="155">
        <f>IF((W47)=FALSE,"",(AE47/W47))</f>
        <v>0</v>
      </c>
    </row>
    <row r="48" spans="2:32" s="61" customFormat="1" ht="13" thickBot="1" x14ac:dyDescent="0.3">
      <c r="B48" s="158" t="s">
        <v>34</v>
      </c>
      <c r="C48" s="56"/>
      <c r="D48" s="57" t="s">
        <v>58</v>
      </c>
      <c r="E48" s="57"/>
      <c r="F48" s="58">
        <f>IF(AND(N3=1, G8&gt;=750), G8-750, IF(AND(N3=1, AND(G8&lt;750, G8&gt;=0)), 0, IF(AND(N3=2, G8&gt;=750), G8-750, IF(AND(N3=2, AND(G8&lt;750, G8&gt;=0)), 0))))</f>
        <v>5109250</v>
      </c>
      <c r="G48" s="54">
        <v>0.11</v>
      </c>
      <c r="H48" s="154">
        <f t="shared" si="36"/>
        <v>562017.5</v>
      </c>
      <c r="I48" s="59"/>
      <c r="J48" s="54">
        <v>0.11</v>
      </c>
      <c r="K48" s="154">
        <f t="shared" si="37"/>
        <v>562017.5</v>
      </c>
      <c r="L48" s="59"/>
      <c r="M48" s="60">
        <f t="shared" si="38"/>
        <v>0</v>
      </c>
      <c r="N48" s="155">
        <f>IFERROR(IF((H48)=FALSE,"",(M48/H48)),"n/a")</f>
        <v>0</v>
      </c>
      <c r="O48" s="59"/>
      <c r="P48" s="54">
        <v>0.11</v>
      </c>
      <c r="Q48" s="154">
        <f t="shared" si="40"/>
        <v>562017.5</v>
      </c>
      <c r="R48" s="59"/>
      <c r="S48" s="60">
        <f t="shared" si="41"/>
        <v>0</v>
      </c>
      <c r="T48" s="155">
        <f>IF((K48)=FALSE,"",(S48/K48))</f>
        <v>0</v>
      </c>
      <c r="U48" s="59"/>
      <c r="V48" s="54">
        <v>0.11</v>
      </c>
      <c r="W48" s="154">
        <f t="shared" si="43"/>
        <v>562017.5</v>
      </c>
      <c r="X48" s="59"/>
      <c r="Y48" s="60">
        <f t="shared" si="44"/>
        <v>0</v>
      </c>
      <c r="Z48" s="155">
        <f>IF((Q48)=FALSE,"",(Y48/Q48))</f>
        <v>0</v>
      </c>
      <c r="AA48" s="59"/>
      <c r="AB48" s="54">
        <v>0.11</v>
      </c>
      <c r="AC48" s="154">
        <f t="shared" si="35"/>
        <v>562017.5</v>
      </c>
      <c r="AD48" s="59"/>
      <c r="AE48" s="60">
        <f t="shared" si="12"/>
        <v>0</v>
      </c>
      <c r="AF48" s="155">
        <f>IF((W48)=FALSE,"",(AE48/W48))</f>
        <v>0</v>
      </c>
    </row>
    <row r="49" spans="2:36" ht="8.25" customHeight="1" thickBot="1" x14ac:dyDescent="0.3">
      <c r="B49" s="62"/>
      <c r="C49" s="63"/>
      <c r="D49" s="64"/>
      <c r="E49" s="64"/>
      <c r="F49" s="66"/>
      <c r="G49" s="65"/>
      <c r="H49" s="67"/>
      <c r="I49" s="68"/>
      <c r="J49" s="65"/>
      <c r="K49" s="67"/>
      <c r="L49" s="68"/>
      <c r="M49" s="69">
        <f t="shared" si="38"/>
        <v>0</v>
      </c>
      <c r="N49" s="70"/>
      <c r="O49" s="68"/>
      <c r="P49" s="65"/>
      <c r="Q49" s="67"/>
      <c r="R49" s="68"/>
      <c r="S49" s="69">
        <f t="shared" si="41"/>
        <v>0</v>
      </c>
      <c r="T49" s="70"/>
      <c r="U49" s="68"/>
      <c r="V49" s="65"/>
      <c r="W49" s="67"/>
      <c r="X49" s="68"/>
      <c r="Y49" s="69">
        <f t="shared" si="44"/>
        <v>0</v>
      </c>
      <c r="Z49" s="70"/>
      <c r="AA49" s="68"/>
      <c r="AB49" s="65"/>
      <c r="AC49" s="67"/>
      <c r="AD49" s="68"/>
      <c r="AE49" s="69">
        <f t="shared" si="12"/>
        <v>0</v>
      </c>
      <c r="AF49" s="70"/>
    </row>
    <row r="50" spans="2:36" ht="13" x14ac:dyDescent="0.25">
      <c r="B50" s="71" t="s">
        <v>35</v>
      </c>
      <c r="C50" s="14"/>
      <c r="D50" s="14"/>
      <c r="E50" s="14"/>
      <c r="F50" s="73"/>
      <c r="G50" s="72"/>
      <c r="H50" s="74">
        <f>SUM(H40:H46,H39)</f>
        <v>684569.4106650739</v>
      </c>
      <c r="I50" s="75"/>
      <c r="J50" s="72"/>
      <c r="K50" s="74">
        <f>SUM(K40:K46,K39)</f>
        <v>692476.95373557764</v>
      </c>
      <c r="L50" s="75"/>
      <c r="M50" s="76">
        <f t="shared" si="38"/>
        <v>7907.5430705037434</v>
      </c>
      <c r="N50" s="77">
        <f>IF((H50)=0,"",(M50/H50))</f>
        <v>1.1551119502727115E-2</v>
      </c>
      <c r="O50" s="75"/>
      <c r="P50" s="72"/>
      <c r="Q50" s="74">
        <f>SUM(Q40:Q46,Q39)</f>
        <v>683549.01628788293</v>
      </c>
      <c r="R50" s="75"/>
      <c r="S50" s="76">
        <f t="shared" si="41"/>
        <v>-8927.9374476947123</v>
      </c>
      <c r="T50" s="77">
        <f>IF((K50)=0,"",(S50/K50))</f>
        <v>-1.2892757512770376E-2</v>
      </c>
      <c r="U50" s="75"/>
      <c r="V50" s="72"/>
      <c r="W50" s="74">
        <f>SUM(W40:W46,W39)</f>
        <v>683487.2362878829</v>
      </c>
      <c r="X50" s="75"/>
      <c r="Y50" s="76">
        <f t="shared" si="44"/>
        <v>-61.78000000002794</v>
      </c>
      <c r="Z50" s="77">
        <f>IF((Q50)=0,"",(Y50/Q50))</f>
        <v>-9.0381228745721326E-5</v>
      </c>
      <c r="AA50" s="75"/>
      <c r="AB50" s="72"/>
      <c r="AC50" s="74">
        <f>SUM(AC40:AC46,AC39)</f>
        <v>684326.05628788297</v>
      </c>
      <c r="AD50" s="75"/>
      <c r="AE50" s="76">
        <f t="shared" si="12"/>
        <v>838.82000000006519</v>
      </c>
      <c r="AF50" s="77">
        <f>IF((W50)=0,"",(AE50/W50))</f>
        <v>1.2272650540715534E-3</v>
      </c>
    </row>
    <row r="51" spans="2:36" x14ac:dyDescent="0.25">
      <c r="B51" s="78" t="s">
        <v>36</v>
      </c>
      <c r="C51" s="14"/>
      <c r="D51" s="14"/>
      <c r="E51" s="14"/>
      <c r="F51" s="80"/>
      <c r="G51" s="79">
        <v>0.13</v>
      </c>
      <c r="H51" s="82">
        <f>H50*G51</f>
        <v>88994.023386459608</v>
      </c>
      <c r="I51" s="81"/>
      <c r="J51" s="79">
        <v>0.13</v>
      </c>
      <c r="K51" s="82">
        <f>K50*J51</f>
        <v>90022.003985625095</v>
      </c>
      <c r="L51" s="81"/>
      <c r="M51" s="83">
        <f t="shared" si="38"/>
        <v>1027.9805991654866</v>
      </c>
      <c r="N51" s="84">
        <f>IF((H51)=0,"",(M51/H51))</f>
        <v>1.1551119502727115E-2</v>
      </c>
      <c r="O51" s="81"/>
      <c r="P51" s="79">
        <v>0.13</v>
      </c>
      <c r="Q51" s="82">
        <f>Q50*P51</f>
        <v>88861.372117424777</v>
      </c>
      <c r="R51" s="81"/>
      <c r="S51" s="83">
        <f t="shared" si="41"/>
        <v>-1160.6318682003184</v>
      </c>
      <c r="T51" s="84">
        <f>IF((K51)=0,"",(S51/K51))</f>
        <v>-1.289275751277044E-2</v>
      </c>
      <c r="U51" s="81"/>
      <c r="V51" s="79">
        <v>0.13</v>
      </c>
      <c r="W51" s="82">
        <f>W50*V51</f>
        <v>88853.340717424784</v>
      </c>
      <c r="X51" s="81"/>
      <c r="Y51" s="83">
        <f t="shared" si="44"/>
        <v>-8.0313999999925727</v>
      </c>
      <c r="Z51" s="84">
        <f>IF((Q51)=0,"",(Y51/Q51))</f>
        <v>-9.0381228745596874E-5</v>
      </c>
      <c r="AA51" s="81"/>
      <c r="AB51" s="79">
        <v>0.13</v>
      </c>
      <c r="AC51" s="82">
        <f>AC50*AB51</f>
        <v>88962.387317424786</v>
      </c>
      <c r="AD51" s="81"/>
      <c r="AE51" s="83">
        <f t="shared" si="12"/>
        <v>109.04660000000149</v>
      </c>
      <c r="AF51" s="84">
        <f>IF((W51)=0,"",(AE51/W51))</f>
        <v>1.2272650540714747E-3</v>
      </c>
    </row>
    <row r="52" spans="2:36" ht="12.75" customHeight="1" x14ac:dyDescent="0.25">
      <c r="B52" s="85" t="s">
        <v>37</v>
      </c>
      <c r="C52" s="14"/>
      <c r="D52" s="14"/>
      <c r="E52" s="14"/>
      <c r="F52" s="80"/>
      <c r="G52" s="86"/>
      <c r="H52" s="82">
        <f>H50+H51</f>
        <v>773563.43405153346</v>
      </c>
      <c r="I52" s="81"/>
      <c r="J52" s="86"/>
      <c r="K52" s="82">
        <f>K50+K51</f>
        <v>782498.95772120275</v>
      </c>
      <c r="L52" s="81"/>
      <c r="M52" s="83">
        <f t="shared" si="38"/>
        <v>8935.5236696692882</v>
      </c>
      <c r="N52" s="84">
        <f>IF((H52)=0,"",(M52/H52))</f>
        <v>1.1551119502727192E-2</v>
      </c>
      <c r="O52" s="81"/>
      <c r="P52" s="86"/>
      <c r="Q52" s="82">
        <f>Q50+Q51</f>
        <v>772410.38840530766</v>
      </c>
      <c r="R52" s="81"/>
      <c r="S52" s="83">
        <f t="shared" si="41"/>
        <v>-10088.569315895089</v>
      </c>
      <c r="T52" s="84">
        <f>IF((K52)=0,"",(S52/K52))</f>
        <v>-1.2892757512770458E-2</v>
      </c>
      <c r="U52" s="81"/>
      <c r="V52" s="86"/>
      <c r="W52" s="82">
        <f>W50+W51</f>
        <v>772340.57700530766</v>
      </c>
      <c r="X52" s="81"/>
      <c r="Y52" s="83">
        <f t="shared" si="44"/>
        <v>-69.81140000000596</v>
      </c>
      <c r="Z52" s="84">
        <f>IF((Q52)=0,"",(Y52/Q52))</f>
        <v>-9.0381228745688177E-5</v>
      </c>
      <c r="AA52" s="81"/>
      <c r="AB52" s="86"/>
      <c r="AC52" s="82">
        <f>AC50+AC51</f>
        <v>773288.44360530772</v>
      </c>
      <c r="AD52" s="81"/>
      <c r="AE52" s="83">
        <f t="shared" si="12"/>
        <v>947.86660000006668</v>
      </c>
      <c r="AF52" s="84">
        <f>IF((W52)=0,"",(AE52/W52))</f>
        <v>1.2272650540715443E-3</v>
      </c>
    </row>
    <row r="53" spans="2:36" ht="15.75" customHeight="1" x14ac:dyDescent="0.25">
      <c r="B53" s="141" t="s">
        <v>38</v>
      </c>
      <c r="C53" s="141"/>
      <c r="D53" s="141"/>
      <c r="E53" s="141"/>
      <c r="F53" s="80"/>
      <c r="G53" s="86"/>
      <c r="H53" s="87">
        <f>ROUND(-H52*10%,2)</f>
        <v>-77356.34</v>
      </c>
      <c r="I53" s="81"/>
      <c r="J53" s="86"/>
      <c r="K53" s="213">
        <v>0</v>
      </c>
      <c r="L53" s="81"/>
      <c r="M53" s="88">
        <f t="shared" si="38"/>
        <v>77356.34</v>
      </c>
      <c r="N53" s="89">
        <f>IF((H53)=0,"",(M53/H53))</f>
        <v>-1</v>
      </c>
      <c r="O53" s="81"/>
      <c r="P53" s="86"/>
      <c r="Q53" s="87">
        <f>ROUND(-Q52*10%,2)</f>
        <v>-77241.039999999994</v>
      </c>
      <c r="R53" s="81"/>
      <c r="S53" s="88">
        <f t="shared" si="41"/>
        <v>-77241.039999999994</v>
      </c>
      <c r="T53" s="89" t="str">
        <f>IF((K53)=0,"",(S53/K53))</f>
        <v/>
      </c>
      <c r="U53" s="81"/>
      <c r="V53" s="86"/>
      <c r="W53" s="87">
        <f>ROUND(-W52*10%,2)</f>
        <v>-77234.06</v>
      </c>
      <c r="X53" s="81"/>
      <c r="Y53" s="88">
        <f t="shared" si="44"/>
        <v>6.9799999999959255</v>
      </c>
      <c r="Z53" s="89">
        <f>IF((Q53)=0,"",(Y53/Q53))</f>
        <v>-9.0366468395504845E-5</v>
      </c>
      <c r="AA53" s="81"/>
      <c r="AB53" s="86"/>
      <c r="AC53" s="87">
        <f>ROUND(-AC52*10%,2)</f>
        <v>-77328.84</v>
      </c>
      <c r="AD53" s="81"/>
      <c r="AE53" s="88">
        <f t="shared" si="12"/>
        <v>-94.779999999998836</v>
      </c>
      <c r="AF53" s="89">
        <f>IF((W53)=0,"",(AE53/W53))</f>
        <v>1.2271787861469258E-3</v>
      </c>
    </row>
    <row r="54" spans="2:36" ht="13.5" customHeight="1" thickBot="1" x14ac:dyDescent="0.3">
      <c r="B54" s="222" t="s">
        <v>39</v>
      </c>
      <c r="C54" s="222"/>
      <c r="D54" s="222"/>
      <c r="E54" s="142"/>
      <c r="F54" s="91"/>
      <c r="G54" s="90"/>
      <c r="H54" s="93">
        <f>H52+H53</f>
        <v>696207.0940515335</v>
      </c>
      <c r="I54" s="92"/>
      <c r="J54" s="90"/>
      <c r="K54" s="93">
        <f>K52+K53</f>
        <v>782498.95772120275</v>
      </c>
      <c r="L54" s="92"/>
      <c r="M54" s="94">
        <f t="shared" si="38"/>
        <v>86291.863669669256</v>
      </c>
      <c r="N54" s="95">
        <f>IF((H54)=0,"",(M54/H54))</f>
        <v>0.12394568283913796</v>
      </c>
      <c r="O54" s="92"/>
      <c r="P54" s="90"/>
      <c r="Q54" s="93">
        <f>Q52+Q53</f>
        <v>695169.34840530762</v>
      </c>
      <c r="R54" s="92"/>
      <c r="S54" s="94">
        <f t="shared" si="41"/>
        <v>-87329.609315895126</v>
      </c>
      <c r="T54" s="95">
        <f>IF((K54)=0,"",(S54/K54))</f>
        <v>-0.11160348324324525</v>
      </c>
      <c r="U54" s="92"/>
      <c r="V54" s="90"/>
      <c r="W54" s="93">
        <f>W52+W53</f>
        <v>695106.5170053076</v>
      </c>
      <c r="X54" s="92"/>
      <c r="Y54" s="94">
        <f t="shared" si="44"/>
        <v>-62.831400000024587</v>
      </c>
      <c r="Z54" s="95">
        <f>IF((Q54)=0,"",(Y54/Q54))</f>
        <v>-9.0382868784645722E-5</v>
      </c>
      <c r="AA54" s="92"/>
      <c r="AB54" s="90"/>
      <c r="AC54" s="93">
        <f>AC52+AC53</f>
        <v>695959.60360530776</v>
      </c>
      <c r="AD54" s="92"/>
      <c r="AE54" s="94">
        <f t="shared" si="12"/>
        <v>853.08660000015516</v>
      </c>
      <c r="AF54" s="95">
        <f>IF((W54)=0,"",(AE54/W54))</f>
        <v>1.2272746393969449E-3</v>
      </c>
    </row>
    <row r="55" spans="2:36" s="61" customFormat="1" ht="8.25" customHeight="1" thickBot="1" x14ac:dyDescent="0.3">
      <c r="B55" s="96"/>
      <c r="C55" s="97"/>
      <c r="D55" s="98"/>
      <c r="E55" s="98"/>
      <c r="F55" s="99"/>
      <c r="G55" s="65"/>
      <c r="H55" s="67"/>
      <c r="I55" s="100"/>
      <c r="J55" s="65"/>
      <c r="K55" s="67"/>
      <c r="L55" s="100"/>
      <c r="M55" s="101">
        <f t="shared" si="38"/>
        <v>0</v>
      </c>
      <c r="N55" s="70"/>
      <c r="O55" s="100"/>
      <c r="P55" s="65"/>
      <c r="Q55" s="67"/>
      <c r="R55" s="100"/>
      <c r="S55" s="101">
        <f t="shared" si="41"/>
        <v>0</v>
      </c>
      <c r="T55" s="70"/>
      <c r="U55" s="100"/>
      <c r="V55" s="65"/>
      <c r="W55" s="67"/>
      <c r="X55" s="100"/>
      <c r="Y55" s="101">
        <f t="shared" si="44"/>
        <v>0</v>
      </c>
      <c r="Z55" s="70"/>
      <c r="AA55" s="100"/>
      <c r="AB55" s="65"/>
      <c r="AC55" s="67"/>
      <c r="AD55" s="100"/>
      <c r="AE55" s="101">
        <f t="shared" si="12"/>
        <v>0</v>
      </c>
      <c r="AF55" s="70"/>
    </row>
    <row r="56" spans="2:36" s="61" customFormat="1" ht="13" x14ac:dyDescent="0.25">
      <c r="B56" s="102" t="s">
        <v>40</v>
      </c>
      <c r="C56" s="56"/>
      <c r="D56" s="56"/>
      <c r="E56" s="56"/>
      <c r="F56" s="104"/>
      <c r="G56" s="103"/>
      <c r="H56" s="105">
        <f>SUM(H47:H48,H39,H40:H43)</f>
        <v>724722.01066507387</v>
      </c>
      <c r="I56" s="106"/>
      <c r="J56" s="103"/>
      <c r="K56" s="105">
        <f>SUM(K47:K48,K39,K40:K43)</f>
        <v>732629.55373557773</v>
      </c>
      <c r="L56" s="106"/>
      <c r="M56" s="107">
        <f t="shared" si="38"/>
        <v>7907.5430705038598</v>
      </c>
      <c r="N56" s="77">
        <f>IF((H56)=0,"",(M56/H56))</f>
        <v>1.0911139656496904E-2</v>
      </c>
      <c r="O56" s="106"/>
      <c r="P56" s="103"/>
      <c r="Q56" s="105">
        <f>SUM(Q47:Q48,Q39,Q40:Q43)</f>
        <v>723701.61628788291</v>
      </c>
      <c r="R56" s="106"/>
      <c r="S56" s="107">
        <f t="shared" si="41"/>
        <v>-8927.9374476948287</v>
      </c>
      <c r="T56" s="77">
        <f>IF((K56)=0,"",(S56/K56))</f>
        <v>-1.2186155202410957E-2</v>
      </c>
      <c r="U56" s="106"/>
      <c r="V56" s="103"/>
      <c r="W56" s="105">
        <f>SUM(W47:W48,W39,W40:W43)</f>
        <v>723639.83628788288</v>
      </c>
      <c r="X56" s="106"/>
      <c r="Y56" s="107">
        <f t="shared" si="44"/>
        <v>-61.78000000002794</v>
      </c>
      <c r="Z56" s="77">
        <f>IF((Q56)=0,"",(Y56/Q56))</f>
        <v>-8.5366674067855524E-5</v>
      </c>
      <c r="AA56" s="106"/>
      <c r="AB56" s="103"/>
      <c r="AC56" s="105">
        <f>SUM(AC47:AC48,AC39,AC40:AC43)</f>
        <v>724478.65628788294</v>
      </c>
      <c r="AD56" s="106"/>
      <c r="AE56" s="107">
        <f t="shared" si="12"/>
        <v>838.82000000006519</v>
      </c>
      <c r="AF56" s="77">
        <f>IF((W56)=0,"",(AE56/W56))</f>
        <v>1.1591678041151408E-3</v>
      </c>
    </row>
    <row r="57" spans="2:36" s="61" customFormat="1" x14ac:dyDescent="0.25">
      <c r="B57" s="108" t="s">
        <v>36</v>
      </c>
      <c r="C57" s="56"/>
      <c r="D57" s="56"/>
      <c r="E57" s="56"/>
      <c r="F57" s="104"/>
      <c r="G57" s="109">
        <v>0.13</v>
      </c>
      <c r="H57" s="111">
        <f>H56*G57</f>
        <v>94213.861386459612</v>
      </c>
      <c r="I57" s="110"/>
      <c r="J57" s="109">
        <v>0.13</v>
      </c>
      <c r="K57" s="111">
        <f>K56*J57</f>
        <v>95241.841985625113</v>
      </c>
      <c r="L57" s="110"/>
      <c r="M57" s="112">
        <f t="shared" si="38"/>
        <v>1027.9805991655012</v>
      </c>
      <c r="N57" s="84">
        <f>IF((H57)=0,"",(M57/H57))</f>
        <v>1.0911139656496897E-2</v>
      </c>
      <c r="O57" s="110"/>
      <c r="P57" s="109">
        <v>0.13</v>
      </c>
      <c r="Q57" s="111">
        <f>Q56*P57</f>
        <v>94081.21011742478</v>
      </c>
      <c r="R57" s="110"/>
      <c r="S57" s="112">
        <f t="shared" si="41"/>
        <v>-1160.631868200333</v>
      </c>
      <c r="T57" s="84">
        <f>IF((K57)=0,"",(S57/K57))</f>
        <v>-1.2186155202411012E-2</v>
      </c>
      <c r="U57" s="110"/>
      <c r="V57" s="109">
        <v>0.13</v>
      </c>
      <c r="W57" s="111">
        <f>W56*V57</f>
        <v>94073.178717424773</v>
      </c>
      <c r="X57" s="110"/>
      <c r="Y57" s="112">
        <f t="shared" si="44"/>
        <v>-8.0314000000071246</v>
      </c>
      <c r="Z57" s="84">
        <f>IF((Q57)=0,"",(Y57/Q57))</f>
        <v>-8.5366674067892644E-5</v>
      </c>
      <c r="AA57" s="110"/>
      <c r="AB57" s="109">
        <v>0.13</v>
      </c>
      <c r="AC57" s="111">
        <f>AC56*AB57</f>
        <v>94182.225317424789</v>
      </c>
      <c r="AD57" s="110"/>
      <c r="AE57" s="112">
        <f t="shared" si="12"/>
        <v>109.04660000001604</v>
      </c>
      <c r="AF57" s="84">
        <f>IF((W57)=0,"",(AE57/W57))</f>
        <v>1.1591678041152213E-3</v>
      </c>
    </row>
    <row r="58" spans="2:36" s="61" customFormat="1" ht="12.75" customHeight="1" x14ac:dyDescent="0.25">
      <c r="B58" s="113" t="s">
        <v>37</v>
      </c>
      <c r="C58" s="56"/>
      <c r="D58" s="56"/>
      <c r="E58" s="56"/>
      <c r="F58" s="115"/>
      <c r="G58" s="114"/>
      <c r="H58" s="111">
        <f>H56+H57</f>
        <v>818935.87205153354</v>
      </c>
      <c r="I58" s="110"/>
      <c r="J58" s="114"/>
      <c r="K58" s="111">
        <f>K56+K57</f>
        <v>827871.39572120283</v>
      </c>
      <c r="L58" s="110"/>
      <c r="M58" s="112">
        <f t="shared" si="38"/>
        <v>8935.5236696692882</v>
      </c>
      <c r="N58" s="84">
        <f>IF((H58)=0,"",(M58/H58))</f>
        <v>1.0911139656496814E-2</v>
      </c>
      <c r="O58" s="110"/>
      <c r="P58" s="114"/>
      <c r="Q58" s="111">
        <f>Q56+Q57</f>
        <v>817782.82640530774</v>
      </c>
      <c r="R58" s="110"/>
      <c r="S58" s="112">
        <f t="shared" si="41"/>
        <v>-10088.569315895089</v>
      </c>
      <c r="T58" s="84">
        <f>IF((K58)=0,"",(S58/K58))</f>
        <v>-1.2186155202410877E-2</v>
      </c>
      <c r="U58" s="110"/>
      <c r="V58" s="114"/>
      <c r="W58" s="111">
        <f>W56+W57</f>
        <v>817713.01500530762</v>
      </c>
      <c r="X58" s="110"/>
      <c r="Y58" s="112">
        <f t="shared" si="44"/>
        <v>-69.811400000122376</v>
      </c>
      <c r="Z58" s="84">
        <f>IF((Q58)=0,"",(Y58/Q58))</f>
        <v>-8.5366674067966546E-5</v>
      </c>
      <c r="AA58" s="110"/>
      <c r="AB58" s="114"/>
      <c r="AC58" s="111">
        <f>AC56+AC57</f>
        <v>818660.88160530769</v>
      </c>
      <c r="AD58" s="110"/>
      <c r="AE58" s="112">
        <f t="shared" si="12"/>
        <v>947.86660000006668</v>
      </c>
      <c r="AF58" s="84">
        <f>IF((W58)=0,"",(AE58/W58))</f>
        <v>1.1591678041151323E-3</v>
      </c>
    </row>
    <row r="59" spans="2:36" s="61" customFormat="1" ht="15.75" customHeight="1" x14ac:dyDescent="0.25">
      <c r="B59" s="143" t="s">
        <v>38</v>
      </c>
      <c r="C59" s="143"/>
      <c r="D59" s="143"/>
      <c r="E59" s="143"/>
      <c r="F59" s="115"/>
      <c r="G59" s="114"/>
      <c r="H59" s="116">
        <f>ROUND(-H58*10%,2)</f>
        <v>-81893.59</v>
      </c>
      <c r="I59" s="110"/>
      <c r="J59" s="114"/>
      <c r="K59" s="214">
        <v>0</v>
      </c>
      <c r="L59" s="110"/>
      <c r="M59" s="117">
        <f t="shared" si="38"/>
        <v>81893.59</v>
      </c>
      <c r="N59" s="89">
        <f>IF((H59)=0,"",(M59/H59))</f>
        <v>-1</v>
      </c>
      <c r="O59" s="110"/>
      <c r="P59" s="114"/>
      <c r="Q59" s="116">
        <f>ROUND(-Q58*10%,2)</f>
        <v>-81778.28</v>
      </c>
      <c r="R59" s="110"/>
      <c r="S59" s="117">
        <f t="shared" si="41"/>
        <v>-81778.28</v>
      </c>
      <c r="T59" s="89" t="str">
        <f>IF((K59)=0,"",(S59/K59))</f>
        <v/>
      </c>
      <c r="U59" s="110"/>
      <c r="V59" s="114"/>
      <c r="W59" s="116">
        <f>ROUND(-W58*10%,2)</f>
        <v>-81771.3</v>
      </c>
      <c r="X59" s="110"/>
      <c r="Y59" s="117">
        <f t="shared" si="44"/>
        <v>6.9799999999959255</v>
      </c>
      <c r="Z59" s="89">
        <f>IF((Q59)=0,"",(Y59/Q59))</f>
        <v>-8.535273669238245E-5</v>
      </c>
      <c r="AA59" s="110"/>
      <c r="AB59" s="114"/>
      <c r="AC59" s="116">
        <f>ROUND(-AC58*10%,2)</f>
        <v>-81866.09</v>
      </c>
      <c r="AD59" s="110"/>
      <c r="AE59" s="117">
        <f t="shared" si="12"/>
        <v>-94.789999999993597</v>
      </c>
      <c r="AF59" s="89">
        <f>IF((W59)=0,"",(AE59/W59))</f>
        <v>1.1592086710128565E-3</v>
      </c>
    </row>
    <row r="60" spans="2:36" s="61" customFormat="1" ht="13.5" customHeight="1" thickBot="1" x14ac:dyDescent="0.3">
      <c r="B60" s="223" t="s">
        <v>41</v>
      </c>
      <c r="C60" s="223"/>
      <c r="D60" s="223"/>
      <c r="E60" s="135"/>
      <c r="F60" s="119"/>
      <c r="G60" s="118"/>
      <c r="H60" s="121">
        <f>SUM(H58:H59)</f>
        <v>737042.28205153358</v>
      </c>
      <c r="I60" s="120"/>
      <c r="J60" s="118"/>
      <c r="K60" s="121">
        <f>SUM(K58:K59)</f>
        <v>827871.39572120283</v>
      </c>
      <c r="L60" s="120"/>
      <c r="M60" s="122">
        <f t="shared" si="38"/>
        <v>90829.113669669256</v>
      </c>
      <c r="N60" s="123">
        <f>IF((H60)=0,"",(M60/H60))</f>
        <v>0.12323460387760839</v>
      </c>
      <c r="O60" s="120"/>
      <c r="P60" s="118"/>
      <c r="Q60" s="121">
        <f>SUM(Q58:Q59)</f>
        <v>736004.54640530772</v>
      </c>
      <c r="R60" s="120"/>
      <c r="S60" s="122">
        <f t="shared" si="41"/>
        <v>-91866.849315895117</v>
      </c>
      <c r="T60" s="123">
        <f>IF((K60)=0,"",(S60/K60))</f>
        <v>-0.1109675364926276</v>
      </c>
      <c r="U60" s="120"/>
      <c r="V60" s="118"/>
      <c r="W60" s="121">
        <f>SUM(W58:W59)</f>
        <v>735941.71500530757</v>
      </c>
      <c r="X60" s="120"/>
      <c r="Y60" s="122">
        <f t="shared" si="44"/>
        <v>-62.831400000141002</v>
      </c>
      <c r="Z60" s="123">
        <f>IF((Q60)=0,"",(Y60/Q60))</f>
        <v>-8.5368222665217888E-5</v>
      </c>
      <c r="AA60" s="120"/>
      <c r="AB60" s="118"/>
      <c r="AC60" s="121">
        <f>SUM(AC58:AC59)</f>
        <v>736794.79160530772</v>
      </c>
      <c r="AD60" s="120"/>
      <c r="AE60" s="122">
        <f t="shared" si="12"/>
        <v>853.07660000014585</v>
      </c>
      <c r="AF60" s="123">
        <f>IF((W60)=0,"",(AE60/W60))</f>
        <v>1.1591632633489101E-3</v>
      </c>
    </row>
    <row r="61" spans="2:36" s="61" customFormat="1" ht="8.25" customHeight="1" thickBot="1" x14ac:dyDescent="0.3">
      <c r="B61" s="96"/>
      <c r="C61" s="97"/>
      <c r="D61" s="98"/>
      <c r="E61" s="98"/>
      <c r="F61" s="125"/>
      <c r="G61" s="124"/>
      <c r="H61" s="127"/>
      <c r="I61" s="126"/>
      <c r="J61" s="124"/>
      <c r="K61" s="127"/>
      <c r="L61" s="126"/>
      <c r="M61" s="128"/>
      <c r="N61" s="70"/>
      <c r="O61" s="126"/>
      <c r="P61" s="124"/>
      <c r="Q61" s="127"/>
      <c r="R61" s="126"/>
      <c r="S61" s="128"/>
      <c r="T61" s="70"/>
      <c r="U61" s="126"/>
      <c r="V61" s="124"/>
      <c r="W61" s="127"/>
      <c r="X61" s="126"/>
      <c r="Y61" s="128"/>
      <c r="Z61" s="70"/>
      <c r="AA61" s="126"/>
      <c r="AB61" s="124"/>
      <c r="AC61" s="127"/>
      <c r="AD61" s="126"/>
      <c r="AE61" s="128"/>
      <c r="AF61" s="70"/>
    </row>
    <row r="62" spans="2:36" ht="10.5" customHeight="1" x14ac:dyDescent="0.25">
      <c r="H62" s="147"/>
      <c r="I62" s="144"/>
      <c r="K62" s="147"/>
      <c r="L62" s="144"/>
      <c r="M62" s="144"/>
      <c r="N62" s="144"/>
      <c r="O62" s="144"/>
      <c r="Q62" s="147"/>
      <c r="R62" s="144"/>
      <c r="S62" s="144"/>
      <c r="T62" s="144"/>
      <c r="U62" s="144"/>
      <c r="W62" s="147"/>
      <c r="X62" s="144"/>
      <c r="Y62" s="144"/>
      <c r="Z62" s="144"/>
      <c r="AA62" s="144"/>
      <c r="AC62" s="147"/>
      <c r="AD62" s="144"/>
      <c r="AE62" s="144"/>
      <c r="AF62" s="144"/>
    </row>
    <row r="63" spans="2:36" ht="13" x14ac:dyDescent="0.3">
      <c r="B63" s="7" t="s">
        <v>42</v>
      </c>
      <c r="G63" s="182">
        <v>6.0000000000000001E-3</v>
      </c>
      <c r="I63" s="144"/>
      <c r="J63" s="182">
        <v>6.0000000000000001E-3</v>
      </c>
      <c r="K63" s="144"/>
      <c r="L63" s="144"/>
      <c r="M63" s="144"/>
      <c r="N63" s="144"/>
      <c r="O63" s="144"/>
      <c r="P63" s="182">
        <v>6.0000000000000001E-3</v>
      </c>
      <c r="Q63" s="144"/>
      <c r="R63" s="144"/>
      <c r="S63" s="144"/>
      <c r="T63" s="144"/>
      <c r="U63" s="144"/>
      <c r="V63" s="182">
        <v>6.0000000000000001E-3</v>
      </c>
      <c r="W63" s="144"/>
      <c r="X63" s="144"/>
      <c r="Y63" s="144"/>
      <c r="Z63" s="144"/>
      <c r="AA63" s="144"/>
      <c r="AB63" s="182">
        <v>6.0000000000000001E-3</v>
      </c>
      <c r="AC63" s="144"/>
      <c r="AD63" s="144"/>
      <c r="AE63" s="144"/>
      <c r="AF63" s="144"/>
    </row>
    <row r="64" spans="2:36" ht="10.5" customHeight="1" x14ac:dyDescent="0.25">
      <c r="I64" s="144"/>
      <c r="K64" s="144"/>
      <c r="L64" s="144"/>
      <c r="M64" s="144"/>
      <c r="N64" s="144"/>
      <c r="O64" s="144"/>
      <c r="R64" s="144"/>
      <c r="U64" s="144"/>
      <c r="X64" s="144"/>
      <c r="AA64" s="144"/>
      <c r="AD64" s="144"/>
      <c r="AG64" s="144"/>
      <c r="AJ64" s="144"/>
    </row>
    <row r="65" spans="1:36" ht="10.5" customHeight="1" x14ac:dyDescent="0.3">
      <c r="A65" s="130" t="s">
        <v>43</v>
      </c>
      <c r="I65" s="144"/>
      <c r="K65" s="144"/>
      <c r="L65" s="144"/>
      <c r="M65" s="144"/>
      <c r="N65" s="144"/>
      <c r="O65" s="144"/>
      <c r="R65" s="144"/>
      <c r="U65" s="144"/>
      <c r="X65" s="144"/>
      <c r="AA65" s="144"/>
      <c r="AD65" s="144"/>
      <c r="AG65" s="144"/>
      <c r="AJ65" s="144"/>
    </row>
    <row r="66" spans="1:36" ht="10.5" customHeight="1" x14ac:dyDescent="0.25">
      <c r="I66" s="144"/>
      <c r="K66" s="144"/>
      <c r="L66" s="144"/>
      <c r="M66" s="144"/>
      <c r="N66" s="144"/>
      <c r="O66" s="144"/>
      <c r="R66" s="144"/>
      <c r="U66" s="144"/>
      <c r="X66" s="144"/>
      <c r="AA66" s="144"/>
      <c r="AD66" s="144"/>
      <c r="AG66" s="144"/>
      <c r="AJ66" s="144"/>
    </row>
    <row r="67" spans="1:36" x14ac:dyDescent="0.25">
      <c r="A67" s="1" t="s">
        <v>44</v>
      </c>
      <c r="I67" s="144"/>
      <c r="K67" s="144"/>
      <c r="L67" s="144"/>
      <c r="M67" s="144"/>
      <c r="N67" s="144"/>
      <c r="O67" s="144"/>
      <c r="R67" s="144"/>
      <c r="U67" s="144"/>
      <c r="X67" s="144"/>
      <c r="AA67" s="144"/>
      <c r="AD67" s="144"/>
      <c r="AG67" s="144"/>
      <c r="AJ67" s="144"/>
    </row>
    <row r="68" spans="1:36" x14ac:dyDescent="0.25">
      <c r="A68" s="1" t="s">
        <v>45</v>
      </c>
      <c r="I68" s="144"/>
      <c r="K68" s="144"/>
      <c r="L68" s="144"/>
      <c r="M68" s="144"/>
      <c r="N68" s="144"/>
      <c r="O68" s="144"/>
      <c r="R68" s="144"/>
      <c r="U68" s="144"/>
      <c r="X68" s="144"/>
      <c r="AA68" s="144"/>
      <c r="AD68" s="144"/>
      <c r="AG68" s="144"/>
      <c r="AJ68" s="144"/>
    </row>
    <row r="69" spans="1:36" x14ac:dyDescent="0.25">
      <c r="I69" s="144"/>
      <c r="K69" s="144"/>
      <c r="L69" s="144"/>
      <c r="M69" s="144"/>
      <c r="N69" s="144"/>
      <c r="O69" s="144"/>
      <c r="R69" s="144"/>
      <c r="U69" s="144"/>
      <c r="X69" s="144"/>
      <c r="AA69" s="144"/>
      <c r="AD69" s="144"/>
      <c r="AG69" s="144"/>
      <c r="AJ69" s="144"/>
    </row>
    <row r="70" spans="1:36" x14ac:dyDescent="0.25">
      <c r="A70" s="6" t="s">
        <v>46</v>
      </c>
      <c r="I70" s="144"/>
      <c r="K70" s="144"/>
      <c r="L70" s="144"/>
      <c r="M70" s="144"/>
      <c r="N70" s="144"/>
      <c r="O70" s="144"/>
      <c r="R70" s="144"/>
      <c r="U70" s="144"/>
      <c r="X70" s="144"/>
      <c r="AA70" s="144"/>
      <c r="AD70" s="144"/>
      <c r="AG70" s="144"/>
      <c r="AJ70" s="144"/>
    </row>
    <row r="71" spans="1:36" x14ac:dyDescent="0.25">
      <c r="A71" s="6" t="s">
        <v>47</v>
      </c>
      <c r="I71" s="144"/>
      <c r="K71" s="144"/>
      <c r="L71" s="144"/>
      <c r="M71" s="144"/>
      <c r="N71" s="144"/>
      <c r="O71" s="144"/>
      <c r="R71" s="144"/>
      <c r="U71" s="144"/>
      <c r="X71" s="144"/>
      <c r="AA71" s="144"/>
      <c r="AD71" s="144"/>
      <c r="AG71" s="144"/>
      <c r="AJ71" s="144"/>
    </row>
    <row r="72" spans="1:36" x14ac:dyDescent="0.25">
      <c r="I72" s="144"/>
      <c r="K72" s="144"/>
      <c r="L72" s="144"/>
      <c r="M72" s="144"/>
      <c r="N72" s="144"/>
      <c r="O72" s="144"/>
      <c r="R72" s="144"/>
      <c r="U72" s="144"/>
      <c r="X72" s="144"/>
      <c r="AA72" s="144"/>
      <c r="AD72" s="144"/>
      <c r="AG72" s="144"/>
      <c r="AJ72" s="144"/>
    </row>
    <row r="73" spans="1:36" x14ac:dyDescent="0.25">
      <c r="A73" s="1" t="s">
        <v>48</v>
      </c>
      <c r="I73" s="144"/>
      <c r="K73" s="144"/>
      <c r="L73" s="144"/>
      <c r="M73" s="144"/>
      <c r="N73" s="144"/>
      <c r="O73" s="144"/>
      <c r="R73" s="144"/>
      <c r="U73" s="144"/>
      <c r="X73" s="144"/>
      <c r="AA73" s="144"/>
      <c r="AD73" s="144"/>
      <c r="AG73" s="144"/>
      <c r="AJ73" s="144"/>
    </row>
    <row r="74" spans="1:36" x14ac:dyDescent="0.25">
      <c r="A74" s="1" t="s">
        <v>49</v>
      </c>
      <c r="I74" s="144"/>
      <c r="K74" s="144"/>
      <c r="L74" s="144"/>
      <c r="M74" s="144"/>
      <c r="N74" s="144"/>
      <c r="O74" s="144"/>
      <c r="R74" s="144"/>
      <c r="U74" s="144"/>
      <c r="X74" s="144"/>
      <c r="AA74" s="144"/>
      <c r="AD74" s="144"/>
      <c r="AG74" s="144"/>
      <c r="AJ74" s="144"/>
    </row>
    <row r="75" spans="1:36" x14ac:dyDescent="0.25">
      <c r="A75" s="1" t="s">
        <v>50</v>
      </c>
      <c r="I75" s="144"/>
      <c r="K75" s="144"/>
      <c r="L75" s="144"/>
      <c r="M75" s="144"/>
      <c r="N75" s="144"/>
      <c r="O75" s="144"/>
      <c r="R75" s="144"/>
      <c r="U75" s="144"/>
      <c r="X75" s="144"/>
      <c r="AA75" s="144"/>
      <c r="AD75" s="144"/>
      <c r="AG75" s="144"/>
      <c r="AJ75" s="144"/>
    </row>
    <row r="76" spans="1:36" x14ac:dyDescent="0.25">
      <c r="A76" s="1" t="s">
        <v>51</v>
      </c>
      <c r="I76" s="144"/>
      <c r="K76" s="144"/>
      <c r="L76" s="144"/>
      <c r="M76" s="144"/>
      <c r="N76" s="144"/>
      <c r="O76" s="144"/>
      <c r="R76" s="144"/>
      <c r="U76" s="144"/>
      <c r="X76" s="144"/>
      <c r="AA76" s="144"/>
      <c r="AD76" s="144"/>
      <c r="AG76" s="144"/>
      <c r="AJ76" s="144"/>
    </row>
    <row r="77" spans="1:36" x14ac:dyDescent="0.25">
      <c r="A77" s="1" t="s">
        <v>52</v>
      </c>
      <c r="I77" s="144"/>
      <c r="K77" s="144"/>
      <c r="L77" s="144"/>
      <c r="M77" s="144"/>
      <c r="N77" s="144"/>
      <c r="O77" s="144"/>
      <c r="R77" s="144"/>
      <c r="U77" s="144"/>
      <c r="X77" s="144"/>
      <c r="AA77" s="144"/>
      <c r="AD77" s="144"/>
      <c r="AG77" s="144"/>
      <c r="AJ77" s="144"/>
    </row>
    <row r="78" spans="1:36" x14ac:dyDescent="0.25">
      <c r="I78" s="144"/>
      <c r="K78" s="144"/>
      <c r="L78" s="144"/>
      <c r="M78" s="144"/>
      <c r="N78" s="144"/>
      <c r="O78" s="144"/>
      <c r="R78" s="144"/>
      <c r="U78" s="144"/>
      <c r="X78" s="144"/>
      <c r="AA78" s="144"/>
      <c r="AD78" s="144"/>
      <c r="AG78" s="144"/>
      <c r="AJ78" s="144"/>
    </row>
    <row r="79" spans="1:36" x14ac:dyDescent="0.25">
      <c r="A79" s="131"/>
      <c r="B79" s="1" t="s">
        <v>53</v>
      </c>
    </row>
  </sheetData>
  <sheetProtection selectLockedCells="1"/>
  <mergeCells count="11">
    <mergeCell ref="B54:D54"/>
    <mergeCell ref="B60:D60"/>
    <mergeCell ref="Y9:Z9"/>
    <mergeCell ref="AB9:AC9"/>
    <mergeCell ref="AE9:AF9"/>
    <mergeCell ref="P9:Q9"/>
    <mergeCell ref="G9:H9"/>
    <mergeCell ref="J9:K9"/>
    <mergeCell ref="M9:N9"/>
    <mergeCell ref="S9:T9"/>
    <mergeCell ref="V9:W9"/>
  </mergeCells>
  <dataValidations count="2">
    <dataValidation type="list" allowBlank="1" showInputMessage="1" showErrorMessage="1" prompt="Select Charge Unit - monthly, per kWh, per kW" sqref="D37:E38 D55:E55 D12:E27 D61:E61 D40:E49 D29:E35">
      <formula1>"Monthly, per kWh, per kW"</formula1>
    </dataValidation>
    <dataValidation type="list" allowBlank="1" showInputMessage="1" showErrorMessage="1" sqref="D5:E5">
      <formula1>"TOU, non-TOU"</formula1>
    </dataValidation>
  </dataValidations>
  <pageMargins left="0.75" right="0.75" top="1" bottom="1" header="0.5" footer="0.5"/>
  <pageSetup paperSize="3" scale="59" orientation="landscape" r:id="rId1"/>
  <headerFooter alignWithMargins="0">
    <oddFooter>&amp;C9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5537" r:id="rId4" name="Option Button 1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10</xdr:col>
                    <xdr:colOff>679450</xdr:colOff>
                    <xdr:row>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38" r:id="rId5" name="Option Button 2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10</xdr:col>
                    <xdr:colOff>679450</xdr:colOff>
                    <xdr:row>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39" r:id="rId6" name="Option Button 3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10</xdr:col>
                    <xdr:colOff>679450</xdr:colOff>
                    <xdr:row>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40" r:id="rId7" name="Option Button 4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10</xdr:col>
                    <xdr:colOff>679450</xdr:colOff>
                    <xdr:row>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41" r:id="rId8" name="Option Button 5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10</xdr:col>
                    <xdr:colOff>679450</xdr:colOff>
                    <xdr:row>7</xdr:row>
                    <xdr:rowOff>31750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2">
    <tabColor rgb="FFFFC000"/>
    <pageSetUpPr fitToPage="1"/>
  </sheetPr>
  <dimension ref="A1:AP79"/>
  <sheetViews>
    <sheetView showGridLines="0" topLeftCell="A45" zoomScaleNormal="100" workbookViewId="0">
      <selection activeCell="E15" sqref="E15"/>
    </sheetView>
  </sheetViews>
  <sheetFormatPr defaultColWidth="9.1796875" defaultRowHeight="12.5" x14ac:dyDescent="0.25"/>
  <cols>
    <col min="1" max="1" width="2.1796875" style="1" customWidth="1"/>
    <col min="2" max="2" width="28.54296875" style="1" customWidth="1"/>
    <col min="3" max="3" width="1.26953125" style="1" customWidth="1"/>
    <col min="4" max="4" width="11.26953125" style="1" customWidth="1"/>
    <col min="5" max="5" width="11.26953125" style="1" hidden="1" customWidth="1"/>
    <col min="6" max="6" width="11.453125" style="1" bestFit="1" customWidth="1"/>
    <col min="7" max="7" width="13.26953125" style="1" customWidth="1"/>
    <col min="8" max="8" width="13.81640625" style="144" bestFit="1" customWidth="1"/>
    <col min="9" max="9" width="1.7265625" style="1" customWidth="1"/>
    <col min="10" max="10" width="13.26953125" style="1" customWidth="1"/>
    <col min="11" max="11" width="13.81640625" style="1" bestFit="1" customWidth="1"/>
    <col min="12" max="12" width="1.7265625" style="1" customWidth="1"/>
    <col min="13" max="13" width="12.26953125" style="1" customWidth="1"/>
    <col min="14" max="14" width="12.1796875" style="1" bestFit="1" customWidth="1"/>
    <col min="15" max="15" width="1.7265625" style="1" customWidth="1"/>
    <col min="16" max="16" width="13.26953125" style="1" hidden="1" customWidth="1"/>
    <col min="17" max="17" width="12.26953125" style="1" hidden="1" customWidth="1"/>
    <col min="18" max="18" width="1.7265625" style="1" hidden="1" customWidth="1"/>
    <col min="19" max="19" width="12.26953125" style="1" hidden="1" customWidth="1"/>
    <col min="20" max="20" width="0" style="1" hidden="1" customWidth="1"/>
    <col min="21" max="21" width="1.7265625" style="1" hidden="1" customWidth="1"/>
    <col min="22" max="22" width="13.26953125" style="1" hidden="1" customWidth="1"/>
    <col min="23" max="23" width="12.26953125" style="1" hidden="1" customWidth="1"/>
    <col min="24" max="24" width="1.7265625" style="1" hidden="1" customWidth="1"/>
    <col min="25" max="25" width="10.453125" style="1" hidden="1" customWidth="1"/>
    <col min="26" max="26" width="7.54296875" style="1" hidden="1" customWidth="1"/>
    <col min="27" max="27" width="1.7265625" style="1" hidden="1" customWidth="1"/>
    <col min="28" max="28" width="13.54296875" style="1" hidden="1" customWidth="1"/>
    <col min="29" max="29" width="12.453125" style="1" hidden="1" customWidth="1"/>
    <col min="30" max="30" width="1.7265625" style="1" hidden="1" customWidth="1"/>
    <col min="31" max="31" width="10.453125" style="1" hidden="1" customWidth="1"/>
    <col min="32" max="32" width="7.54296875" style="1" hidden="1" customWidth="1"/>
    <col min="33" max="33" width="1.7265625" style="1" customWidth="1"/>
    <col min="34" max="34" width="13.54296875" style="1" bestFit="1" customWidth="1"/>
    <col min="35" max="35" width="12.453125" style="1" bestFit="1" customWidth="1"/>
    <col min="36" max="36" width="1.7265625" style="1" customWidth="1"/>
    <col min="37" max="37" width="10.453125" style="1" bestFit="1" customWidth="1"/>
    <col min="38" max="38" width="7.54296875" style="1" bestFit="1" customWidth="1"/>
    <col min="39" max="16384" width="9.1796875" style="1"/>
  </cols>
  <sheetData>
    <row r="1" spans="2:42" ht="7.5" customHeight="1" x14ac:dyDescent="0.25">
      <c r="M1"/>
      <c r="N1"/>
    </row>
    <row r="2" spans="2:42" ht="7.5" customHeight="1" x14ac:dyDescent="0.25">
      <c r="M2"/>
      <c r="N2"/>
    </row>
    <row r="3" spans="2:42" ht="15.5" x14ac:dyDescent="0.3">
      <c r="B3" s="2" t="s">
        <v>0</v>
      </c>
      <c r="D3" s="136" t="s">
        <v>72</v>
      </c>
      <c r="E3" s="136"/>
      <c r="F3" s="136"/>
      <c r="G3" s="136"/>
      <c r="H3" s="136"/>
      <c r="I3" s="136"/>
      <c r="J3" s="136"/>
      <c r="K3" s="136"/>
      <c r="L3" s="136"/>
      <c r="M3" s="136"/>
      <c r="N3" s="151">
        <v>1</v>
      </c>
      <c r="O3" s="136"/>
      <c r="Q3" s="34"/>
      <c r="R3" s="152"/>
      <c r="S3" s="34"/>
      <c r="T3" s="34"/>
      <c r="U3" s="152"/>
      <c r="V3" s="34"/>
      <c r="W3" s="34"/>
      <c r="X3" s="152"/>
      <c r="Y3" s="34"/>
      <c r="Z3" s="34"/>
      <c r="AA3" s="152"/>
      <c r="AB3" s="34"/>
      <c r="AC3" s="34"/>
      <c r="AD3" s="152"/>
      <c r="AE3" s="34"/>
      <c r="AF3" s="34"/>
      <c r="AG3" s="152"/>
      <c r="AH3" s="34"/>
      <c r="AI3" s="34"/>
      <c r="AJ3" s="152"/>
      <c r="AK3" s="34"/>
      <c r="AL3" s="34"/>
      <c r="AM3" s="34"/>
      <c r="AN3" s="34"/>
      <c r="AO3" s="34"/>
      <c r="AP3" s="34"/>
    </row>
    <row r="4" spans="2:42" ht="7.5" customHeight="1" x14ac:dyDescent="0.35">
      <c r="B4" s="3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R4" s="4"/>
      <c r="U4" s="4"/>
      <c r="X4" s="4"/>
      <c r="AA4" s="4"/>
      <c r="AD4" s="4"/>
      <c r="AG4" s="4"/>
      <c r="AJ4" s="4"/>
    </row>
    <row r="5" spans="2:42" ht="15.5" x14ac:dyDescent="0.35">
      <c r="B5" s="2" t="s">
        <v>1</v>
      </c>
      <c r="D5" s="5" t="s">
        <v>71</v>
      </c>
      <c r="E5" s="5"/>
      <c r="F5" s="4"/>
      <c r="G5" s="4"/>
      <c r="H5" s="4"/>
    </row>
    <row r="6" spans="2:42" ht="15.5" x14ac:dyDescent="0.35">
      <c r="B6" s="3"/>
      <c r="D6" s="4"/>
      <c r="E6" s="4"/>
      <c r="F6" s="4"/>
      <c r="G6" s="4"/>
      <c r="H6" s="4"/>
      <c r="J6" s="153"/>
      <c r="K6" s="153"/>
    </row>
    <row r="7" spans="2:42" ht="13" x14ac:dyDescent="0.3">
      <c r="B7" s="6"/>
      <c r="D7" s="7" t="s">
        <v>3</v>
      </c>
      <c r="E7" s="7"/>
      <c r="F7" s="7"/>
      <c r="G7" s="8">
        <f>'Summary (1)'!D22</f>
        <v>12500</v>
      </c>
      <c r="H7" s="9" t="s">
        <v>69</v>
      </c>
      <c r="J7" s="153"/>
      <c r="K7" s="153"/>
    </row>
    <row r="8" spans="2:42" ht="13" x14ac:dyDescent="0.3">
      <c r="B8" s="6"/>
      <c r="G8" s="8">
        <f>'Summary (1)'!C22</f>
        <v>6387500</v>
      </c>
      <c r="H8" s="9" t="s">
        <v>4</v>
      </c>
    </row>
    <row r="9" spans="2:42" s="19" customFormat="1" ht="25.15" customHeight="1" x14ac:dyDescent="0.25">
      <c r="B9" s="148"/>
      <c r="D9" s="149"/>
      <c r="E9" s="149"/>
      <c r="F9" s="149"/>
      <c r="G9" s="220" t="s">
        <v>113</v>
      </c>
      <c r="H9" s="221"/>
      <c r="I9" s="150"/>
      <c r="J9" s="220" t="s">
        <v>59</v>
      </c>
      <c r="K9" s="221"/>
      <c r="L9" s="150"/>
      <c r="M9" s="220" t="s">
        <v>60</v>
      </c>
      <c r="N9" s="221"/>
      <c r="O9" s="150"/>
      <c r="P9" s="220" t="s">
        <v>62</v>
      </c>
      <c r="Q9" s="221"/>
      <c r="R9" s="150"/>
      <c r="S9" s="220" t="s">
        <v>63</v>
      </c>
      <c r="T9" s="221"/>
      <c r="U9" s="150"/>
      <c r="V9" s="220" t="s">
        <v>64</v>
      </c>
      <c r="W9" s="221"/>
      <c r="X9" s="150"/>
      <c r="Y9" s="220" t="s">
        <v>65</v>
      </c>
      <c r="Z9" s="221"/>
      <c r="AA9" s="150"/>
      <c r="AB9" s="220" t="s">
        <v>66</v>
      </c>
      <c r="AC9" s="221"/>
      <c r="AD9" s="150"/>
      <c r="AE9" s="220" t="s">
        <v>67</v>
      </c>
      <c r="AF9" s="221"/>
    </row>
    <row r="10" spans="2:42" ht="12.75" customHeight="1" x14ac:dyDescent="0.3">
      <c r="B10" s="6"/>
      <c r="D10" s="137" t="s">
        <v>5</v>
      </c>
      <c r="E10" s="137"/>
      <c r="F10" s="10" t="s">
        <v>7</v>
      </c>
      <c r="G10" s="10" t="s">
        <v>6</v>
      </c>
      <c r="H10" s="11" t="s">
        <v>8</v>
      </c>
      <c r="I10" s="144"/>
      <c r="J10" s="10" t="s">
        <v>6</v>
      </c>
      <c r="K10" s="11" t="s">
        <v>8</v>
      </c>
      <c r="L10" s="144"/>
      <c r="M10" s="145" t="s">
        <v>9</v>
      </c>
      <c r="N10" s="139" t="s">
        <v>10</v>
      </c>
      <c r="O10" s="144"/>
      <c r="P10" s="10" t="s">
        <v>6</v>
      </c>
      <c r="Q10" s="11" t="s">
        <v>8</v>
      </c>
      <c r="R10" s="144"/>
      <c r="S10" s="145" t="s">
        <v>9</v>
      </c>
      <c r="T10" s="139" t="s">
        <v>61</v>
      </c>
      <c r="U10" s="144"/>
      <c r="V10" s="10" t="s">
        <v>6</v>
      </c>
      <c r="W10" s="11" t="s">
        <v>8</v>
      </c>
      <c r="X10" s="144"/>
      <c r="Y10" s="145" t="s">
        <v>9</v>
      </c>
      <c r="Z10" s="139" t="s">
        <v>61</v>
      </c>
      <c r="AA10" s="144"/>
      <c r="AB10" s="10" t="s">
        <v>6</v>
      </c>
      <c r="AC10" s="11" t="s">
        <v>8</v>
      </c>
      <c r="AD10" s="144"/>
      <c r="AE10" s="145" t="s">
        <v>9</v>
      </c>
      <c r="AF10" s="139" t="s">
        <v>61</v>
      </c>
    </row>
    <row r="11" spans="2:42" ht="13" x14ac:dyDescent="0.3">
      <c r="B11" s="6"/>
      <c r="D11" s="138"/>
      <c r="E11" s="138"/>
      <c r="F11" s="12"/>
      <c r="G11" s="12" t="s">
        <v>11</v>
      </c>
      <c r="H11" s="13" t="s">
        <v>11</v>
      </c>
      <c r="I11" s="144"/>
      <c r="J11" s="12" t="s">
        <v>11</v>
      </c>
      <c r="K11" s="13" t="s">
        <v>11</v>
      </c>
      <c r="L11" s="144"/>
      <c r="M11" s="146"/>
      <c r="N11" s="140"/>
      <c r="O11" s="144"/>
      <c r="P11" s="12" t="s">
        <v>11</v>
      </c>
      <c r="Q11" s="13" t="s">
        <v>11</v>
      </c>
      <c r="R11" s="144"/>
      <c r="S11" s="146"/>
      <c r="T11" s="140"/>
      <c r="U11" s="144"/>
      <c r="V11" s="12" t="s">
        <v>11</v>
      </c>
      <c r="W11" s="13" t="s">
        <v>11</v>
      </c>
      <c r="X11" s="144"/>
      <c r="Y11" s="146"/>
      <c r="Z11" s="140"/>
      <c r="AA11" s="144"/>
      <c r="AB11" s="12" t="s">
        <v>11</v>
      </c>
      <c r="AC11" s="13" t="s">
        <v>11</v>
      </c>
      <c r="AD11" s="144"/>
      <c r="AE11" s="146"/>
      <c r="AF11" s="140"/>
    </row>
    <row r="12" spans="2:42" x14ac:dyDescent="0.25">
      <c r="B12" s="14" t="s">
        <v>12</v>
      </c>
      <c r="C12" s="14"/>
      <c r="D12" s="15" t="s">
        <v>55</v>
      </c>
      <c r="E12" s="15"/>
      <c r="F12" s="17">
        <v>1</v>
      </c>
      <c r="G12" s="16">
        <v>22822.65</v>
      </c>
      <c r="H12" s="18">
        <f t="shared" ref="H12:H27" si="0">$F12*G12</f>
        <v>22822.65</v>
      </c>
      <c r="I12" s="19"/>
      <c r="J12" s="16">
        <v>23701.62</v>
      </c>
      <c r="K12" s="18">
        <f t="shared" ref="K12:K27" si="1">$F12*J12</f>
        <v>23701.62</v>
      </c>
      <c r="L12" s="19"/>
      <c r="M12" s="21">
        <f t="shared" ref="M12:M21" si="2">K12-H12</f>
        <v>878.96999999999753</v>
      </c>
      <c r="N12" s="22">
        <f t="shared" ref="N12:N21" si="3">IF((H12)=0,"",(M12/H12))</f>
        <v>3.8513056108733977E-2</v>
      </c>
      <c r="O12" s="19"/>
      <c r="P12" s="16">
        <v>23662.85</v>
      </c>
      <c r="Q12" s="18">
        <f t="shared" ref="Q12:Q27" si="4">$F12*P12</f>
        <v>23662.85</v>
      </c>
      <c r="R12" s="19"/>
      <c r="S12" s="21">
        <f>Q12-K12</f>
        <v>-38.770000000000437</v>
      </c>
      <c r="T12" s="22">
        <f t="shared" ref="T12:T34" si="5">IF((K12)=0,"",(S12/K12))</f>
        <v>-1.6357531679269367E-3</v>
      </c>
      <c r="U12" s="19"/>
      <c r="V12" s="16">
        <v>23624.07</v>
      </c>
      <c r="W12" s="18">
        <f t="shared" ref="W12:W27" si="6">$F12*V12</f>
        <v>23624.07</v>
      </c>
      <c r="X12" s="19"/>
      <c r="Y12" s="21">
        <f>W12-Q12</f>
        <v>-38.779999999998836</v>
      </c>
      <c r="Z12" s="22">
        <f t="shared" ref="Z12:Z34" si="7">IF((Q12)=0,"",(Y12/Q12))</f>
        <v>-1.6388558436536106E-3</v>
      </c>
      <c r="AA12" s="19"/>
      <c r="AB12" s="16">
        <v>24151.89</v>
      </c>
      <c r="AC12" s="18">
        <f t="shared" ref="AC12:AC27" si="8">$F12*AB12</f>
        <v>24151.89</v>
      </c>
      <c r="AD12" s="19"/>
      <c r="AE12" s="21">
        <f>AC12-W12</f>
        <v>527.81999999999971</v>
      </c>
      <c r="AF12" s="22">
        <f t="shared" ref="AF12:AF34" si="9">IF((W12)=0,"",(AE12/W12))</f>
        <v>2.2342466814566656E-2</v>
      </c>
    </row>
    <row r="13" spans="2:42" x14ac:dyDescent="0.25">
      <c r="B13" s="14" t="s">
        <v>13</v>
      </c>
      <c r="C13" s="14"/>
      <c r="D13" s="15" t="s">
        <v>55</v>
      </c>
      <c r="E13" s="15"/>
      <c r="F13" s="17">
        <v>1</v>
      </c>
      <c r="G13" s="16"/>
      <c r="H13" s="18">
        <f t="shared" si="0"/>
        <v>0</v>
      </c>
      <c r="I13" s="19"/>
      <c r="J13" s="16"/>
      <c r="K13" s="18">
        <f t="shared" si="1"/>
        <v>0</v>
      </c>
      <c r="L13" s="19"/>
      <c r="M13" s="21">
        <f t="shared" si="2"/>
        <v>0</v>
      </c>
      <c r="N13" s="22" t="str">
        <f t="shared" si="3"/>
        <v/>
      </c>
      <c r="O13" s="19"/>
      <c r="P13" s="16"/>
      <c r="Q13" s="18">
        <f t="shared" si="4"/>
        <v>0</v>
      </c>
      <c r="R13" s="19"/>
      <c r="S13" s="21">
        <f t="shared" ref="S13:S43" si="10">Q13-K13</f>
        <v>0</v>
      </c>
      <c r="T13" s="22" t="str">
        <f t="shared" si="5"/>
        <v/>
      </c>
      <c r="U13" s="19"/>
      <c r="V13" s="16"/>
      <c r="W13" s="18">
        <f t="shared" si="6"/>
        <v>0</v>
      </c>
      <c r="X13" s="19"/>
      <c r="Y13" s="21">
        <f t="shared" ref="Y13:Y43" si="11">W13-Q13</f>
        <v>0</v>
      </c>
      <c r="Z13" s="22" t="str">
        <f t="shared" si="7"/>
        <v/>
      </c>
      <c r="AA13" s="19"/>
      <c r="AB13" s="16"/>
      <c r="AC13" s="18">
        <f t="shared" si="8"/>
        <v>0</v>
      </c>
      <c r="AD13" s="19"/>
      <c r="AE13" s="21">
        <f t="shared" ref="AE13:AE60" si="12">AC13-W13</f>
        <v>0</v>
      </c>
      <c r="AF13" s="22" t="str">
        <f t="shared" si="9"/>
        <v/>
      </c>
    </row>
    <row r="14" spans="2:42" x14ac:dyDescent="0.25">
      <c r="B14" s="23" t="s">
        <v>104</v>
      </c>
      <c r="C14" s="14"/>
      <c r="D14" s="15" t="s">
        <v>55</v>
      </c>
      <c r="E14" s="15"/>
      <c r="F14" s="17">
        <v>1</v>
      </c>
      <c r="G14" s="16"/>
      <c r="H14" s="18">
        <f t="shared" si="0"/>
        <v>0</v>
      </c>
      <c r="I14" s="19"/>
      <c r="J14" s="16"/>
      <c r="K14" s="18">
        <f t="shared" si="1"/>
        <v>0</v>
      </c>
      <c r="L14" s="19"/>
      <c r="M14" s="21">
        <f t="shared" si="2"/>
        <v>0</v>
      </c>
      <c r="N14" s="22" t="str">
        <f t="shared" si="3"/>
        <v/>
      </c>
      <c r="O14" s="19"/>
      <c r="P14" s="16"/>
      <c r="Q14" s="18">
        <f t="shared" si="4"/>
        <v>0</v>
      </c>
      <c r="R14" s="19"/>
      <c r="S14" s="21">
        <f t="shared" si="10"/>
        <v>0</v>
      </c>
      <c r="T14" s="22" t="str">
        <f t="shared" si="5"/>
        <v/>
      </c>
      <c r="U14" s="19"/>
      <c r="V14" s="16"/>
      <c r="W14" s="18">
        <f t="shared" si="6"/>
        <v>0</v>
      </c>
      <c r="X14" s="19"/>
      <c r="Y14" s="21">
        <f t="shared" si="11"/>
        <v>0</v>
      </c>
      <c r="Z14" s="22" t="str">
        <f t="shared" si="7"/>
        <v/>
      </c>
      <c r="AA14" s="19"/>
      <c r="AB14" s="16"/>
      <c r="AC14" s="18">
        <f t="shared" si="8"/>
        <v>0</v>
      </c>
      <c r="AD14" s="19"/>
      <c r="AE14" s="21">
        <f t="shared" si="12"/>
        <v>0</v>
      </c>
      <c r="AF14" s="22" t="str">
        <f>IF((W14)=0,"",(AE14/W14))</f>
        <v/>
      </c>
    </row>
    <row r="15" spans="2:42" x14ac:dyDescent="0.25">
      <c r="B15" s="23" t="s">
        <v>106</v>
      </c>
      <c r="C15" s="14"/>
      <c r="D15" s="15" t="s">
        <v>55</v>
      </c>
      <c r="E15" s="15"/>
      <c r="F15" s="17">
        <v>1</v>
      </c>
      <c r="G15" s="16">
        <v>0</v>
      </c>
      <c r="H15" s="18">
        <f t="shared" si="0"/>
        <v>0</v>
      </c>
      <c r="I15" s="19"/>
      <c r="J15" s="16">
        <v>0</v>
      </c>
      <c r="K15" s="18">
        <f t="shared" si="1"/>
        <v>0</v>
      </c>
      <c r="L15" s="19"/>
      <c r="M15" s="21">
        <f t="shared" si="2"/>
        <v>0</v>
      </c>
      <c r="N15" s="22" t="str">
        <f t="shared" si="3"/>
        <v/>
      </c>
      <c r="O15" s="19"/>
      <c r="P15" s="16">
        <v>0</v>
      </c>
      <c r="Q15" s="18">
        <f t="shared" si="4"/>
        <v>0</v>
      </c>
      <c r="R15" s="19"/>
      <c r="S15" s="21">
        <f t="shared" si="10"/>
        <v>0</v>
      </c>
      <c r="T15" s="22" t="str">
        <f t="shared" si="5"/>
        <v/>
      </c>
      <c r="U15" s="19"/>
      <c r="V15" s="16">
        <v>0</v>
      </c>
      <c r="W15" s="18">
        <f t="shared" si="6"/>
        <v>0</v>
      </c>
      <c r="X15" s="19"/>
      <c r="Y15" s="21">
        <f t="shared" si="11"/>
        <v>0</v>
      </c>
      <c r="Z15" s="22" t="str">
        <f t="shared" si="7"/>
        <v/>
      </c>
      <c r="AA15" s="19"/>
      <c r="AB15" s="16">
        <v>0</v>
      </c>
      <c r="AC15" s="18">
        <f t="shared" si="8"/>
        <v>0</v>
      </c>
      <c r="AD15" s="19"/>
      <c r="AE15" s="21">
        <f t="shared" si="12"/>
        <v>0</v>
      </c>
      <c r="AF15" s="22" t="str">
        <f>IF((W15)=0,"",(AE15/W15))</f>
        <v/>
      </c>
    </row>
    <row r="16" spans="2:42" hidden="1" x14ac:dyDescent="0.25">
      <c r="B16" s="23"/>
      <c r="C16" s="14"/>
      <c r="D16" s="15"/>
      <c r="E16" s="15"/>
      <c r="F16" s="17">
        <v>1</v>
      </c>
      <c r="G16" s="16"/>
      <c r="H16" s="18">
        <f t="shared" si="0"/>
        <v>0</v>
      </c>
      <c r="I16" s="19"/>
      <c r="J16" s="16"/>
      <c r="K16" s="18">
        <f t="shared" si="1"/>
        <v>0</v>
      </c>
      <c r="L16" s="19"/>
      <c r="M16" s="21">
        <f t="shared" si="2"/>
        <v>0</v>
      </c>
      <c r="N16" s="22" t="str">
        <f t="shared" si="3"/>
        <v/>
      </c>
      <c r="O16" s="19"/>
      <c r="P16" s="16"/>
      <c r="Q16" s="18">
        <f t="shared" si="4"/>
        <v>0</v>
      </c>
      <c r="R16" s="19"/>
      <c r="S16" s="21">
        <f t="shared" si="10"/>
        <v>0</v>
      </c>
      <c r="T16" s="22" t="str">
        <f t="shared" si="5"/>
        <v/>
      </c>
      <c r="U16" s="19"/>
      <c r="V16" s="16"/>
      <c r="W16" s="18">
        <f t="shared" si="6"/>
        <v>0</v>
      </c>
      <c r="X16" s="19"/>
      <c r="Y16" s="21">
        <f t="shared" si="11"/>
        <v>0</v>
      </c>
      <c r="Z16" s="22" t="str">
        <f t="shared" si="7"/>
        <v/>
      </c>
      <c r="AA16" s="19"/>
      <c r="AB16" s="16"/>
      <c r="AC16" s="18">
        <f t="shared" si="8"/>
        <v>0</v>
      </c>
      <c r="AD16" s="19"/>
      <c r="AE16" s="21">
        <f t="shared" si="12"/>
        <v>0</v>
      </c>
      <c r="AF16" s="22" t="str">
        <f t="shared" si="9"/>
        <v/>
      </c>
    </row>
    <row r="17" spans="2:32" hidden="1" x14ac:dyDescent="0.25">
      <c r="B17" s="23"/>
      <c r="C17" s="14"/>
      <c r="D17" s="15"/>
      <c r="E17" s="15"/>
      <c r="F17" s="17">
        <v>1</v>
      </c>
      <c r="G17" s="16"/>
      <c r="H17" s="18">
        <f t="shared" si="0"/>
        <v>0</v>
      </c>
      <c r="I17" s="19"/>
      <c r="J17" s="16"/>
      <c r="K17" s="18">
        <f t="shared" si="1"/>
        <v>0</v>
      </c>
      <c r="L17" s="19"/>
      <c r="M17" s="21">
        <f t="shared" si="2"/>
        <v>0</v>
      </c>
      <c r="N17" s="22" t="str">
        <f t="shared" si="3"/>
        <v/>
      </c>
      <c r="O17" s="19"/>
      <c r="P17" s="16"/>
      <c r="Q17" s="18">
        <f t="shared" si="4"/>
        <v>0</v>
      </c>
      <c r="R17" s="19"/>
      <c r="S17" s="21">
        <f t="shared" si="10"/>
        <v>0</v>
      </c>
      <c r="T17" s="22" t="str">
        <f t="shared" si="5"/>
        <v/>
      </c>
      <c r="U17" s="19"/>
      <c r="V17" s="16"/>
      <c r="W17" s="18">
        <f t="shared" si="6"/>
        <v>0</v>
      </c>
      <c r="X17" s="19"/>
      <c r="Y17" s="21">
        <f t="shared" si="11"/>
        <v>0</v>
      </c>
      <c r="Z17" s="22" t="str">
        <f t="shared" si="7"/>
        <v/>
      </c>
      <c r="AA17" s="19"/>
      <c r="AB17" s="16"/>
      <c r="AC17" s="18">
        <f t="shared" si="8"/>
        <v>0</v>
      </c>
      <c r="AD17" s="19"/>
      <c r="AE17" s="21">
        <f t="shared" si="12"/>
        <v>0</v>
      </c>
      <c r="AF17" s="22" t="str">
        <f t="shared" si="9"/>
        <v/>
      </c>
    </row>
    <row r="18" spans="2:32" hidden="1" x14ac:dyDescent="0.25">
      <c r="B18" s="23"/>
      <c r="C18" s="14"/>
      <c r="D18" s="15"/>
      <c r="E18" s="15"/>
      <c r="F18" s="17">
        <v>1</v>
      </c>
      <c r="G18" s="16"/>
      <c r="H18" s="18">
        <f t="shared" si="0"/>
        <v>0</v>
      </c>
      <c r="I18" s="19"/>
      <c r="J18" s="16"/>
      <c r="K18" s="18">
        <f t="shared" si="1"/>
        <v>0</v>
      </c>
      <c r="L18" s="19"/>
      <c r="M18" s="21">
        <f t="shared" si="2"/>
        <v>0</v>
      </c>
      <c r="N18" s="22" t="str">
        <f t="shared" si="3"/>
        <v/>
      </c>
      <c r="O18" s="19"/>
      <c r="P18" s="16"/>
      <c r="Q18" s="18">
        <f t="shared" si="4"/>
        <v>0</v>
      </c>
      <c r="R18" s="19"/>
      <c r="S18" s="21">
        <f t="shared" si="10"/>
        <v>0</v>
      </c>
      <c r="T18" s="22" t="str">
        <f t="shared" si="5"/>
        <v/>
      </c>
      <c r="U18" s="19"/>
      <c r="V18" s="16"/>
      <c r="W18" s="18">
        <f t="shared" si="6"/>
        <v>0</v>
      </c>
      <c r="X18" s="19"/>
      <c r="Y18" s="21">
        <f t="shared" si="11"/>
        <v>0</v>
      </c>
      <c r="Z18" s="22" t="str">
        <f t="shared" si="7"/>
        <v/>
      </c>
      <c r="AA18" s="19"/>
      <c r="AB18" s="16"/>
      <c r="AC18" s="18">
        <f t="shared" si="8"/>
        <v>0</v>
      </c>
      <c r="AD18" s="19"/>
      <c r="AE18" s="21">
        <f t="shared" si="12"/>
        <v>0</v>
      </c>
      <c r="AF18" s="22" t="str">
        <f t="shared" si="9"/>
        <v/>
      </c>
    </row>
    <row r="19" spans="2:32" x14ac:dyDescent="0.25">
      <c r="B19" s="14" t="s">
        <v>14</v>
      </c>
      <c r="C19" s="14"/>
      <c r="D19" s="15" t="s">
        <v>70</v>
      </c>
      <c r="E19" s="15"/>
      <c r="F19" s="17">
        <f>$G$7</f>
        <v>12500</v>
      </c>
      <c r="G19" s="16">
        <v>1.3465</v>
      </c>
      <c r="H19" s="18">
        <f t="shared" si="0"/>
        <v>16831.25</v>
      </c>
      <c r="I19" s="19"/>
      <c r="J19" s="16">
        <v>1.3984000000000001</v>
      </c>
      <c r="K19" s="18">
        <f t="shared" si="1"/>
        <v>17480</v>
      </c>
      <c r="L19" s="19"/>
      <c r="M19" s="21">
        <f t="shared" si="2"/>
        <v>648.75</v>
      </c>
      <c r="N19" s="22">
        <f t="shared" si="3"/>
        <v>3.8544374303750462E-2</v>
      </c>
      <c r="O19" s="19"/>
      <c r="P19" s="16">
        <v>1.3960999999999999</v>
      </c>
      <c r="Q19" s="18">
        <f t="shared" si="4"/>
        <v>17451.25</v>
      </c>
      <c r="R19" s="19"/>
      <c r="S19" s="21">
        <f t="shared" si="10"/>
        <v>-28.75</v>
      </c>
      <c r="T19" s="22">
        <f t="shared" si="5"/>
        <v>-1.6447368421052631E-3</v>
      </c>
      <c r="U19" s="19"/>
      <c r="V19" s="16">
        <v>1.3937999999999999</v>
      </c>
      <c r="W19" s="18">
        <f t="shared" si="6"/>
        <v>17422.5</v>
      </c>
      <c r="X19" s="19"/>
      <c r="Y19" s="21">
        <f t="shared" si="11"/>
        <v>-28.75</v>
      </c>
      <c r="Z19" s="22">
        <f t="shared" si="7"/>
        <v>-1.6474464579901153E-3</v>
      </c>
      <c r="AA19" s="19"/>
      <c r="AB19" s="16">
        <v>1.4249000000000001</v>
      </c>
      <c r="AC19" s="18">
        <f t="shared" si="8"/>
        <v>17811.25</v>
      </c>
      <c r="AD19" s="19"/>
      <c r="AE19" s="21">
        <f t="shared" si="12"/>
        <v>388.75</v>
      </c>
      <c r="AF19" s="22">
        <f t="shared" si="9"/>
        <v>2.2313100875304921E-2</v>
      </c>
    </row>
    <row r="20" spans="2:32" x14ac:dyDescent="0.25">
      <c r="B20" s="14" t="s">
        <v>15</v>
      </c>
      <c r="C20" s="14"/>
      <c r="D20" s="15" t="s">
        <v>70</v>
      </c>
      <c r="E20" s="15"/>
      <c r="F20" s="17">
        <f t="shared" ref="F20" si="13">$G$7</f>
        <v>12500</v>
      </c>
      <c r="G20" s="16"/>
      <c r="H20" s="18">
        <f t="shared" si="0"/>
        <v>0</v>
      </c>
      <c r="I20" s="19"/>
      <c r="J20" s="16"/>
      <c r="K20" s="18">
        <f t="shared" si="1"/>
        <v>0</v>
      </c>
      <c r="L20" s="19"/>
      <c r="M20" s="21">
        <f t="shared" si="2"/>
        <v>0</v>
      </c>
      <c r="N20" s="22" t="str">
        <f t="shared" si="3"/>
        <v/>
      </c>
      <c r="O20" s="19"/>
      <c r="P20" s="16"/>
      <c r="Q20" s="18">
        <f t="shared" si="4"/>
        <v>0</v>
      </c>
      <c r="R20" s="19"/>
      <c r="S20" s="21">
        <f t="shared" si="10"/>
        <v>0</v>
      </c>
      <c r="T20" s="22" t="str">
        <f t="shared" si="5"/>
        <v/>
      </c>
      <c r="U20" s="19"/>
      <c r="V20" s="16"/>
      <c r="W20" s="18">
        <f t="shared" si="6"/>
        <v>0</v>
      </c>
      <c r="X20" s="19"/>
      <c r="Y20" s="21">
        <f t="shared" si="11"/>
        <v>0</v>
      </c>
      <c r="Z20" s="22" t="str">
        <f t="shared" si="7"/>
        <v/>
      </c>
      <c r="AA20" s="19"/>
      <c r="AB20" s="16"/>
      <c r="AC20" s="18">
        <f t="shared" si="8"/>
        <v>0</v>
      </c>
      <c r="AD20" s="19"/>
      <c r="AE20" s="21">
        <f t="shared" si="12"/>
        <v>0</v>
      </c>
      <c r="AF20" s="22" t="str">
        <f t="shared" si="9"/>
        <v/>
      </c>
    </row>
    <row r="21" spans="2:32" x14ac:dyDescent="0.25">
      <c r="B21" s="14" t="s">
        <v>16</v>
      </c>
      <c r="C21" s="14"/>
      <c r="D21" s="15" t="s">
        <v>70</v>
      </c>
      <c r="E21" s="15"/>
      <c r="F21" s="17">
        <f>$G$7</f>
        <v>12500</v>
      </c>
      <c r="G21" s="16">
        <v>-2.2200000000000001E-2</v>
      </c>
      <c r="H21" s="18">
        <f t="shared" si="0"/>
        <v>-277.5</v>
      </c>
      <c r="I21" s="19"/>
      <c r="J21" s="16"/>
      <c r="K21" s="18">
        <f t="shared" si="1"/>
        <v>0</v>
      </c>
      <c r="L21" s="19"/>
      <c r="M21" s="21">
        <f t="shared" si="2"/>
        <v>277.5</v>
      </c>
      <c r="N21" s="22">
        <f t="shared" si="3"/>
        <v>-1</v>
      </c>
      <c r="O21" s="19"/>
      <c r="P21" s="16"/>
      <c r="Q21" s="18">
        <f t="shared" si="4"/>
        <v>0</v>
      </c>
      <c r="R21" s="19"/>
      <c r="S21" s="21">
        <f t="shared" si="10"/>
        <v>0</v>
      </c>
      <c r="T21" s="22" t="str">
        <f t="shared" si="5"/>
        <v/>
      </c>
      <c r="U21" s="19"/>
      <c r="V21" s="16"/>
      <c r="W21" s="18">
        <f t="shared" si="6"/>
        <v>0</v>
      </c>
      <c r="X21" s="19"/>
      <c r="Y21" s="21">
        <f t="shared" si="11"/>
        <v>0</v>
      </c>
      <c r="Z21" s="22" t="str">
        <f t="shared" si="7"/>
        <v/>
      </c>
      <c r="AA21" s="19"/>
      <c r="AB21" s="16"/>
      <c r="AC21" s="18">
        <f t="shared" si="8"/>
        <v>0</v>
      </c>
      <c r="AD21" s="19"/>
      <c r="AE21" s="21">
        <f t="shared" si="12"/>
        <v>0</v>
      </c>
      <c r="AF21" s="22" t="str">
        <f t="shared" si="9"/>
        <v/>
      </c>
    </row>
    <row r="22" spans="2:32" hidden="1" x14ac:dyDescent="0.25">
      <c r="B22" s="24"/>
      <c r="C22" s="14"/>
      <c r="D22" s="15"/>
      <c r="E22" s="15"/>
      <c r="F22" s="17"/>
      <c r="G22" s="16"/>
      <c r="H22" s="18"/>
      <c r="I22" s="19"/>
      <c r="J22" s="16"/>
      <c r="K22" s="18"/>
      <c r="L22" s="19"/>
      <c r="M22" s="21"/>
      <c r="N22" s="22"/>
      <c r="O22" s="19"/>
      <c r="P22" s="16"/>
      <c r="Q22" s="18"/>
      <c r="R22" s="19"/>
      <c r="S22" s="21"/>
      <c r="T22" s="22"/>
      <c r="U22" s="19"/>
      <c r="V22" s="16"/>
      <c r="W22" s="18"/>
      <c r="X22" s="19"/>
      <c r="Y22" s="21"/>
      <c r="Z22" s="22"/>
      <c r="AA22" s="19"/>
      <c r="AB22" s="16"/>
      <c r="AC22" s="18"/>
      <c r="AD22" s="19"/>
      <c r="AE22" s="21"/>
      <c r="AF22" s="22"/>
    </row>
    <row r="23" spans="2:32" hidden="1" x14ac:dyDescent="0.25">
      <c r="B23" s="132"/>
      <c r="C23" s="14"/>
      <c r="D23" s="15"/>
      <c r="E23" s="15"/>
      <c r="F23" s="17"/>
      <c r="G23" s="16"/>
      <c r="H23" s="18"/>
      <c r="I23" s="19"/>
      <c r="J23" s="16"/>
      <c r="K23" s="18"/>
      <c r="L23" s="19"/>
      <c r="M23" s="21"/>
      <c r="N23" s="22"/>
      <c r="O23" s="19"/>
      <c r="P23" s="16"/>
      <c r="Q23" s="18"/>
      <c r="R23" s="19"/>
      <c r="S23" s="21"/>
      <c r="T23" s="22"/>
      <c r="U23" s="19"/>
      <c r="V23" s="16"/>
      <c r="W23" s="18"/>
      <c r="X23" s="19"/>
      <c r="Y23" s="21"/>
      <c r="Z23" s="22"/>
      <c r="AA23" s="19"/>
      <c r="AB23" s="16"/>
      <c r="AC23" s="18"/>
      <c r="AD23" s="19"/>
      <c r="AE23" s="21"/>
      <c r="AF23" s="22"/>
    </row>
    <row r="24" spans="2:32" x14ac:dyDescent="0.25">
      <c r="B24" s="24" t="s">
        <v>57</v>
      </c>
      <c r="C24" s="14"/>
      <c r="D24" s="15" t="s">
        <v>70</v>
      </c>
      <c r="E24" s="15"/>
      <c r="F24" s="17">
        <f t="shared" ref="F24:F27" si="14">$G$7</f>
        <v>12500</v>
      </c>
      <c r="G24" s="16">
        <v>0</v>
      </c>
      <c r="H24" s="18">
        <f t="shared" si="0"/>
        <v>0</v>
      </c>
      <c r="I24" s="19"/>
      <c r="J24" s="16">
        <v>0</v>
      </c>
      <c r="K24" s="18">
        <f t="shared" si="1"/>
        <v>0</v>
      </c>
      <c r="L24" s="19"/>
      <c r="M24" s="21">
        <f t="shared" ref="M24:M43" si="15">K24-H24</f>
        <v>0</v>
      </c>
      <c r="N24" s="22" t="str">
        <f t="shared" ref="N24:N34" si="16">IF((H24)=0,"",(M24/H24))</f>
        <v/>
      </c>
      <c r="O24" s="19"/>
      <c r="P24" s="16">
        <v>0</v>
      </c>
      <c r="Q24" s="18">
        <f t="shared" si="4"/>
        <v>0</v>
      </c>
      <c r="R24" s="19"/>
      <c r="S24" s="21">
        <f t="shared" si="10"/>
        <v>0</v>
      </c>
      <c r="T24" s="22" t="str">
        <f t="shared" si="5"/>
        <v/>
      </c>
      <c r="U24" s="19"/>
      <c r="V24" s="16">
        <v>0</v>
      </c>
      <c r="W24" s="18">
        <f t="shared" si="6"/>
        <v>0</v>
      </c>
      <c r="X24" s="19"/>
      <c r="Y24" s="21">
        <f t="shared" si="11"/>
        <v>0</v>
      </c>
      <c r="Z24" s="22" t="str">
        <f t="shared" si="7"/>
        <v/>
      </c>
      <c r="AA24" s="19"/>
      <c r="AB24" s="16">
        <v>0</v>
      </c>
      <c r="AC24" s="18">
        <f t="shared" si="8"/>
        <v>0</v>
      </c>
      <c r="AD24" s="19"/>
      <c r="AE24" s="21">
        <f t="shared" si="12"/>
        <v>0</v>
      </c>
      <c r="AF24" s="22" t="str">
        <f t="shared" si="9"/>
        <v/>
      </c>
    </row>
    <row r="25" spans="2:32" hidden="1" x14ac:dyDescent="0.25">
      <c r="B25" s="24"/>
      <c r="C25" s="14"/>
      <c r="D25" s="15"/>
      <c r="E25" s="15"/>
      <c r="F25" s="17">
        <f t="shared" si="14"/>
        <v>12500</v>
      </c>
      <c r="G25" s="16"/>
      <c r="H25" s="18">
        <f t="shared" si="0"/>
        <v>0</v>
      </c>
      <c r="I25" s="19"/>
      <c r="J25" s="16"/>
      <c r="K25" s="18">
        <f t="shared" si="1"/>
        <v>0</v>
      </c>
      <c r="L25" s="19"/>
      <c r="M25" s="21">
        <f t="shared" si="15"/>
        <v>0</v>
      </c>
      <c r="N25" s="22" t="str">
        <f t="shared" si="16"/>
        <v/>
      </c>
      <c r="O25" s="19"/>
      <c r="P25" s="16"/>
      <c r="Q25" s="18">
        <f t="shared" si="4"/>
        <v>0</v>
      </c>
      <c r="R25" s="19"/>
      <c r="S25" s="21">
        <f t="shared" si="10"/>
        <v>0</v>
      </c>
      <c r="T25" s="22" t="str">
        <f t="shared" si="5"/>
        <v/>
      </c>
      <c r="U25" s="19"/>
      <c r="V25" s="16"/>
      <c r="W25" s="18">
        <f t="shared" si="6"/>
        <v>0</v>
      </c>
      <c r="X25" s="19"/>
      <c r="Y25" s="21">
        <f t="shared" si="11"/>
        <v>0</v>
      </c>
      <c r="Z25" s="22" t="str">
        <f t="shared" si="7"/>
        <v/>
      </c>
      <c r="AA25" s="19"/>
      <c r="AB25" s="16"/>
      <c r="AC25" s="18">
        <f t="shared" si="8"/>
        <v>0</v>
      </c>
      <c r="AD25" s="19"/>
      <c r="AE25" s="21">
        <f t="shared" si="12"/>
        <v>0</v>
      </c>
      <c r="AF25" s="22" t="str">
        <f t="shared" si="9"/>
        <v/>
      </c>
    </row>
    <row r="26" spans="2:32" hidden="1" x14ac:dyDescent="0.25">
      <c r="B26" s="24"/>
      <c r="C26" s="14"/>
      <c r="D26" s="15"/>
      <c r="E26" s="15"/>
      <c r="F26" s="17">
        <f t="shared" si="14"/>
        <v>12500</v>
      </c>
      <c r="G26" s="16"/>
      <c r="H26" s="18">
        <f t="shared" si="0"/>
        <v>0</v>
      </c>
      <c r="I26" s="19"/>
      <c r="J26" s="16"/>
      <c r="K26" s="18">
        <f t="shared" si="1"/>
        <v>0</v>
      </c>
      <c r="L26" s="19"/>
      <c r="M26" s="21">
        <f t="shared" si="15"/>
        <v>0</v>
      </c>
      <c r="N26" s="22" t="str">
        <f t="shared" si="16"/>
        <v/>
      </c>
      <c r="O26" s="19"/>
      <c r="P26" s="16"/>
      <c r="Q26" s="18">
        <f t="shared" si="4"/>
        <v>0</v>
      </c>
      <c r="R26" s="19"/>
      <c r="S26" s="21">
        <f t="shared" si="10"/>
        <v>0</v>
      </c>
      <c r="T26" s="22" t="str">
        <f t="shared" si="5"/>
        <v/>
      </c>
      <c r="U26" s="19"/>
      <c r="V26" s="16"/>
      <c r="W26" s="18">
        <f t="shared" si="6"/>
        <v>0</v>
      </c>
      <c r="X26" s="19"/>
      <c r="Y26" s="21">
        <f t="shared" si="11"/>
        <v>0</v>
      </c>
      <c r="Z26" s="22" t="str">
        <f t="shared" si="7"/>
        <v/>
      </c>
      <c r="AA26" s="19"/>
      <c r="AB26" s="16"/>
      <c r="AC26" s="18">
        <f t="shared" si="8"/>
        <v>0</v>
      </c>
      <c r="AD26" s="19"/>
      <c r="AE26" s="21">
        <f t="shared" si="12"/>
        <v>0</v>
      </c>
      <c r="AF26" s="22" t="str">
        <f t="shared" si="9"/>
        <v/>
      </c>
    </row>
    <row r="27" spans="2:32" hidden="1" x14ac:dyDescent="0.25">
      <c r="B27" s="24"/>
      <c r="C27" s="14"/>
      <c r="D27" s="15"/>
      <c r="E27" s="15"/>
      <c r="F27" s="17">
        <f t="shared" si="14"/>
        <v>12500</v>
      </c>
      <c r="G27" s="16"/>
      <c r="H27" s="18">
        <f t="shared" si="0"/>
        <v>0</v>
      </c>
      <c r="I27" s="19"/>
      <c r="J27" s="16"/>
      <c r="K27" s="18">
        <f t="shared" si="1"/>
        <v>0</v>
      </c>
      <c r="L27" s="19"/>
      <c r="M27" s="21">
        <f t="shared" si="15"/>
        <v>0</v>
      </c>
      <c r="N27" s="22" t="str">
        <f t="shared" si="16"/>
        <v/>
      </c>
      <c r="O27" s="19"/>
      <c r="P27" s="16"/>
      <c r="Q27" s="18">
        <f t="shared" si="4"/>
        <v>0</v>
      </c>
      <c r="R27" s="19"/>
      <c r="S27" s="21">
        <f t="shared" si="10"/>
        <v>0</v>
      </c>
      <c r="T27" s="22" t="str">
        <f t="shared" si="5"/>
        <v/>
      </c>
      <c r="U27" s="19"/>
      <c r="V27" s="16"/>
      <c r="W27" s="18">
        <f t="shared" si="6"/>
        <v>0</v>
      </c>
      <c r="X27" s="19"/>
      <c r="Y27" s="21">
        <f t="shared" si="11"/>
        <v>0</v>
      </c>
      <c r="Z27" s="22" t="str">
        <f t="shared" si="7"/>
        <v/>
      </c>
      <c r="AA27" s="19"/>
      <c r="AB27" s="16"/>
      <c r="AC27" s="18">
        <f t="shared" si="8"/>
        <v>0</v>
      </c>
      <c r="AD27" s="19"/>
      <c r="AE27" s="21">
        <f t="shared" si="12"/>
        <v>0</v>
      </c>
      <c r="AF27" s="22" t="str">
        <f t="shared" si="9"/>
        <v/>
      </c>
    </row>
    <row r="28" spans="2:32" s="34" customFormat="1" ht="13" x14ac:dyDescent="0.25">
      <c r="B28" s="25" t="s">
        <v>17</v>
      </c>
      <c r="C28" s="26"/>
      <c r="D28" s="27"/>
      <c r="E28" s="27"/>
      <c r="F28" s="29"/>
      <c r="G28" s="28"/>
      <c r="H28" s="30">
        <f>SUM(H12:H27)</f>
        <v>39376.400000000001</v>
      </c>
      <c r="I28" s="31"/>
      <c r="J28" s="28"/>
      <c r="K28" s="30">
        <f>SUM(K12:K27)</f>
        <v>41181.619999999995</v>
      </c>
      <c r="L28" s="31"/>
      <c r="M28" s="32">
        <f t="shared" si="15"/>
        <v>1805.2199999999939</v>
      </c>
      <c r="N28" s="33">
        <f t="shared" si="16"/>
        <v>4.5845227090338218E-2</v>
      </c>
      <c r="O28" s="31"/>
      <c r="P28" s="28"/>
      <c r="Q28" s="30">
        <f>SUM(Q12:Q27)</f>
        <v>41114.1</v>
      </c>
      <c r="R28" s="31"/>
      <c r="S28" s="32">
        <f t="shared" si="10"/>
        <v>-67.519999999996799</v>
      </c>
      <c r="T28" s="33">
        <f t="shared" si="5"/>
        <v>-1.6395663890832076E-3</v>
      </c>
      <c r="U28" s="31"/>
      <c r="V28" s="28"/>
      <c r="W28" s="30">
        <f>SUM(W12:W27)</f>
        <v>41046.57</v>
      </c>
      <c r="X28" s="31"/>
      <c r="Y28" s="32">
        <f t="shared" si="11"/>
        <v>-67.529999999998836</v>
      </c>
      <c r="Z28" s="33">
        <f t="shared" si="7"/>
        <v>-1.6425022072719295E-3</v>
      </c>
      <c r="AA28" s="31"/>
      <c r="AB28" s="28"/>
      <c r="AC28" s="30">
        <f>SUM(AC12:AC27)</f>
        <v>41963.14</v>
      </c>
      <c r="AD28" s="31"/>
      <c r="AE28" s="32">
        <f t="shared" si="12"/>
        <v>916.56999999999971</v>
      </c>
      <c r="AF28" s="33">
        <f t="shared" si="9"/>
        <v>2.2330002238920323E-2</v>
      </c>
    </row>
    <row r="29" spans="2:32" ht="12.75" customHeight="1" x14ac:dyDescent="0.25">
      <c r="B29" s="134" t="s">
        <v>18</v>
      </c>
      <c r="C29" s="14"/>
      <c r="D29" s="15" t="s">
        <v>70</v>
      </c>
      <c r="E29" s="15"/>
      <c r="F29" s="17">
        <f>$G$7</f>
        <v>12500</v>
      </c>
      <c r="G29" s="16">
        <v>-0.39960000000000001</v>
      </c>
      <c r="H29" s="18">
        <f t="shared" ref="H29:H35" si="17">$F29*G29</f>
        <v>-4995</v>
      </c>
      <c r="I29" s="19"/>
      <c r="J29" s="16">
        <v>0.59071404756783996</v>
      </c>
      <c r="K29" s="18">
        <f t="shared" ref="K29:K35" si="18">$F29*J29</f>
        <v>7383.9255945979994</v>
      </c>
      <c r="L29" s="19"/>
      <c r="M29" s="21">
        <f t="shared" si="15"/>
        <v>12378.925594598</v>
      </c>
      <c r="N29" s="22">
        <f t="shared" si="16"/>
        <v>-2.4782633823019018</v>
      </c>
      <c r="O29" s="19"/>
      <c r="P29" s="16">
        <v>0</v>
      </c>
      <c r="Q29" s="18">
        <f t="shared" ref="Q29:Q35" si="19">$F29*P29</f>
        <v>0</v>
      </c>
      <c r="R29" s="19"/>
      <c r="S29" s="21">
        <f t="shared" si="10"/>
        <v>-7383.9255945979994</v>
      </c>
      <c r="T29" s="22">
        <f t="shared" si="5"/>
        <v>-1</v>
      </c>
      <c r="U29" s="19"/>
      <c r="V29" s="16">
        <v>0</v>
      </c>
      <c r="W29" s="18">
        <f t="shared" ref="W29:W35" si="20">$F29*V29</f>
        <v>0</v>
      </c>
      <c r="X29" s="19"/>
      <c r="Y29" s="21">
        <f t="shared" si="11"/>
        <v>0</v>
      </c>
      <c r="Z29" s="22" t="str">
        <f t="shared" si="7"/>
        <v/>
      </c>
      <c r="AA29" s="19"/>
      <c r="AB29" s="16">
        <v>0</v>
      </c>
      <c r="AC29" s="18">
        <f t="shared" ref="AC29:AC35" si="21">$F29*AB29</f>
        <v>0</v>
      </c>
      <c r="AD29" s="19"/>
      <c r="AE29" s="21">
        <f t="shared" si="12"/>
        <v>0</v>
      </c>
      <c r="AF29" s="22" t="str">
        <f t="shared" si="9"/>
        <v/>
      </c>
    </row>
    <row r="30" spans="2:32" x14ac:dyDescent="0.25">
      <c r="B30" s="24" t="s">
        <v>56</v>
      </c>
      <c r="C30" s="14"/>
      <c r="D30" s="15" t="s">
        <v>70</v>
      </c>
      <c r="E30" s="15"/>
      <c r="F30" s="17">
        <f t="shared" ref="F30:F33" si="22">$G$7</f>
        <v>12500</v>
      </c>
      <c r="G30" s="16">
        <v>0.52170000000000005</v>
      </c>
      <c r="H30" s="18">
        <f t="shared" si="17"/>
        <v>6521.2500000000009</v>
      </c>
      <c r="I30" s="19"/>
      <c r="J30" s="16"/>
      <c r="K30" s="18">
        <f t="shared" si="18"/>
        <v>0</v>
      </c>
      <c r="L30" s="19"/>
      <c r="M30" s="21">
        <f t="shared" si="15"/>
        <v>-6521.2500000000009</v>
      </c>
      <c r="N30" s="22">
        <f t="shared" si="16"/>
        <v>-1</v>
      </c>
      <c r="O30" s="19"/>
      <c r="P30" s="16">
        <v>0</v>
      </c>
      <c r="Q30" s="18">
        <f t="shared" si="19"/>
        <v>0</v>
      </c>
      <c r="R30" s="19"/>
      <c r="S30" s="21">
        <f t="shared" si="10"/>
        <v>0</v>
      </c>
      <c r="T30" s="22" t="str">
        <f t="shared" si="5"/>
        <v/>
      </c>
      <c r="U30" s="19"/>
      <c r="V30" s="16">
        <v>0</v>
      </c>
      <c r="W30" s="18">
        <f t="shared" si="20"/>
        <v>0</v>
      </c>
      <c r="X30" s="19"/>
      <c r="Y30" s="21">
        <f t="shared" si="11"/>
        <v>0</v>
      </c>
      <c r="Z30" s="22" t="str">
        <f t="shared" si="7"/>
        <v/>
      </c>
      <c r="AA30" s="19"/>
      <c r="AB30" s="16">
        <v>0</v>
      </c>
      <c r="AC30" s="18">
        <f t="shared" si="21"/>
        <v>0</v>
      </c>
      <c r="AD30" s="19"/>
      <c r="AE30" s="21">
        <f t="shared" si="12"/>
        <v>0</v>
      </c>
      <c r="AF30" s="22" t="str">
        <f t="shared" si="9"/>
        <v/>
      </c>
    </row>
    <row r="31" spans="2:32" x14ac:dyDescent="0.25">
      <c r="B31" s="132">
        <v>1575</v>
      </c>
      <c r="C31" s="14"/>
      <c r="D31" s="15" t="s">
        <v>70</v>
      </c>
      <c r="E31" s="15"/>
      <c r="F31" s="17">
        <f t="shared" si="22"/>
        <v>12500</v>
      </c>
      <c r="G31" s="16">
        <v>5.3699999999999998E-2</v>
      </c>
      <c r="H31" s="18">
        <f>$F31*G31</f>
        <v>671.25</v>
      </c>
      <c r="I31" s="19"/>
      <c r="J31" s="16">
        <v>0</v>
      </c>
      <c r="K31" s="18">
        <f t="shared" si="18"/>
        <v>0</v>
      </c>
      <c r="L31" s="19"/>
      <c r="M31" s="21">
        <f t="shared" si="15"/>
        <v>-671.25</v>
      </c>
      <c r="N31" s="22">
        <f t="shared" si="16"/>
        <v>-1</v>
      </c>
      <c r="O31" s="19"/>
      <c r="P31" s="16">
        <v>0</v>
      </c>
      <c r="Q31" s="18">
        <f t="shared" si="19"/>
        <v>0</v>
      </c>
      <c r="R31" s="19"/>
      <c r="S31" s="21">
        <f t="shared" si="10"/>
        <v>0</v>
      </c>
      <c r="T31" s="22" t="str">
        <f t="shared" si="5"/>
        <v/>
      </c>
      <c r="U31" s="19"/>
      <c r="V31" s="16">
        <v>0</v>
      </c>
      <c r="W31" s="18">
        <f t="shared" si="20"/>
        <v>0</v>
      </c>
      <c r="X31" s="19"/>
      <c r="Y31" s="21">
        <f t="shared" si="11"/>
        <v>0</v>
      </c>
      <c r="Z31" s="22" t="str">
        <f t="shared" si="7"/>
        <v/>
      </c>
      <c r="AA31" s="19"/>
      <c r="AB31" s="16">
        <v>0</v>
      </c>
      <c r="AC31" s="18">
        <f t="shared" si="21"/>
        <v>0</v>
      </c>
      <c r="AD31" s="19"/>
      <c r="AE31" s="21">
        <f t="shared" si="12"/>
        <v>0</v>
      </c>
      <c r="AF31" s="22" t="str">
        <f t="shared" si="9"/>
        <v/>
      </c>
    </row>
    <row r="32" spans="2:32" ht="25" x14ac:dyDescent="0.25">
      <c r="B32" s="134" t="s">
        <v>18</v>
      </c>
      <c r="C32" s="14"/>
      <c r="D32" s="15" t="s">
        <v>70</v>
      </c>
      <c r="E32" s="15"/>
      <c r="F32" s="17">
        <f>$G$7</f>
        <v>12500</v>
      </c>
      <c r="G32" s="16"/>
      <c r="H32" s="18">
        <f t="shared" ref="H32" si="23">$F32*G32</f>
        <v>0</v>
      </c>
      <c r="I32" s="19"/>
      <c r="J32" s="16">
        <v>-0.44949300279836379</v>
      </c>
      <c r="K32" s="18">
        <f t="shared" ref="K32" si="24">$F32*J32</f>
        <v>-5618.6625349795477</v>
      </c>
      <c r="L32" s="19"/>
      <c r="M32" s="21">
        <f t="shared" ref="M32" si="25">K32-H32</f>
        <v>-5618.6625349795477</v>
      </c>
      <c r="N32" s="22" t="str">
        <f t="shared" ref="N32" si="26">IF((H32)=0,"",(M32/H32))</f>
        <v/>
      </c>
      <c r="O32" s="36"/>
      <c r="P32" s="16"/>
      <c r="Q32" s="18">
        <f t="shared" si="19"/>
        <v>0</v>
      </c>
      <c r="R32" s="36"/>
      <c r="S32" s="21">
        <f t="shared" si="10"/>
        <v>5618.6625349795477</v>
      </c>
      <c r="T32" s="22">
        <f t="shared" si="5"/>
        <v>-1</v>
      </c>
      <c r="U32" s="36"/>
      <c r="V32" s="16"/>
      <c r="W32" s="18">
        <f t="shared" si="20"/>
        <v>0</v>
      </c>
      <c r="X32" s="36"/>
      <c r="Y32" s="21">
        <f t="shared" si="11"/>
        <v>0</v>
      </c>
      <c r="Z32" s="22" t="str">
        <f t="shared" si="7"/>
        <v/>
      </c>
      <c r="AA32" s="36"/>
      <c r="AB32" s="16"/>
      <c r="AC32" s="18">
        <f t="shared" si="21"/>
        <v>0</v>
      </c>
      <c r="AD32" s="36"/>
      <c r="AE32" s="21">
        <f t="shared" si="12"/>
        <v>0</v>
      </c>
      <c r="AF32" s="22" t="str">
        <f t="shared" si="9"/>
        <v/>
      </c>
    </row>
    <row r="33" spans="2:32" x14ac:dyDescent="0.25">
      <c r="B33" s="37" t="s">
        <v>19</v>
      </c>
      <c r="C33" s="14"/>
      <c r="D33" s="15" t="s">
        <v>70</v>
      </c>
      <c r="E33" s="15"/>
      <c r="F33" s="17">
        <f t="shared" si="22"/>
        <v>12500</v>
      </c>
      <c r="G33" s="133">
        <v>2.4920000000000001E-2</v>
      </c>
      <c r="H33" s="18">
        <f t="shared" si="17"/>
        <v>311.5</v>
      </c>
      <c r="I33" s="19"/>
      <c r="J33" s="133">
        <v>2.4920000000000001E-2</v>
      </c>
      <c r="K33" s="18">
        <f t="shared" si="18"/>
        <v>311.5</v>
      </c>
      <c r="L33" s="19"/>
      <c r="M33" s="21">
        <f t="shared" si="15"/>
        <v>0</v>
      </c>
      <c r="N33" s="22">
        <f t="shared" si="16"/>
        <v>0</v>
      </c>
      <c r="O33" s="19"/>
      <c r="P33" s="133">
        <v>2.4920000000000001E-2</v>
      </c>
      <c r="Q33" s="18">
        <f t="shared" si="19"/>
        <v>311.5</v>
      </c>
      <c r="R33" s="19"/>
      <c r="S33" s="21">
        <f t="shared" si="10"/>
        <v>0</v>
      </c>
      <c r="T33" s="22">
        <f t="shared" si="5"/>
        <v>0</v>
      </c>
      <c r="U33" s="19"/>
      <c r="V33" s="133">
        <v>2.4920000000000001E-2</v>
      </c>
      <c r="W33" s="18">
        <f t="shared" si="20"/>
        <v>311.5</v>
      </c>
      <c r="X33" s="19"/>
      <c r="Y33" s="21">
        <f t="shared" si="11"/>
        <v>0</v>
      </c>
      <c r="Z33" s="22">
        <f t="shared" si="7"/>
        <v>0</v>
      </c>
      <c r="AA33" s="19"/>
      <c r="AB33" s="133">
        <v>2.4920000000000001E-2</v>
      </c>
      <c r="AC33" s="18">
        <f t="shared" si="21"/>
        <v>311.5</v>
      </c>
      <c r="AD33" s="19"/>
      <c r="AE33" s="21">
        <f t="shared" si="12"/>
        <v>0</v>
      </c>
      <c r="AF33" s="22">
        <f t="shared" si="9"/>
        <v>0</v>
      </c>
    </row>
    <row r="34" spans="2:32" x14ac:dyDescent="0.25">
      <c r="B34" s="37" t="s">
        <v>20</v>
      </c>
      <c r="C34" s="14"/>
      <c r="D34" s="15"/>
      <c r="E34" s="15"/>
      <c r="F34" s="179">
        <f>$G$8*(1+G63)-$G$8</f>
        <v>38325</v>
      </c>
      <c r="G34" s="38">
        <f>IF(ISBLANK($D$5)=TRUE, 0, IF($D$5="TOU", 0.64*#REF!+0.18*#REF!+0.18*#REF!, IF(AND($D$5="non-TOU", $F$48&gt;0), G48,G47)))</f>
        <v>0.11</v>
      </c>
      <c r="H34" s="18">
        <f t="shared" si="17"/>
        <v>4215.75</v>
      </c>
      <c r="I34" s="19"/>
      <c r="J34" s="38">
        <f>IF(ISBLANK($D$5)=TRUE, 0, IF($D$5="TOU", 0.64*#REF!+0.18*#REF!+0.18*#REF!, IF(AND($D$5="non-TOU", $F$48&gt;0), J48,J47)))</f>
        <v>0.11</v>
      </c>
      <c r="K34" s="18">
        <f t="shared" si="18"/>
        <v>4215.75</v>
      </c>
      <c r="L34" s="19"/>
      <c r="M34" s="21">
        <f t="shared" si="15"/>
        <v>0</v>
      </c>
      <c r="N34" s="22">
        <f t="shared" si="16"/>
        <v>0</v>
      </c>
      <c r="O34" s="19"/>
      <c r="P34" s="38">
        <f>IF(ISBLANK($D$5)=TRUE, 0, IF($D$5="TOU", 0.64*#REF!+0.18*#REF!+0.18*#REF!, IF(AND($D$5="non-TOU", $F$48&gt;0), P48,P47)))</f>
        <v>0.11</v>
      </c>
      <c r="Q34" s="18">
        <f t="shared" si="19"/>
        <v>4215.75</v>
      </c>
      <c r="R34" s="19"/>
      <c r="S34" s="21">
        <f t="shared" si="10"/>
        <v>0</v>
      </c>
      <c r="T34" s="22">
        <f t="shared" si="5"/>
        <v>0</v>
      </c>
      <c r="U34" s="19"/>
      <c r="V34" s="38">
        <f>IF(ISBLANK($D$5)=TRUE, 0, IF($D$5="TOU", 0.64*#REF!+0.18*#REF!+0.18*#REF!, IF(AND($D$5="non-TOU", $F$48&gt;0), V48,V47)))</f>
        <v>0.11</v>
      </c>
      <c r="W34" s="18">
        <f t="shared" si="20"/>
        <v>4215.75</v>
      </c>
      <c r="X34" s="19"/>
      <c r="Y34" s="21">
        <f t="shared" si="11"/>
        <v>0</v>
      </c>
      <c r="Z34" s="22">
        <f t="shared" si="7"/>
        <v>0</v>
      </c>
      <c r="AA34" s="19"/>
      <c r="AB34" s="38">
        <f>IF(ISBLANK($D$5)=TRUE, 0, IF($D$5="TOU", 0.64*#REF!+0.18*#REF!+0.18*#REF!, IF(AND($D$5="non-TOU", $F$48&gt;0), AB48,AB47)))</f>
        <v>0.11</v>
      </c>
      <c r="AC34" s="18">
        <f t="shared" si="21"/>
        <v>4215.75</v>
      </c>
      <c r="AD34" s="19"/>
      <c r="AE34" s="21">
        <f t="shared" si="12"/>
        <v>0</v>
      </c>
      <c r="AF34" s="22">
        <f t="shared" si="9"/>
        <v>0</v>
      </c>
    </row>
    <row r="35" spans="2:32" x14ac:dyDescent="0.25">
      <c r="B35" s="37" t="s">
        <v>21</v>
      </c>
      <c r="C35" s="14"/>
      <c r="D35" s="15" t="s">
        <v>55</v>
      </c>
      <c r="E35" s="15"/>
      <c r="F35" s="17">
        <v>1</v>
      </c>
      <c r="G35" s="38"/>
      <c r="H35" s="18">
        <f t="shared" si="17"/>
        <v>0</v>
      </c>
      <c r="I35" s="19"/>
      <c r="J35" s="38"/>
      <c r="K35" s="18">
        <f t="shared" si="18"/>
        <v>0</v>
      </c>
      <c r="L35" s="19"/>
      <c r="M35" s="21">
        <f t="shared" si="15"/>
        <v>0</v>
      </c>
      <c r="N35" s="22"/>
      <c r="O35" s="19"/>
      <c r="P35" s="38"/>
      <c r="Q35" s="18">
        <f t="shared" si="19"/>
        <v>0</v>
      </c>
      <c r="R35" s="19"/>
      <c r="S35" s="21">
        <f t="shared" si="10"/>
        <v>0</v>
      </c>
      <c r="T35" s="22"/>
      <c r="U35" s="19"/>
      <c r="V35" s="38"/>
      <c r="W35" s="18">
        <f t="shared" si="20"/>
        <v>0</v>
      </c>
      <c r="X35" s="19"/>
      <c r="Y35" s="21">
        <f t="shared" si="11"/>
        <v>0</v>
      </c>
      <c r="Z35" s="22"/>
      <c r="AA35" s="19"/>
      <c r="AB35" s="38"/>
      <c r="AC35" s="18">
        <f t="shared" si="21"/>
        <v>0</v>
      </c>
      <c r="AD35" s="19"/>
      <c r="AE35" s="21">
        <f t="shared" si="12"/>
        <v>0</v>
      </c>
      <c r="AF35" s="22"/>
    </row>
    <row r="36" spans="2:32" ht="25.5" customHeight="1" x14ac:dyDescent="0.25">
      <c r="B36" s="39" t="s">
        <v>22</v>
      </c>
      <c r="C36" s="40"/>
      <c r="D36" s="40"/>
      <c r="E36" s="40"/>
      <c r="F36" s="42"/>
      <c r="G36" s="41"/>
      <c r="H36" s="43">
        <f>SUM(H29:H35)+H28</f>
        <v>46101.15</v>
      </c>
      <c r="I36" s="31"/>
      <c r="J36" s="41"/>
      <c r="K36" s="43">
        <f>SUM(K29:K35)+K28</f>
        <v>47474.133059618449</v>
      </c>
      <c r="L36" s="31"/>
      <c r="M36" s="32">
        <f t="shared" si="15"/>
        <v>1372.9830596184474</v>
      </c>
      <c r="N36" s="33">
        <f t="shared" ref="N36:N43" si="27">IF((H36)=0,"",(M36/H36))</f>
        <v>2.9781969855815906E-2</v>
      </c>
      <c r="O36" s="31"/>
      <c r="P36" s="41"/>
      <c r="Q36" s="43">
        <f>SUM(Q29:Q35)+Q28</f>
        <v>45641.35</v>
      </c>
      <c r="R36" s="31"/>
      <c r="S36" s="32">
        <f t="shared" si="10"/>
        <v>-1832.7830596184504</v>
      </c>
      <c r="T36" s="33">
        <f t="shared" ref="T36:T43" si="28">IF((K36)=0,"",(S36/K36))</f>
        <v>-3.8605930040193144E-2</v>
      </c>
      <c r="U36" s="31"/>
      <c r="V36" s="41"/>
      <c r="W36" s="43">
        <f>SUM(W29:W35)+W28</f>
        <v>45573.82</v>
      </c>
      <c r="X36" s="31"/>
      <c r="Y36" s="32">
        <f t="shared" si="11"/>
        <v>-67.529999999998836</v>
      </c>
      <c r="Z36" s="33">
        <f t="shared" ref="Z36:Z43" si="29">IF((Q36)=0,"",(Y36/Q36))</f>
        <v>-1.4795793726521858E-3</v>
      </c>
      <c r="AA36" s="31"/>
      <c r="AB36" s="41"/>
      <c r="AC36" s="43">
        <f>SUM(AC29:AC35)+AC28</f>
        <v>46490.39</v>
      </c>
      <c r="AD36" s="31"/>
      <c r="AE36" s="32">
        <f t="shared" si="12"/>
        <v>916.56999999999971</v>
      </c>
      <c r="AF36" s="33">
        <f t="shared" ref="AF36:AF46" si="30">IF((W36)=0,"",(AE36/W36))</f>
        <v>2.0111765921750683E-2</v>
      </c>
    </row>
    <row r="37" spans="2:32" x14ac:dyDescent="0.25">
      <c r="B37" s="19" t="s">
        <v>23</v>
      </c>
      <c r="C37" s="19"/>
      <c r="D37" s="44" t="s">
        <v>70</v>
      </c>
      <c r="E37" s="44"/>
      <c r="F37" s="45">
        <f>G7</f>
        <v>12500</v>
      </c>
      <c r="G37" s="20">
        <v>3.178699360900668</v>
      </c>
      <c r="H37" s="18">
        <f>$F37*G37</f>
        <v>39733.74201125835</v>
      </c>
      <c r="I37" s="19"/>
      <c r="J37" s="20">
        <v>3.0917337281873873</v>
      </c>
      <c r="K37" s="18">
        <f>$F37*J37</f>
        <v>38646.671602342343</v>
      </c>
      <c r="L37" s="19"/>
      <c r="M37" s="21">
        <f t="shared" si="15"/>
        <v>-1087.0704089160063</v>
      </c>
      <c r="N37" s="22">
        <f t="shared" si="27"/>
        <v>-2.7358873186622858E-2</v>
      </c>
      <c r="O37" s="19"/>
      <c r="P37" s="20">
        <v>3.0917337281873873</v>
      </c>
      <c r="Q37" s="18">
        <f>$F37*P37</f>
        <v>38646.671602342343</v>
      </c>
      <c r="R37" s="19"/>
      <c r="S37" s="21">
        <f t="shared" si="10"/>
        <v>0</v>
      </c>
      <c r="T37" s="22">
        <f t="shared" si="28"/>
        <v>0</v>
      </c>
      <c r="U37" s="19"/>
      <c r="V37" s="20">
        <v>3.0917337281873873</v>
      </c>
      <c r="W37" s="18">
        <f>$F37*V37</f>
        <v>38646.671602342343</v>
      </c>
      <c r="X37" s="19"/>
      <c r="Y37" s="21">
        <f t="shared" si="11"/>
        <v>0</v>
      </c>
      <c r="Z37" s="22">
        <f t="shared" si="29"/>
        <v>0</v>
      </c>
      <c r="AA37" s="19"/>
      <c r="AB37" s="20">
        <v>3.0917337281873873</v>
      </c>
      <c r="AC37" s="18">
        <f>$F37*AB37</f>
        <v>38646.671602342343</v>
      </c>
      <c r="AD37" s="19"/>
      <c r="AE37" s="21">
        <f t="shared" si="12"/>
        <v>0</v>
      </c>
      <c r="AF37" s="22">
        <f t="shared" si="30"/>
        <v>0</v>
      </c>
    </row>
    <row r="38" spans="2:32" ht="25.5" customHeight="1" x14ac:dyDescent="0.25">
      <c r="B38" s="46" t="s">
        <v>24</v>
      </c>
      <c r="C38" s="19"/>
      <c r="D38" s="44" t="s">
        <v>70</v>
      </c>
      <c r="E38" s="44"/>
      <c r="F38" s="45">
        <f>F37</f>
        <v>12500</v>
      </c>
      <c r="G38" s="20">
        <v>2.4329555056067216</v>
      </c>
      <c r="H38" s="18">
        <f>$F38*G38</f>
        <v>30411.94382008402</v>
      </c>
      <c r="I38" s="19"/>
      <c r="J38" s="20">
        <v>2.4378617006009056</v>
      </c>
      <c r="K38" s="18">
        <f>$F38*J38</f>
        <v>30473.271257511318</v>
      </c>
      <c r="L38" s="19"/>
      <c r="M38" s="21">
        <f t="shared" si="15"/>
        <v>61.327437427298719</v>
      </c>
      <c r="N38" s="22">
        <f t="shared" si="27"/>
        <v>2.0165576324259198E-3</v>
      </c>
      <c r="O38" s="19"/>
      <c r="P38" s="20">
        <v>2.4378617006009056</v>
      </c>
      <c r="Q38" s="18">
        <f>$F38*P38</f>
        <v>30473.271257511318</v>
      </c>
      <c r="R38" s="19"/>
      <c r="S38" s="21">
        <f t="shared" si="10"/>
        <v>0</v>
      </c>
      <c r="T38" s="22">
        <f t="shared" si="28"/>
        <v>0</v>
      </c>
      <c r="U38" s="19"/>
      <c r="V38" s="20">
        <v>2.4378617006009056</v>
      </c>
      <c r="W38" s="18">
        <f>$F38*V38</f>
        <v>30473.271257511318</v>
      </c>
      <c r="X38" s="19"/>
      <c r="Y38" s="21">
        <f t="shared" si="11"/>
        <v>0</v>
      </c>
      <c r="Z38" s="22">
        <f t="shared" si="29"/>
        <v>0</v>
      </c>
      <c r="AA38" s="19"/>
      <c r="AB38" s="20">
        <v>2.4378617006009056</v>
      </c>
      <c r="AC38" s="18">
        <f>$F38*AB38</f>
        <v>30473.271257511318</v>
      </c>
      <c r="AD38" s="19"/>
      <c r="AE38" s="21">
        <f t="shared" si="12"/>
        <v>0</v>
      </c>
      <c r="AF38" s="22">
        <f t="shared" si="30"/>
        <v>0</v>
      </c>
    </row>
    <row r="39" spans="2:32" ht="25.5" customHeight="1" x14ac:dyDescent="0.25">
      <c r="B39" s="39" t="s">
        <v>25</v>
      </c>
      <c r="C39" s="26"/>
      <c r="D39" s="26"/>
      <c r="E39" s="26"/>
      <c r="F39" s="42"/>
      <c r="G39" s="47"/>
      <c r="H39" s="43">
        <f>SUM(H36:H38)</f>
        <v>116246.83583134237</v>
      </c>
      <c r="I39" s="48"/>
      <c r="J39" s="47"/>
      <c r="K39" s="43">
        <f>SUM(K36:K38)</f>
        <v>116594.07591947212</v>
      </c>
      <c r="L39" s="48"/>
      <c r="M39" s="32">
        <f t="shared" si="15"/>
        <v>347.2400881297508</v>
      </c>
      <c r="N39" s="33">
        <f t="shared" si="27"/>
        <v>2.9870928154427084E-3</v>
      </c>
      <c r="O39" s="48"/>
      <c r="P39" s="47"/>
      <c r="Q39" s="43">
        <f>SUM(Q36:Q38)</f>
        <v>114761.29285985365</v>
      </c>
      <c r="R39" s="48"/>
      <c r="S39" s="32">
        <f t="shared" si="10"/>
        <v>-1832.7830596184649</v>
      </c>
      <c r="T39" s="33">
        <f t="shared" si="28"/>
        <v>-1.5719349762541201E-2</v>
      </c>
      <c r="U39" s="48"/>
      <c r="V39" s="47"/>
      <c r="W39" s="43">
        <f>SUM(W36:W38)</f>
        <v>114693.76285985365</v>
      </c>
      <c r="X39" s="48"/>
      <c r="Y39" s="32">
        <f t="shared" si="11"/>
        <v>-67.529999999998836</v>
      </c>
      <c r="Z39" s="33">
        <f t="shared" si="29"/>
        <v>-5.8843882215989316E-4</v>
      </c>
      <c r="AA39" s="48"/>
      <c r="AB39" s="47"/>
      <c r="AC39" s="43">
        <f>SUM(AC36:AC38)</f>
        <v>115610.33285985366</v>
      </c>
      <c r="AD39" s="48"/>
      <c r="AE39" s="32">
        <f t="shared" si="12"/>
        <v>916.57000000000698</v>
      </c>
      <c r="AF39" s="33">
        <f t="shared" si="30"/>
        <v>7.9914546104828746E-3</v>
      </c>
    </row>
    <row r="40" spans="2:32" ht="24.75" customHeight="1" x14ac:dyDescent="0.25">
      <c r="B40" s="49" t="s">
        <v>26</v>
      </c>
      <c r="C40" s="14"/>
      <c r="D40" s="15" t="s">
        <v>58</v>
      </c>
      <c r="E40" s="15"/>
      <c r="F40" s="156">
        <f>$G$8*(1+G63)</f>
        <v>6425825</v>
      </c>
      <c r="G40" s="50">
        <v>4.4000000000000003E-3</v>
      </c>
      <c r="H40" s="154">
        <f t="shared" ref="H40:H43" si="31">$F40*G40</f>
        <v>28273.63</v>
      </c>
      <c r="I40" s="19"/>
      <c r="J40" s="211">
        <v>5.8500000000000002E-3</v>
      </c>
      <c r="K40" s="212">
        <f t="shared" ref="K40:K43" si="32">$F40*J40</f>
        <v>37591.076249999998</v>
      </c>
      <c r="L40" s="19"/>
      <c r="M40" s="21">
        <f t="shared" si="15"/>
        <v>9317.4462499999972</v>
      </c>
      <c r="N40" s="155">
        <f t="shared" si="27"/>
        <v>0.32954545454545442</v>
      </c>
      <c r="O40" s="19"/>
      <c r="P40" s="50">
        <v>4.4000000000000003E-3</v>
      </c>
      <c r="Q40" s="154">
        <f t="shared" ref="Q40:Q43" si="33">$F40*P40</f>
        <v>28273.63</v>
      </c>
      <c r="R40" s="19"/>
      <c r="S40" s="21">
        <f t="shared" si="10"/>
        <v>-9317.4462499999972</v>
      </c>
      <c r="T40" s="155">
        <f t="shared" si="28"/>
        <v>-0.24786324786324779</v>
      </c>
      <c r="U40" s="19"/>
      <c r="V40" s="50">
        <v>4.4000000000000003E-3</v>
      </c>
      <c r="W40" s="154">
        <f t="shared" ref="W40:W43" si="34">$F40*V40</f>
        <v>28273.63</v>
      </c>
      <c r="X40" s="19"/>
      <c r="Y40" s="21">
        <f t="shared" si="11"/>
        <v>0</v>
      </c>
      <c r="Z40" s="155">
        <f t="shared" si="29"/>
        <v>0</v>
      </c>
      <c r="AA40" s="19"/>
      <c r="AB40" s="50">
        <v>4.4000000000000003E-3</v>
      </c>
      <c r="AC40" s="154">
        <f t="shared" ref="AC40:AC48" si="35">$F40*AB40</f>
        <v>28273.63</v>
      </c>
      <c r="AD40" s="19"/>
      <c r="AE40" s="21">
        <f t="shared" si="12"/>
        <v>0</v>
      </c>
      <c r="AF40" s="155">
        <f t="shared" si="30"/>
        <v>0</v>
      </c>
    </row>
    <row r="41" spans="2:32" ht="25.5" customHeight="1" x14ac:dyDescent="0.25">
      <c r="B41" s="49" t="s">
        <v>27</v>
      </c>
      <c r="C41" s="14"/>
      <c r="D41" s="15" t="s">
        <v>58</v>
      </c>
      <c r="E41" s="15"/>
      <c r="F41" s="156">
        <f>$G$8*(1+G63)</f>
        <v>6425825</v>
      </c>
      <c r="G41" s="50">
        <v>1.2999999999999999E-3</v>
      </c>
      <c r="H41" s="154">
        <f t="shared" si="31"/>
        <v>8353.5725000000002</v>
      </c>
      <c r="I41" s="19"/>
      <c r="J41" s="50">
        <v>1.2999999999999999E-3</v>
      </c>
      <c r="K41" s="154">
        <f t="shared" si="32"/>
        <v>8353.5725000000002</v>
      </c>
      <c r="L41" s="19"/>
      <c r="M41" s="21">
        <f t="shared" si="15"/>
        <v>0</v>
      </c>
      <c r="N41" s="155">
        <f t="shared" si="27"/>
        <v>0</v>
      </c>
      <c r="O41" s="19"/>
      <c r="P41" s="50">
        <v>1.2999999999999999E-3</v>
      </c>
      <c r="Q41" s="154">
        <f t="shared" si="33"/>
        <v>8353.5725000000002</v>
      </c>
      <c r="R41" s="19"/>
      <c r="S41" s="21">
        <f t="shared" si="10"/>
        <v>0</v>
      </c>
      <c r="T41" s="155">
        <f t="shared" si="28"/>
        <v>0</v>
      </c>
      <c r="U41" s="19"/>
      <c r="V41" s="50">
        <v>1.2999999999999999E-3</v>
      </c>
      <c r="W41" s="154">
        <f t="shared" si="34"/>
        <v>8353.5725000000002</v>
      </c>
      <c r="X41" s="19"/>
      <c r="Y41" s="21">
        <f t="shared" si="11"/>
        <v>0</v>
      </c>
      <c r="Z41" s="155">
        <f t="shared" si="29"/>
        <v>0</v>
      </c>
      <c r="AA41" s="19"/>
      <c r="AB41" s="50">
        <v>1.2999999999999999E-3</v>
      </c>
      <c r="AC41" s="154">
        <f t="shared" si="35"/>
        <v>8353.5725000000002</v>
      </c>
      <c r="AD41" s="19"/>
      <c r="AE41" s="21">
        <f t="shared" si="12"/>
        <v>0</v>
      </c>
      <c r="AF41" s="155">
        <f t="shared" si="30"/>
        <v>0</v>
      </c>
    </row>
    <row r="42" spans="2:32" x14ac:dyDescent="0.25">
      <c r="B42" s="14" t="s">
        <v>28</v>
      </c>
      <c r="C42" s="14"/>
      <c r="D42" s="15" t="s">
        <v>55</v>
      </c>
      <c r="E42" s="15"/>
      <c r="F42" s="17">
        <v>1</v>
      </c>
      <c r="G42" s="50">
        <v>0.25</v>
      </c>
      <c r="H42" s="154">
        <f t="shared" si="31"/>
        <v>0.25</v>
      </c>
      <c r="I42" s="19"/>
      <c r="J42" s="50">
        <v>0.25</v>
      </c>
      <c r="K42" s="154">
        <f t="shared" si="32"/>
        <v>0.25</v>
      </c>
      <c r="L42" s="19"/>
      <c r="M42" s="21">
        <f t="shared" si="15"/>
        <v>0</v>
      </c>
      <c r="N42" s="155">
        <f t="shared" si="27"/>
        <v>0</v>
      </c>
      <c r="O42" s="19"/>
      <c r="P42" s="50">
        <v>0.25</v>
      </c>
      <c r="Q42" s="154">
        <f t="shared" si="33"/>
        <v>0.25</v>
      </c>
      <c r="R42" s="19"/>
      <c r="S42" s="21">
        <f t="shared" si="10"/>
        <v>0</v>
      </c>
      <c r="T42" s="155">
        <f t="shared" si="28"/>
        <v>0</v>
      </c>
      <c r="U42" s="19"/>
      <c r="V42" s="50">
        <v>0.25</v>
      </c>
      <c r="W42" s="154">
        <f t="shared" si="34"/>
        <v>0.25</v>
      </c>
      <c r="X42" s="19"/>
      <c r="Y42" s="21">
        <f t="shared" si="11"/>
        <v>0</v>
      </c>
      <c r="Z42" s="155">
        <f t="shared" si="29"/>
        <v>0</v>
      </c>
      <c r="AA42" s="19"/>
      <c r="AB42" s="50">
        <v>0.25</v>
      </c>
      <c r="AC42" s="154">
        <f t="shared" si="35"/>
        <v>0.25</v>
      </c>
      <c r="AD42" s="19"/>
      <c r="AE42" s="21">
        <f t="shared" si="12"/>
        <v>0</v>
      </c>
      <c r="AF42" s="155">
        <f t="shared" si="30"/>
        <v>0</v>
      </c>
    </row>
    <row r="43" spans="2:32" x14ac:dyDescent="0.25">
      <c r="B43" s="14" t="s">
        <v>29</v>
      </c>
      <c r="C43" s="14"/>
      <c r="D43" s="15" t="s">
        <v>58</v>
      </c>
      <c r="E43" s="15"/>
      <c r="F43" s="157">
        <f>G8</f>
        <v>6387500</v>
      </c>
      <c r="G43" s="50">
        <v>7.0000000000000001E-3</v>
      </c>
      <c r="H43" s="154">
        <f t="shared" si="31"/>
        <v>44712.5</v>
      </c>
      <c r="I43" s="19"/>
      <c r="J43" s="50">
        <v>7.0000000000000001E-3</v>
      </c>
      <c r="K43" s="154">
        <f t="shared" si="32"/>
        <v>44712.5</v>
      </c>
      <c r="L43" s="19"/>
      <c r="M43" s="21">
        <f t="shared" si="15"/>
        <v>0</v>
      </c>
      <c r="N43" s="155">
        <f t="shared" si="27"/>
        <v>0</v>
      </c>
      <c r="O43" s="19"/>
      <c r="P43" s="50">
        <v>7.0000000000000001E-3</v>
      </c>
      <c r="Q43" s="154">
        <f t="shared" si="33"/>
        <v>44712.5</v>
      </c>
      <c r="R43" s="19"/>
      <c r="S43" s="21">
        <f t="shared" si="10"/>
        <v>0</v>
      </c>
      <c r="T43" s="155">
        <f t="shared" si="28"/>
        <v>0</v>
      </c>
      <c r="U43" s="19"/>
      <c r="V43" s="50">
        <v>7.0000000000000001E-3</v>
      </c>
      <c r="W43" s="154">
        <f t="shared" si="34"/>
        <v>44712.5</v>
      </c>
      <c r="X43" s="19"/>
      <c r="Y43" s="21">
        <f t="shared" si="11"/>
        <v>0</v>
      </c>
      <c r="Z43" s="155">
        <f t="shared" si="29"/>
        <v>0</v>
      </c>
      <c r="AA43" s="19"/>
      <c r="AB43" s="50">
        <v>7.0000000000000001E-3</v>
      </c>
      <c r="AC43" s="154">
        <f t="shared" si="35"/>
        <v>44712.5</v>
      </c>
      <c r="AD43" s="19"/>
      <c r="AE43" s="21">
        <f t="shared" si="12"/>
        <v>0</v>
      </c>
      <c r="AF43" s="155">
        <f t="shared" si="30"/>
        <v>0</v>
      </c>
    </row>
    <row r="44" spans="2:32" x14ac:dyDescent="0.25">
      <c r="B44" s="37" t="s">
        <v>30</v>
      </c>
      <c r="C44" s="14"/>
      <c r="D44" s="15" t="s">
        <v>58</v>
      </c>
      <c r="E44" s="15"/>
      <c r="F44" s="55">
        <f>0.64*$G$8</f>
        <v>4088000</v>
      </c>
      <c r="G44" s="54">
        <v>0.08</v>
      </c>
      <c r="H44" s="154">
        <f t="shared" ref="H44:H48" si="36">$F44*G44</f>
        <v>327040</v>
      </c>
      <c r="I44" s="19"/>
      <c r="J44" s="54">
        <v>0.08</v>
      </c>
      <c r="K44" s="154">
        <f t="shared" ref="K44:K48" si="37">$F44*J44</f>
        <v>327040</v>
      </c>
      <c r="L44" s="19"/>
      <c r="M44" s="21">
        <f t="shared" ref="M44:M60" si="38">K44-H44</f>
        <v>0</v>
      </c>
      <c r="N44" s="155">
        <f t="shared" ref="N44:N46" si="39">IF((H44)=0,"",(M44/H44))</f>
        <v>0</v>
      </c>
      <c r="O44" s="19"/>
      <c r="P44" s="54">
        <v>0.08</v>
      </c>
      <c r="Q44" s="154">
        <f t="shared" ref="Q44:Q48" si="40">$F44*P44</f>
        <v>327040</v>
      </c>
      <c r="R44" s="19"/>
      <c r="S44" s="21">
        <f t="shared" ref="S44:S60" si="41">Q44-K44</f>
        <v>0</v>
      </c>
      <c r="T44" s="155">
        <f t="shared" ref="T44:T46" si="42">IF((K44)=0,"",(S44/K44))</f>
        <v>0</v>
      </c>
      <c r="U44" s="19"/>
      <c r="V44" s="54">
        <v>0.08</v>
      </c>
      <c r="W44" s="154">
        <f t="shared" ref="W44:W48" si="43">$F44*V44</f>
        <v>327040</v>
      </c>
      <c r="X44" s="19"/>
      <c r="Y44" s="21">
        <f t="shared" ref="Y44:Y60" si="44">W44-Q44</f>
        <v>0</v>
      </c>
      <c r="Z44" s="155">
        <f t="shared" ref="Z44:Z46" si="45">IF((Q44)=0,"",(Y44/Q44))</f>
        <v>0</v>
      </c>
      <c r="AA44" s="19"/>
      <c r="AB44" s="54">
        <v>0.08</v>
      </c>
      <c r="AC44" s="154">
        <f t="shared" si="35"/>
        <v>327040</v>
      </c>
      <c r="AD44" s="19"/>
      <c r="AE44" s="21">
        <f t="shared" si="12"/>
        <v>0</v>
      </c>
      <c r="AF44" s="155">
        <f t="shared" si="30"/>
        <v>0</v>
      </c>
    </row>
    <row r="45" spans="2:32" x14ac:dyDescent="0.25">
      <c r="B45" s="37" t="s">
        <v>31</v>
      </c>
      <c r="C45" s="14"/>
      <c r="D45" s="15" t="s">
        <v>58</v>
      </c>
      <c r="E45" s="15"/>
      <c r="F45" s="55">
        <f>0.18*$G$8</f>
        <v>1149750</v>
      </c>
      <c r="G45" s="54">
        <v>0.122</v>
      </c>
      <c r="H45" s="154">
        <f t="shared" si="36"/>
        <v>140269.5</v>
      </c>
      <c r="I45" s="19"/>
      <c r="J45" s="54">
        <v>0.122</v>
      </c>
      <c r="K45" s="154">
        <f t="shared" si="37"/>
        <v>140269.5</v>
      </c>
      <c r="L45" s="19"/>
      <c r="M45" s="21">
        <f t="shared" si="38"/>
        <v>0</v>
      </c>
      <c r="N45" s="155">
        <f t="shared" si="39"/>
        <v>0</v>
      </c>
      <c r="O45" s="19"/>
      <c r="P45" s="54">
        <v>0.122</v>
      </c>
      <c r="Q45" s="154">
        <f t="shared" si="40"/>
        <v>140269.5</v>
      </c>
      <c r="R45" s="19"/>
      <c r="S45" s="21">
        <f t="shared" si="41"/>
        <v>0</v>
      </c>
      <c r="T45" s="155">
        <f t="shared" si="42"/>
        <v>0</v>
      </c>
      <c r="U45" s="19"/>
      <c r="V45" s="54">
        <v>0.122</v>
      </c>
      <c r="W45" s="154">
        <f t="shared" si="43"/>
        <v>140269.5</v>
      </c>
      <c r="X45" s="19"/>
      <c r="Y45" s="21">
        <f t="shared" si="44"/>
        <v>0</v>
      </c>
      <c r="Z45" s="155">
        <f t="shared" si="45"/>
        <v>0</v>
      </c>
      <c r="AA45" s="19"/>
      <c r="AB45" s="54">
        <v>0.122</v>
      </c>
      <c r="AC45" s="154">
        <f t="shared" si="35"/>
        <v>140269.5</v>
      </c>
      <c r="AD45" s="19"/>
      <c r="AE45" s="21">
        <f t="shared" si="12"/>
        <v>0</v>
      </c>
      <c r="AF45" s="155">
        <f t="shared" si="30"/>
        <v>0</v>
      </c>
    </row>
    <row r="46" spans="2:32" x14ac:dyDescent="0.25">
      <c r="B46" s="159" t="s">
        <v>32</v>
      </c>
      <c r="C46" s="14"/>
      <c r="D46" s="15" t="s">
        <v>58</v>
      </c>
      <c r="E46" s="15"/>
      <c r="F46" s="55">
        <f>0.18*$G$8</f>
        <v>1149750</v>
      </c>
      <c r="G46" s="54">
        <v>0.161</v>
      </c>
      <c r="H46" s="154">
        <f t="shared" si="36"/>
        <v>185109.75</v>
      </c>
      <c r="I46" s="19"/>
      <c r="J46" s="54">
        <v>0.161</v>
      </c>
      <c r="K46" s="154">
        <f t="shared" si="37"/>
        <v>185109.75</v>
      </c>
      <c r="L46" s="19"/>
      <c r="M46" s="21">
        <f t="shared" si="38"/>
        <v>0</v>
      </c>
      <c r="N46" s="155">
        <f t="shared" si="39"/>
        <v>0</v>
      </c>
      <c r="O46" s="19"/>
      <c r="P46" s="54">
        <v>0.161</v>
      </c>
      <c r="Q46" s="154">
        <f t="shared" si="40"/>
        <v>185109.75</v>
      </c>
      <c r="R46" s="19"/>
      <c r="S46" s="21">
        <f t="shared" si="41"/>
        <v>0</v>
      </c>
      <c r="T46" s="155">
        <f t="shared" si="42"/>
        <v>0</v>
      </c>
      <c r="U46" s="19"/>
      <c r="V46" s="54">
        <v>0.161</v>
      </c>
      <c r="W46" s="154">
        <f t="shared" si="43"/>
        <v>185109.75</v>
      </c>
      <c r="X46" s="19"/>
      <c r="Y46" s="21">
        <f t="shared" si="44"/>
        <v>0</v>
      </c>
      <c r="Z46" s="155">
        <f t="shared" si="45"/>
        <v>0</v>
      </c>
      <c r="AA46" s="19"/>
      <c r="AB46" s="54">
        <v>0.161</v>
      </c>
      <c r="AC46" s="154">
        <f t="shared" si="35"/>
        <v>185109.75</v>
      </c>
      <c r="AD46" s="19"/>
      <c r="AE46" s="21">
        <f t="shared" si="12"/>
        <v>0</v>
      </c>
      <c r="AF46" s="155">
        <f t="shared" si="30"/>
        <v>0</v>
      </c>
    </row>
    <row r="47" spans="2:32" s="61" customFormat="1" x14ac:dyDescent="0.25">
      <c r="B47" s="158" t="s">
        <v>33</v>
      </c>
      <c r="C47" s="56"/>
      <c r="D47" s="57" t="s">
        <v>58</v>
      </c>
      <c r="E47" s="57"/>
      <c r="F47" s="58">
        <f>IF(AND(N3=1, G8&gt;=750), 750, IF(AND(N3=1, AND(G8&lt;750, G8&gt;=0)), G8, IF(AND(N3=2, G8&gt;=750), 750, IF(AND(N3=2, AND(G8&lt;750, G8&gt;=0)), G8))))</f>
        <v>750</v>
      </c>
      <c r="G47" s="54">
        <v>9.4E-2</v>
      </c>
      <c r="H47" s="154">
        <f t="shared" si="36"/>
        <v>70.5</v>
      </c>
      <c r="I47" s="59"/>
      <c r="J47" s="54">
        <v>9.4E-2</v>
      </c>
      <c r="K47" s="154">
        <f t="shared" si="37"/>
        <v>70.5</v>
      </c>
      <c r="L47" s="59"/>
      <c r="M47" s="60">
        <f t="shared" si="38"/>
        <v>0</v>
      </c>
      <c r="N47" s="155">
        <f>IF((H47)=FALSE,"",(M47/H47))</f>
        <v>0</v>
      </c>
      <c r="O47" s="59"/>
      <c r="P47" s="54">
        <v>9.4E-2</v>
      </c>
      <c r="Q47" s="154">
        <f t="shared" si="40"/>
        <v>70.5</v>
      </c>
      <c r="R47" s="59"/>
      <c r="S47" s="60">
        <f t="shared" si="41"/>
        <v>0</v>
      </c>
      <c r="T47" s="155">
        <f>IF((K47)=FALSE,"",(S47/K47))</f>
        <v>0</v>
      </c>
      <c r="U47" s="59"/>
      <c r="V47" s="54">
        <v>9.4E-2</v>
      </c>
      <c r="W47" s="154">
        <f t="shared" si="43"/>
        <v>70.5</v>
      </c>
      <c r="X47" s="59"/>
      <c r="Y47" s="60">
        <f t="shared" si="44"/>
        <v>0</v>
      </c>
      <c r="Z47" s="155">
        <f>IF((Q47)=FALSE,"",(Y47/Q47))</f>
        <v>0</v>
      </c>
      <c r="AA47" s="59"/>
      <c r="AB47" s="54">
        <v>9.4E-2</v>
      </c>
      <c r="AC47" s="154">
        <f t="shared" si="35"/>
        <v>70.5</v>
      </c>
      <c r="AD47" s="59"/>
      <c r="AE47" s="60">
        <f>AC47-W47</f>
        <v>0</v>
      </c>
      <c r="AF47" s="155">
        <f>IF((W47)=FALSE,"",(AE47/W47))</f>
        <v>0</v>
      </c>
    </row>
    <row r="48" spans="2:32" s="61" customFormat="1" ht="13" thickBot="1" x14ac:dyDescent="0.3">
      <c r="B48" s="158" t="s">
        <v>34</v>
      </c>
      <c r="C48" s="56"/>
      <c r="D48" s="57" t="s">
        <v>58</v>
      </c>
      <c r="E48" s="57"/>
      <c r="F48" s="58">
        <f>IF(AND(N3=1, G8&gt;=750), G8-750, IF(AND(N3=1, AND(G8&lt;750, G8&gt;=0)), 0, IF(AND(N3=2, G8&gt;=750), G8-750, IF(AND(N3=2, AND(G8&lt;750, G8&gt;=0)), 0))))</f>
        <v>6386750</v>
      </c>
      <c r="G48" s="54">
        <v>0.11</v>
      </c>
      <c r="H48" s="154">
        <f t="shared" si="36"/>
        <v>702542.5</v>
      </c>
      <c r="I48" s="59"/>
      <c r="J48" s="54">
        <v>0.11</v>
      </c>
      <c r="K48" s="154">
        <f t="shared" si="37"/>
        <v>702542.5</v>
      </c>
      <c r="L48" s="59"/>
      <c r="M48" s="60">
        <f t="shared" si="38"/>
        <v>0</v>
      </c>
      <c r="N48" s="155">
        <f>IFERROR(IF((H48)=FALSE,"",(M48/H48)),"n/a")</f>
        <v>0</v>
      </c>
      <c r="O48" s="59"/>
      <c r="P48" s="54">
        <v>0.11</v>
      </c>
      <c r="Q48" s="154">
        <f t="shared" si="40"/>
        <v>702542.5</v>
      </c>
      <c r="R48" s="59"/>
      <c r="S48" s="60">
        <f t="shared" si="41"/>
        <v>0</v>
      </c>
      <c r="T48" s="155">
        <f>IF((K48)=FALSE,"",(S48/K48))</f>
        <v>0</v>
      </c>
      <c r="U48" s="59"/>
      <c r="V48" s="54">
        <v>0.11</v>
      </c>
      <c r="W48" s="154">
        <f t="shared" si="43"/>
        <v>702542.5</v>
      </c>
      <c r="X48" s="59"/>
      <c r="Y48" s="60">
        <f t="shared" si="44"/>
        <v>0</v>
      </c>
      <c r="Z48" s="155">
        <f>IF((Q48)=FALSE,"",(Y48/Q48))</f>
        <v>0</v>
      </c>
      <c r="AA48" s="59"/>
      <c r="AB48" s="54">
        <v>0.11</v>
      </c>
      <c r="AC48" s="154">
        <f t="shared" si="35"/>
        <v>702542.5</v>
      </c>
      <c r="AD48" s="59"/>
      <c r="AE48" s="60">
        <f t="shared" si="12"/>
        <v>0</v>
      </c>
      <c r="AF48" s="155">
        <f>IF((W48)=FALSE,"",(AE48/W48))</f>
        <v>0</v>
      </c>
    </row>
    <row r="49" spans="2:36" ht="8.25" customHeight="1" thickBot="1" x14ac:dyDescent="0.3">
      <c r="B49" s="62"/>
      <c r="C49" s="63"/>
      <c r="D49" s="64"/>
      <c r="E49" s="64"/>
      <c r="F49" s="66"/>
      <c r="G49" s="65"/>
      <c r="H49" s="67"/>
      <c r="I49" s="68"/>
      <c r="J49" s="65"/>
      <c r="K49" s="67"/>
      <c r="L49" s="68"/>
      <c r="M49" s="69">
        <f t="shared" si="38"/>
        <v>0</v>
      </c>
      <c r="N49" s="70"/>
      <c r="O49" s="68"/>
      <c r="P49" s="65"/>
      <c r="Q49" s="67"/>
      <c r="R49" s="68"/>
      <c r="S49" s="69">
        <f t="shared" si="41"/>
        <v>0</v>
      </c>
      <c r="T49" s="70"/>
      <c r="U49" s="68"/>
      <c r="V49" s="65"/>
      <c r="W49" s="67"/>
      <c r="X49" s="68"/>
      <c r="Y49" s="69">
        <f t="shared" si="44"/>
        <v>0</v>
      </c>
      <c r="Z49" s="70"/>
      <c r="AA49" s="68"/>
      <c r="AB49" s="65"/>
      <c r="AC49" s="67"/>
      <c r="AD49" s="68"/>
      <c r="AE49" s="69">
        <f t="shared" si="12"/>
        <v>0</v>
      </c>
      <c r="AF49" s="70"/>
    </row>
    <row r="50" spans="2:36" ht="13" x14ac:dyDescent="0.25">
      <c r="B50" s="71" t="s">
        <v>35</v>
      </c>
      <c r="C50" s="14"/>
      <c r="D50" s="14"/>
      <c r="E50" s="14"/>
      <c r="F50" s="73"/>
      <c r="G50" s="72"/>
      <c r="H50" s="74">
        <f>SUM(H40:H46,H39)</f>
        <v>850006.0383313424</v>
      </c>
      <c r="I50" s="75"/>
      <c r="J50" s="72"/>
      <c r="K50" s="74">
        <f>SUM(K40:K46,K39)</f>
        <v>859670.72466947208</v>
      </c>
      <c r="L50" s="75"/>
      <c r="M50" s="76">
        <f t="shared" si="38"/>
        <v>9664.6863381296862</v>
      </c>
      <c r="N50" s="77">
        <f>IF((H50)=0,"",(M50/H50))</f>
        <v>1.1370138448783909E-2</v>
      </c>
      <c r="O50" s="75"/>
      <c r="P50" s="72"/>
      <c r="Q50" s="74">
        <f>SUM(Q40:Q46,Q39)</f>
        <v>848520.49535985361</v>
      </c>
      <c r="R50" s="75"/>
      <c r="S50" s="76">
        <f t="shared" si="41"/>
        <v>-11150.229309618473</v>
      </c>
      <c r="T50" s="77">
        <f>IF((K50)=0,"",(S50/K50))</f>
        <v>-1.2970348983217424E-2</v>
      </c>
      <c r="U50" s="75"/>
      <c r="V50" s="72"/>
      <c r="W50" s="74">
        <f>SUM(W40:W46,W39)</f>
        <v>848452.9653598537</v>
      </c>
      <c r="X50" s="75"/>
      <c r="Y50" s="76">
        <f t="shared" si="44"/>
        <v>-67.529999999911524</v>
      </c>
      <c r="Z50" s="77">
        <f>IF((Q50)=0,"",(Y50/Q50))</f>
        <v>-7.9585584990816711E-5</v>
      </c>
      <c r="AA50" s="75"/>
      <c r="AB50" s="72"/>
      <c r="AC50" s="74">
        <f>SUM(AC40:AC46,AC39)</f>
        <v>849369.53535985365</v>
      </c>
      <c r="AD50" s="75"/>
      <c r="AE50" s="76">
        <f t="shared" si="12"/>
        <v>916.56999999994878</v>
      </c>
      <c r="AF50" s="77">
        <f>IF((W50)=0,"",(AE50/W50))</f>
        <v>1.0802838076135483E-3</v>
      </c>
    </row>
    <row r="51" spans="2:36" x14ac:dyDescent="0.25">
      <c r="B51" s="78" t="s">
        <v>36</v>
      </c>
      <c r="C51" s="14"/>
      <c r="D51" s="14"/>
      <c r="E51" s="14"/>
      <c r="F51" s="80"/>
      <c r="G51" s="79">
        <v>0.13</v>
      </c>
      <c r="H51" s="82">
        <f>H50*G51</f>
        <v>110500.78498307451</v>
      </c>
      <c r="I51" s="81"/>
      <c r="J51" s="79">
        <v>0.13</v>
      </c>
      <c r="K51" s="82">
        <f>K50*J51</f>
        <v>111757.19420703138</v>
      </c>
      <c r="L51" s="81"/>
      <c r="M51" s="83">
        <f t="shared" si="38"/>
        <v>1256.4092239568708</v>
      </c>
      <c r="N51" s="84">
        <f>IF((H51)=0,"",(M51/H51))</f>
        <v>1.1370138448784015E-2</v>
      </c>
      <c r="O51" s="81"/>
      <c r="P51" s="79">
        <v>0.13</v>
      </c>
      <c r="Q51" s="82">
        <f>Q50*P51</f>
        <v>110307.66439678098</v>
      </c>
      <c r="R51" s="81"/>
      <c r="S51" s="83">
        <f t="shared" si="41"/>
        <v>-1449.5298102504021</v>
      </c>
      <c r="T51" s="84">
        <f>IF((K51)=0,"",(S51/K51))</f>
        <v>-1.2970348983217427E-2</v>
      </c>
      <c r="U51" s="81"/>
      <c r="V51" s="79">
        <v>0.13</v>
      </c>
      <c r="W51" s="82">
        <f>W50*V51</f>
        <v>110298.88549678099</v>
      </c>
      <c r="X51" s="81"/>
      <c r="Y51" s="83">
        <f t="shared" si="44"/>
        <v>-8.7788999999902444</v>
      </c>
      <c r="Z51" s="84">
        <f>IF((Q51)=0,"",(Y51/Q51))</f>
        <v>-7.9585584990832527E-5</v>
      </c>
      <c r="AA51" s="81"/>
      <c r="AB51" s="79">
        <v>0.13</v>
      </c>
      <c r="AC51" s="82">
        <f>AC50*AB51</f>
        <v>110418.03959678097</v>
      </c>
      <c r="AD51" s="81"/>
      <c r="AE51" s="83">
        <f t="shared" si="12"/>
        <v>119.15409999998519</v>
      </c>
      <c r="AF51" s="84">
        <f>IF((W51)=0,"",(AE51/W51))</f>
        <v>1.0802838076134744E-3</v>
      </c>
    </row>
    <row r="52" spans="2:36" ht="12.75" customHeight="1" x14ac:dyDescent="0.25">
      <c r="B52" s="85" t="s">
        <v>37</v>
      </c>
      <c r="C52" s="14"/>
      <c r="D52" s="14"/>
      <c r="E52" s="14"/>
      <c r="F52" s="80"/>
      <c r="G52" s="86"/>
      <c r="H52" s="82">
        <f>H50+H51</f>
        <v>960506.82331441692</v>
      </c>
      <c r="I52" s="81"/>
      <c r="J52" s="86"/>
      <c r="K52" s="82">
        <f>K50+K51</f>
        <v>971427.91887650348</v>
      </c>
      <c r="L52" s="81"/>
      <c r="M52" s="83">
        <f t="shared" si="38"/>
        <v>10921.095562086557</v>
      </c>
      <c r="N52" s="84">
        <f>IF((H52)=0,"",(M52/H52))</f>
        <v>1.1370138448783922E-2</v>
      </c>
      <c r="O52" s="81"/>
      <c r="P52" s="86"/>
      <c r="Q52" s="82">
        <f>Q50+Q51</f>
        <v>958828.15975663462</v>
      </c>
      <c r="R52" s="81"/>
      <c r="S52" s="83">
        <f t="shared" si="41"/>
        <v>-12599.759119868861</v>
      </c>
      <c r="T52" s="84">
        <f>IF((K52)=0,"",(S52/K52))</f>
        <v>-1.297034898321741E-2</v>
      </c>
      <c r="U52" s="81"/>
      <c r="V52" s="86"/>
      <c r="W52" s="82">
        <f>W50+W51</f>
        <v>958751.85085663467</v>
      </c>
      <c r="X52" s="81"/>
      <c r="Y52" s="83">
        <f t="shared" si="44"/>
        <v>-76.308899999945424</v>
      </c>
      <c r="Z52" s="84">
        <f>IF((Q52)=0,"",(Y52/Q52))</f>
        <v>-7.9585584990864063E-5</v>
      </c>
      <c r="AA52" s="81"/>
      <c r="AB52" s="86"/>
      <c r="AC52" s="82">
        <f>AC50+AC51</f>
        <v>959787.57495663466</v>
      </c>
      <c r="AD52" s="81"/>
      <c r="AE52" s="83">
        <f t="shared" si="12"/>
        <v>1035.7240999999922</v>
      </c>
      <c r="AF52" s="84">
        <f>IF((W52)=0,"",(AE52/W52))</f>
        <v>1.0802838076136006E-3</v>
      </c>
    </row>
    <row r="53" spans="2:36" ht="15.75" customHeight="1" x14ac:dyDescent="0.25">
      <c r="B53" s="141" t="s">
        <v>38</v>
      </c>
      <c r="C53" s="141"/>
      <c r="D53" s="141"/>
      <c r="E53" s="141"/>
      <c r="F53" s="80"/>
      <c r="G53" s="86"/>
      <c r="H53" s="87">
        <f>ROUND(-H52*10%,2)</f>
        <v>-96050.68</v>
      </c>
      <c r="I53" s="81"/>
      <c r="J53" s="86"/>
      <c r="K53" s="213">
        <v>0</v>
      </c>
      <c r="L53" s="81"/>
      <c r="M53" s="88">
        <f t="shared" si="38"/>
        <v>96050.68</v>
      </c>
      <c r="N53" s="89">
        <f>IF((H53)=0,"",(M53/H53))</f>
        <v>-1</v>
      </c>
      <c r="O53" s="81"/>
      <c r="P53" s="86"/>
      <c r="Q53" s="87">
        <f>ROUND(-Q52*10%,2)</f>
        <v>-95882.82</v>
      </c>
      <c r="R53" s="81"/>
      <c r="S53" s="88">
        <f t="shared" si="41"/>
        <v>-95882.82</v>
      </c>
      <c r="T53" s="89" t="str">
        <f>IF((K53)=0,"",(S53/K53))</f>
        <v/>
      </c>
      <c r="U53" s="81"/>
      <c r="V53" s="86"/>
      <c r="W53" s="87">
        <f>ROUND(-W52*10%,2)</f>
        <v>-95875.19</v>
      </c>
      <c r="X53" s="81"/>
      <c r="Y53" s="88">
        <f t="shared" si="44"/>
        <v>7.6300000000046566</v>
      </c>
      <c r="Z53" s="89">
        <f>IF((Q53)=0,"",(Y53/Q53))</f>
        <v>-7.9576299487276828E-5</v>
      </c>
      <c r="AA53" s="81"/>
      <c r="AB53" s="86"/>
      <c r="AC53" s="87">
        <f>ROUND(-AC52*10%,2)</f>
        <v>-95978.76</v>
      </c>
      <c r="AD53" s="81"/>
      <c r="AE53" s="88">
        <f t="shared" si="12"/>
        <v>-103.56999999999243</v>
      </c>
      <c r="AF53" s="89">
        <f>IF((W53)=0,"",(AE53/W53))</f>
        <v>1.0802586153935386E-3</v>
      </c>
    </row>
    <row r="54" spans="2:36" ht="13.5" customHeight="1" thickBot="1" x14ac:dyDescent="0.3">
      <c r="B54" s="222" t="s">
        <v>39</v>
      </c>
      <c r="C54" s="222"/>
      <c r="D54" s="222"/>
      <c r="E54" s="142"/>
      <c r="F54" s="91"/>
      <c r="G54" s="90"/>
      <c r="H54" s="93">
        <f>H52+H53</f>
        <v>864456.14331441699</v>
      </c>
      <c r="I54" s="92"/>
      <c r="J54" s="90"/>
      <c r="K54" s="93">
        <f>K52+K53</f>
        <v>971427.91887650348</v>
      </c>
      <c r="L54" s="92"/>
      <c r="M54" s="94">
        <f t="shared" si="38"/>
        <v>106971.77556208649</v>
      </c>
      <c r="N54" s="95">
        <f>IF((H54)=0,"",(M54/H54))</f>
        <v>0.12374459524568279</v>
      </c>
      <c r="O54" s="92"/>
      <c r="P54" s="90"/>
      <c r="Q54" s="93">
        <f>Q52+Q53</f>
        <v>862945.33975663455</v>
      </c>
      <c r="R54" s="92"/>
      <c r="S54" s="94">
        <f t="shared" si="41"/>
        <v>-108482.57911986893</v>
      </c>
      <c r="T54" s="95">
        <f>IF((K54)=0,"",(S54/K54))</f>
        <v>-0.11167331822759789</v>
      </c>
      <c r="U54" s="92"/>
      <c r="V54" s="90"/>
      <c r="W54" s="93">
        <f>W52+W53</f>
        <v>862876.66085663461</v>
      </c>
      <c r="X54" s="92"/>
      <c r="Y54" s="94">
        <f t="shared" si="44"/>
        <v>-68.678899999940768</v>
      </c>
      <c r="Z54" s="95">
        <f>IF((Q54)=0,"",(Y54/Q54))</f>
        <v>-7.9586616713532977E-5</v>
      </c>
      <c r="AA54" s="92"/>
      <c r="AB54" s="90"/>
      <c r="AC54" s="93">
        <f>AC52+AC53</f>
        <v>863808.81495663465</v>
      </c>
      <c r="AD54" s="92"/>
      <c r="AE54" s="94">
        <f t="shared" si="12"/>
        <v>932.1541000000434</v>
      </c>
      <c r="AF54" s="95">
        <f>IF((W54)=0,"",(AE54/W54))</f>
        <v>1.0802866067493731E-3</v>
      </c>
    </row>
    <row r="55" spans="2:36" s="61" customFormat="1" ht="8.25" customHeight="1" thickBot="1" x14ac:dyDescent="0.3">
      <c r="B55" s="96"/>
      <c r="C55" s="97"/>
      <c r="D55" s="98"/>
      <c r="E55" s="98"/>
      <c r="F55" s="99"/>
      <c r="G55" s="65"/>
      <c r="H55" s="67"/>
      <c r="I55" s="100"/>
      <c r="J55" s="65"/>
      <c r="K55" s="67"/>
      <c r="L55" s="100"/>
      <c r="M55" s="101">
        <f t="shared" si="38"/>
        <v>0</v>
      </c>
      <c r="N55" s="70"/>
      <c r="O55" s="100"/>
      <c r="P55" s="65"/>
      <c r="Q55" s="67"/>
      <c r="R55" s="100"/>
      <c r="S55" s="101">
        <f t="shared" si="41"/>
        <v>0</v>
      </c>
      <c r="T55" s="70"/>
      <c r="U55" s="100"/>
      <c r="V55" s="65"/>
      <c r="W55" s="67"/>
      <c r="X55" s="100"/>
      <c r="Y55" s="101">
        <f t="shared" si="44"/>
        <v>0</v>
      </c>
      <c r="Z55" s="70"/>
      <c r="AA55" s="100"/>
      <c r="AB55" s="65"/>
      <c r="AC55" s="67"/>
      <c r="AD55" s="100"/>
      <c r="AE55" s="101">
        <f t="shared" si="12"/>
        <v>0</v>
      </c>
      <c r="AF55" s="70"/>
    </row>
    <row r="56" spans="2:36" s="61" customFormat="1" ht="13" x14ac:dyDescent="0.25">
      <c r="B56" s="102" t="s">
        <v>40</v>
      </c>
      <c r="C56" s="56"/>
      <c r="D56" s="56"/>
      <c r="E56" s="56"/>
      <c r="F56" s="104"/>
      <c r="G56" s="103"/>
      <c r="H56" s="105">
        <f>SUM(H47:H48,H39,H40:H43)</f>
        <v>900199.7883313424</v>
      </c>
      <c r="I56" s="106"/>
      <c r="J56" s="103"/>
      <c r="K56" s="105">
        <f>SUM(K47:K48,K39,K40:K43)</f>
        <v>909864.4746694722</v>
      </c>
      <c r="L56" s="106"/>
      <c r="M56" s="107">
        <f t="shared" si="38"/>
        <v>9664.6863381298026</v>
      </c>
      <c r="N56" s="77">
        <f>IF((H56)=0,"",(M56/H56))</f>
        <v>1.0736157088022396E-2</v>
      </c>
      <c r="O56" s="106"/>
      <c r="P56" s="103"/>
      <c r="Q56" s="105">
        <f>SUM(Q47:Q48,Q39,Q40:Q43)</f>
        <v>898714.24535985372</v>
      </c>
      <c r="R56" s="106"/>
      <c r="S56" s="107">
        <f t="shared" si="41"/>
        <v>-11150.229309618473</v>
      </c>
      <c r="T56" s="77">
        <f>IF((K56)=0,"",(S56/K56))</f>
        <v>-1.2254824339272103E-2</v>
      </c>
      <c r="U56" s="106"/>
      <c r="V56" s="103"/>
      <c r="W56" s="105">
        <f>SUM(W47:W48,W39,W40:W43)</f>
        <v>898646.7153598537</v>
      </c>
      <c r="X56" s="106"/>
      <c r="Y56" s="107">
        <f t="shared" si="44"/>
        <v>-67.53000000002794</v>
      </c>
      <c r="Z56" s="77">
        <f>IF((Q56)=0,"",(Y56/Q56))</f>
        <v>-7.5140680531872827E-5</v>
      </c>
      <c r="AA56" s="106"/>
      <c r="AB56" s="103"/>
      <c r="AC56" s="105">
        <f>SUM(AC47:AC48,AC39,AC40:AC43)</f>
        <v>899563.28535985365</v>
      </c>
      <c r="AD56" s="106"/>
      <c r="AE56" s="107">
        <f t="shared" si="12"/>
        <v>916.56999999994878</v>
      </c>
      <c r="AF56" s="77">
        <f>IF((W56)=0,"",(AE56/W56))</f>
        <v>1.0199447506275231E-3</v>
      </c>
    </row>
    <row r="57" spans="2:36" s="61" customFormat="1" x14ac:dyDescent="0.25">
      <c r="B57" s="108" t="s">
        <v>36</v>
      </c>
      <c r="C57" s="56"/>
      <c r="D57" s="56"/>
      <c r="E57" s="56"/>
      <c r="F57" s="104"/>
      <c r="G57" s="109">
        <v>0.13</v>
      </c>
      <c r="H57" s="111">
        <f>H56*G57</f>
        <v>117025.97248307451</v>
      </c>
      <c r="I57" s="110"/>
      <c r="J57" s="109">
        <v>0.13</v>
      </c>
      <c r="K57" s="111">
        <f>K56*J57</f>
        <v>118282.3817070314</v>
      </c>
      <c r="L57" s="110"/>
      <c r="M57" s="112">
        <f t="shared" si="38"/>
        <v>1256.4092239568854</v>
      </c>
      <c r="N57" s="84">
        <f>IF((H57)=0,"",(M57/H57))</f>
        <v>1.0736157088022492E-2</v>
      </c>
      <c r="O57" s="110"/>
      <c r="P57" s="109">
        <v>0.13</v>
      </c>
      <c r="Q57" s="111">
        <f>Q56*P57</f>
        <v>116832.85189678099</v>
      </c>
      <c r="R57" s="110"/>
      <c r="S57" s="112">
        <f t="shared" si="41"/>
        <v>-1449.5298102504021</v>
      </c>
      <c r="T57" s="84">
        <f>IF((K57)=0,"",(S57/K57))</f>
        <v>-1.2254824339272106E-2</v>
      </c>
      <c r="U57" s="110"/>
      <c r="V57" s="109">
        <v>0.13</v>
      </c>
      <c r="W57" s="111">
        <f>W56*V57</f>
        <v>116824.07299678099</v>
      </c>
      <c r="X57" s="110"/>
      <c r="Y57" s="112">
        <f t="shared" si="44"/>
        <v>-8.7789000000047963</v>
      </c>
      <c r="Z57" s="84">
        <f>IF((Q57)=0,"",(Y57/Q57))</f>
        <v>-7.5140680531882788E-5</v>
      </c>
      <c r="AA57" s="110"/>
      <c r="AB57" s="109">
        <v>0.13</v>
      </c>
      <c r="AC57" s="111">
        <f>AC56*AB57</f>
        <v>116943.22709678097</v>
      </c>
      <c r="AD57" s="110"/>
      <c r="AE57" s="112">
        <f t="shared" si="12"/>
        <v>119.15409999998519</v>
      </c>
      <c r="AF57" s="84">
        <f>IF((W57)=0,"",(AE57/W57))</f>
        <v>1.0199447506274533E-3</v>
      </c>
    </row>
    <row r="58" spans="2:36" s="61" customFormat="1" ht="12.75" customHeight="1" x14ac:dyDescent="0.25">
      <c r="B58" s="113" t="s">
        <v>37</v>
      </c>
      <c r="C58" s="56"/>
      <c r="D58" s="56"/>
      <c r="E58" s="56"/>
      <c r="F58" s="115"/>
      <c r="G58" s="114"/>
      <c r="H58" s="111">
        <f>H56+H57</f>
        <v>1017225.7608144169</v>
      </c>
      <c r="I58" s="110"/>
      <c r="J58" s="114"/>
      <c r="K58" s="111">
        <f>K56+K57</f>
        <v>1028146.8563765036</v>
      </c>
      <c r="L58" s="110"/>
      <c r="M58" s="112">
        <f t="shared" si="38"/>
        <v>10921.095562086673</v>
      </c>
      <c r="N58" s="84">
        <f>IF((H58)=0,"",(M58/H58))</f>
        <v>1.0736157088022393E-2</v>
      </c>
      <c r="O58" s="110"/>
      <c r="P58" s="114"/>
      <c r="Q58" s="111">
        <f>Q56+Q57</f>
        <v>1015547.0972566347</v>
      </c>
      <c r="R58" s="110"/>
      <c r="S58" s="112">
        <f t="shared" si="41"/>
        <v>-12599.759119868861</v>
      </c>
      <c r="T58" s="84">
        <f>IF((K58)=0,"",(S58/K58))</f>
        <v>-1.2254824339272089E-2</v>
      </c>
      <c r="U58" s="110"/>
      <c r="V58" s="114"/>
      <c r="W58" s="111">
        <f>W56+W57</f>
        <v>1015470.7883566347</v>
      </c>
      <c r="X58" s="110"/>
      <c r="Y58" s="112">
        <f t="shared" si="44"/>
        <v>-76.30890000006184</v>
      </c>
      <c r="Z58" s="84">
        <f>IF((Q58)=0,"",(Y58/Q58))</f>
        <v>-7.5140680531902629E-5</v>
      </c>
      <c r="AA58" s="110"/>
      <c r="AB58" s="114"/>
      <c r="AC58" s="111">
        <f>AC56+AC57</f>
        <v>1016506.5124566347</v>
      </c>
      <c r="AD58" s="110"/>
      <c r="AE58" s="112">
        <f t="shared" si="12"/>
        <v>1035.7240999999922</v>
      </c>
      <c r="AF58" s="84">
        <f>IF((W58)=0,"",(AE58/W58))</f>
        <v>1.0199447506275725E-3</v>
      </c>
    </row>
    <row r="59" spans="2:36" s="61" customFormat="1" ht="15.75" customHeight="1" x14ac:dyDescent="0.25">
      <c r="B59" s="143" t="s">
        <v>38</v>
      </c>
      <c r="C59" s="143"/>
      <c r="D59" s="143"/>
      <c r="E59" s="143"/>
      <c r="F59" s="115"/>
      <c r="G59" s="114"/>
      <c r="H59" s="116">
        <f>ROUND(-H58*10%,2)</f>
        <v>-101722.58</v>
      </c>
      <c r="I59" s="110"/>
      <c r="J59" s="114"/>
      <c r="K59" s="214">
        <v>0</v>
      </c>
      <c r="L59" s="110"/>
      <c r="M59" s="117">
        <f t="shared" si="38"/>
        <v>101722.58</v>
      </c>
      <c r="N59" s="89">
        <f>IF((H59)=0,"",(M59/H59))</f>
        <v>-1</v>
      </c>
      <c r="O59" s="110"/>
      <c r="P59" s="114"/>
      <c r="Q59" s="116">
        <f>ROUND(-Q58*10%,2)</f>
        <v>-101554.71</v>
      </c>
      <c r="R59" s="110"/>
      <c r="S59" s="117">
        <f t="shared" si="41"/>
        <v>-101554.71</v>
      </c>
      <c r="T59" s="89" t="str">
        <f>IF((K59)=0,"",(S59/K59))</f>
        <v/>
      </c>
      <c r="U59" s="110"/>
      <c r="V59" s="114"/>
      <c r="W59" s="116">
        <f>ROUND(-W58*10%,2)</f>
        <v>-101547.08</v>
      </c>
      <c r="X59" s="110"/>
      <c r="Y59" s="117">
        <f t="shared" si="44"/>
        <v>7.6300000000046566</v>
      </c>
      <c r="Z59" s="89">
        <f>IF((Q59)=0,"",(Y59/Q59))</f>
        <v>-7.5131916579788925E-5</v>
      </c>
      <c r="AA59" s="110"/>
      <c r="AB59" s="114"/>
      <c r="AC59" s="116">
        <f>ROUND(-AC58*10%,2)</f>
        <v>-101650.65</v>
      </c>
      <c r="AD59" s="110"/>
      <c r="AE59" s="117">
        <f t="shared" si="12"/>
        <v>-103.56999999999243</v>
      </c>
      <c r="AF59" s="89">
        <f>IF((W59)=0,"",(AE59/W59))</f>
        <v>1.0199210060987715E-3</v>
      </c>
    </row>
    <row r="60" spans="2:36" s="61" customFormat="1" ht="13.5" customHeight="1" thickBot="1" x14ac:dyDescent="0.3">
      <c r="B60" s="223" t="s">
        <v>41</v>
      </c>
      <c r="C60" s="223"/>
      <c r="D60" s="223"/>
      <c r="E60" s="135"/>
      <c r="F60" s="119"/>
      <c r="G60" s="118"/>
      <c r="H60" s="121">
        <f>SUM(H58:H59)</f>
        <v>915503.18081441696</v>
      </c>
      <c r="I60" s="120"/>
      <c r="J60" s="118"/>
      <c r="K60" s="121">
        <f>SUM(K58:K59)</f>
        <v>1028146.8563765036</v>
      </c>
      <c r="L60" s="120"/>
      <c r="M60" s="122">
        <f t="shared" si="38"/>
        <v>112643.67556208663</v>
      </c>
      <c r="N60" s="123">
        <f>IF((H60)=0,"",(M60/H60))</f>
        <v>0.1230401793491101</v>
      </c>
      <c r="O60" s="120"/>
      <c r="P60" s="118"/>
      <c r="Q60" s="121">
        <f>SUM(Q58:Q59)</f>
        <v>913992.38725663477</v>
      </c>
      <c r="R60" s="120"/>
      <c r="S60" s="122">
        <f t="shared" si="41"/>
        <v>-114154.46911986882</v>
      </c>
      <c r="T60" s="123">
        <f>IF((K60)=0,"",(S60/K60))</f>
        <v>-0.11102934217217104</v>
      </c>
      <c r="U60" s="120"/>
      <c r="V60" s="118"/>
      <c r="W60" s="121">
        <f>SUM(W58:W59)</f>
        <v>913923.70835663471</v>
      </c>
      <c r="X60" s="120"/>
      <c r="Y60" s="122">
        <f t="shared" si="44"/>
        <v>-68.678900000057183</v>
      </c>
      <c r="Z60" s="123">
        <f>IF((Q60)=0,"",(Y60/Q60))</f>
        <v>-7.5141654304362621E-5</v>
      </c>
      <c r="AA60" s="120"/>
      <c r="AB60" s="118"/>
      <c r="AC60" s="121">
        <f>SUM(AC58:AC59)</f>
        <v>914855.86245663464</v>
      </c>
      <c r="AD60" s="120"/>
      <c r="AE60" s="122">
        <f t="shared" si="12"/>
        <v>932.15409999992698</v>
      </c>
      <c r="AF60" s="123">
        <f>IF((W60)=0,"",(AE60/W60))</f>
        <v>1.0199473889085044E-3</v>
      </c>
    </row>
    <row r="61" spans="2:36" s="61" customFormat="1" ht="8.25" customHeight="1" thickBot="1" x14ac:dyDescent="0.3">
      <c r="B61" s="96"/>
      <c r="C61" s="97"/>
      <c r="D61" s="98"/>
      <c r="E61" s="98"/>
      <c r="F61" s="125"/>
      <c r="G61" s="124"/>
      <c r="H61" s="127"/>
      <c r="I61" s="126"/>
      <c r="J61" s="124"/>
      <c r="K61" s="127"/>
      <c r="L61" s="126"/>
      <c r="M61" s="128"/>
      <c r="N61" s="70"/>
      <c r="O61" s="126"/>
      <c r="P61" s="124"/>
      <c r="Q61" s="127"/>
      <c r="R61" s="126"/>
      <c r="S61" s="128"/>
      <c r="T61" s="70"/>
      <c r="U61" s="126"/>
      <c r="V61" s="124"/>
      <c r="W61" s="127"/>
      <c r="X61" s="126"/>
      <c r="Y61" s="128"/>
      <c r="Z61" s="70"/>
      <c r="AA61" s="126"/>
      <c r="AB61" s="124"/>
      <c r="AC61" s="127"/>
      <c r="AD61" s="126"/>
      <c r="AE61" s="128"/>
      <c r="AF61" s="70"/>
    </row>
    <row r="62" spans="2:36" ht="10.5" customHeight="1" x14ac:dyDescent="0.25">
      <c r="H62" s="147"/>
      <c r="I62" s="144"/>
      <c r="K62" s="147"/>
      <c r="L62" s="144"/>
      <c r="M62" s="144"/>
      <c r="N62" s="144"/>
      <c r="O62" s="144"/>
      <c r="Q62" s="147"/>
      <c r="R62" s="144"/>
      <c r="S62" s="144"/>
      <c r="T62" s="144"/>
      <c r="U62" s="144"/>
      <c r="W62" s="147"/>
      <c r="X62" s="144"/>
      <c r="Y62" s="144"/>
      <c r="Z62" s="144"/>
      <c r="AA62" s="144"/>
      <c r="AC62" s="147"/>
      <c r="AD62" s="144"/>
      <c r="AE62" s="144"/>
      <c r="AF62" s="144"/>
    </row>
    <row r="63" spans="2:36" ht="13" x14ac:dyDescent="0.3">
      <c r="B63" s="7" t="s">
        <v>42</v>
      </c>
      <c r="G63" s="182">
        <v>6.0000000000000001E-3</v>
      </c>
      <c r="I63" s="144"/>
      <c r="J63" s="182">
        <v>6.0000000000000001E-3</v>
      </c>
      <c r="K63" s="144"/>
      <c r="L63" s="144"/>
      <c r="M63" s="144"/>
      <c r="N63" s="144"/>
      <c r="O63" s="144"/>
      <c r="P63" s="182">
        <v>6.0000000000000001E-3</v>
      </c>
      <c r="Q63" s="144"/>
      <c r="R63" s="144"/>
      <c r="S63" s="144"/>
      <c r="T63" s="144"/>
      <c r="U63" s="144"/>
      <c r="V63" s="182">
        <v>6.0000000000000001E-3</v>
      </c>
      <c r="W63" s="144"/>
      <c r="X63" s="144"/>
      <c r="Y63" s="144"/>
      <c r="Z63" s="144"/>
      <c r="AA63" s="144"/>
      <c r="AB63" s="182">
        <v>6.0000000000000001E-3</v>
      </c>
      <c r="AC63" s="144"/>
      <c r="AD63" s="144"/>
      <c r="AE63" s="144"/>
      <c r="AF63" s="144"/>
    </row>
    <row r="64" spans="2:36" ht="10.5" customHeight="1" x14ac:dyDescent="0.25">
      <c r="I64" s="144"/>
      <c r="K64" s="144"/>
      <c r="L64" s="144"/>
      <c r="M64" s="144"/>
      <c r="N64" s="144"/>
      <c r="O64" s="144"/>
      <c r="R64" s="144"/>
      <c r="U64" s="144"/>
      <c r="X64" s="144"/>
      <c r="AA64" s="144"/>
      <c r="AD64" s="144"/>
      <c r="AG64" s="144"/>
      <c r="AJ64" s="144"/>
    </row>
    <row r="65" spans="1:36" ht="10.5" customHeight="1" x14ac:dyDescent="0.3">
      <c r="A65" s="130" t="s">
        <v>43</v>
      </c>
      <c r="I65" s="144"/>
      <c r="K65" s="144"/>
      <c r="L65" s="144"/>
      <c r="M65" s="144"/>
      <c r="N65" s="144"/>
      <c r="O65" s="144"/>
      <c r="R65" s="144"/>
      <c r="U65" s="144"/>
      <c r="X65" s="144"/>
      <c r="AA65" s="144"/>
      <c r="AD65" s="144"/>
      <c r="AG65" s="144"/>
      <c r="AJ65" s="144"/>
    </row>
    <row r="66" spans="1:36" ht="10.5" customHeight="1" x14ac:dyDescent="0.25">
      <c r="I66" s="144"/>
      <c r="K66" s="144"/>
      <c r="L66" s="144"/>
      <c r="M66" s="144"/>
      <c r="N66" s="144"/>
      <c r="O66" s="144"/>
      <c r="R66" s="144"/>
      <c r="U66" s="144"/>
      <c r="X66" s="144"/>
      <c r="AA66" s="144"/>
      <c r="AD66" s="144"/>
      <c r="AG66" s="144"/>
      <c r="AJ66" s="144"/>
    </row>
    <row r="67" spans="1:36" x14ac:dyDescent="0.25">
      <c r="A67" s="1" t="s">
        <v>44</v>
      </c>
      <c r="I67" s="144"/>
      <c r="K67" s="144"/>
      <c r="L67" s="144"/>
      <c r="M67" s="144"/>
      <c r="N67" s="144"/>
      <c r="O67" s="144"/>
      <c r="R67" s="144"/>
      <c r="U67" s="144"/>
      <c r="X67" s="144"/>
      <c r="AA67" s="144"/>
      <c r="AD67" s="144"/>
      <c r="AG67" s="144"/>
      <c r="AJ67" s="144"/>
    </row>
    <row r="68" spans="1:36" x14ac:dyDescent="0.25">
      <c r="A68" s="1" t="s">
        <v>45</v>
      </c>
      <c r="I68" s="144"/>
      <c r="K68" s="144"/>
      <c r="L68" s="144"/>
      <c r="M68" s="144"/>
      <c r="N68" s="144"/>
      <c r="O68" s="144"/>
      <c r="R68" s="144"/>
      <c r="U68" s="144"/>
      <c r="X68" s="144"/>
      <c r="AA68" s="144"/>
      <c r="AD68" s="144"/>
      <c r="AG68" s="144"/>
      <c r="AJ68" s="144"/>
    </row>
    <row r="69" spans="1:36" x14ac:dyDescent="0.25">
      <c r="I69" s="144"/>
      <c r="K69" s="144"/>
      <c r="L69" s="144"/>
      <c r="M69" s="144"/>
      <c r="N69" s="144"/>
      <c r="O69" s="144"/>
      <c r="R69" s="144"/>
      <c r="U69" s="144"/>
      <c r="X69" s="144"/>
      <c r="AA69" s="144"/>
      <c r="AD69" s="144"/>
      <c r="AG69" s="144"/>
      <c r="AJ69" s="144"/>
    </row>
    <row r="70" spans="1:36" x14ac:dyDescent="0.25">
      <c r="A70" s="6" t="s">
        <v>46</v>
      </c>
      <c r="I70" s="144"/>
      <c r="K70" s="144"/>
      <c r="L70" s="144"/>
      <c r="M70" s="144"/>
      <c r="N70" s="144"/>
      <c r="O70" s="144"/>
      <c r="R70" s="144"/>
      <c r="U70" s="144"/>
      <c r="X70" s="144"/>
      <c r="AA70" s="144"/>
      <c r="AD70" s="144"/>
      <c r="AG70" s="144"/>
      <c r="AJ70" s="144"/>
    </row>
    <row r="71" spans="1:36" x14ac:dyDescent="0.25">
      <c r="A71" s="6" t="s">
        <v>47</v>
      </c>
      <c r="I71" s="144"/>
      <c r="K71" s="144"/>
      <c r="L71" s="144"/>
      <c r="M71" s="144"/>
      <c r="N71" s="144"/>
      <c r="O71" s="144"/>
      <c r="R71" s="144"/>
      <c r="U71" s="144"/>
      <c r="X71" s="144"/>
      <c r="AA71" s="144"/>
      <c r="AD71" s="144"/>
      <c r="AG71" s="144"/>
      <c r="AJ71" s="144"/>
    </row>
    <row r="72" spans="1:36" x14ac:dyDescent="0.25">
      <c r="I72" s="144"/>
      <c r="K72" s="144"/>
      <c r="L72" s="144"/>
      <c r="M72" s="144"/>
      <c r="N72" s="144"/>
      <c r="O72" s="144"/>
      <c r="R72" s="144"/>
      <c r="U72" s="144"/>
      <c r="X72" s="144"/>
      <c r="AA72" s="144"/>
      <c r="AD72" s="144"/>
      <c r="AG72" s="144"/>
      <c r="AJ72" s="144"/>
    </row>
    <row r="73" spans="1:36" x14ac:dyDescent="0.25">
      <c r="A73" s="1" t="s">
        <v>48</v>
      </c>
      <c r="I73" s="144"/>
      <c r="K73" s="144"/>
      <c r="L73" s="144"/>
      <c r="M73" s="144"/>
      <c r="N73" s="144"/>
      <c r="O73" s="144"/>
      <c r="R73" s="144"/>
      <c r="U73" s="144"/>
      <c r="X73" s="144"/>
      <c r="AA73" s="144"/>
      <c r="AD73" s="144"/>
      <c r="AG73" s="144"/>
      <c r="AJ73" s="144"/>
    </row>
    <row r="74" spans="1:36" x14ac:dyDescent="0.25">
      <c r="A74" s="1" t="s">
        <v>49</v>
      </c>
      <c r="I74" s="144"/>
      <c r="K74" s="144"/>
      <c r="L74" s="144"/>
      <c r="M74" s="144"/>
      <c r="N74" s="144"/>
      <c r="O74" s="144"/>
      <c r="R74" s="144"/>
      <c r="U74" s="144"/>
      <c r="X74" s="144"/>
      <c r="AA74" s="144"/>
      <c r="AD74" s="144"/>
      <c r="AG74" s="144"/>
      <c r="AJ74" s="144"/>
    </row>
    <row r="75" spans="1:36" x14ac:dyDescent="0.25">
      <c r="A75" s="1" t="s">
        <v>50</v>
      </c>
      <c r="I75" s="144"/>
      <c r="K75" s="144"/>
      <c r="L75" s="144"/>
      <c r="M75" s="144"/>
      <c r="N75" s="144"/>
      <c r="O75" s="144"/>
      <c r="R75" s="144"/>
      <c r="U75" s="144"/>
      <c r="X75" s="144"/>
      <c r="AA75" s="144"/>
      <c r="AD75" s="144"/>
      <c r="AG75" s="144"/>
      <c r="AJ75" s="144"/>
    </row>
    <row r="76" spans="1:36" x14ac:dyDescent="0.25">
      <c r="A76" s="1" t="s">
        <v>51</v>
      </c>
      <c r="I76" s="144"/>
      <c r="K76" s="144"/>
      <c r="L76" s="144"/>
      <c r="M76" s="144"/>
      <c r="N76" s="144"/>
      <c r="O76" s="144"/>
      <c r="R76" s="144"/>
      <c r="U76" s="144"/>
      <c r="X76" s="144"/>
      <c r="AA76" s="144"/>
      <c r="AD76" s="144"/>
      <c r="AG76" s="144"/>
      <c r="AJ76" s="144"/>
    </row>
    <row r="77" spans="1:36" x14ac:dyDescent="0.25">
      <c r="A77" s="1" t="s">
        <v>52</v>
      </c>
      <c r="I77" s="144"/>
      <c r="K77" s="144"/>
      <c r="L77" s="144"/>
      <c r="M77" s="144"/>
      <c r="N77" s="144"/>
      <c r="O77" s="144"/>
      <c r="R77" s="144"/>
      <c r="U77" s="144"/>
      <c r="X77" s="144"/>
      <c r="AA77" s="144"/>
      <c r="AD77" s="144"/>
      <c r="AG77" s="144"/>
      <c r="AJ77" s="144"/>
    </row>
    <row r="78" spans="1:36" x14ac:dyDescent="0.25">
      <c r="I78" s="144"/>
      <c r="K78" s="144"/>
      <c r="L78" s="144"/>
      <c r="M78" s="144"/>
      <c r="N78" s="144"/>
      <c r="O78" s="144"/>
      <c r="R78" s="144"/>
      <c r="U78" s="144"/>
      <c r="X78" s="144"/>
      <c r="AA78" s="144"/>
      <c r="AD78" s="144"/>
      <c r="AG78" s="144"/>
      <c r="AJ78" s="144"/>
    </row>
    <row r="79" spans="1:36" x14ac:dyDescent="0.25">
      <c r="A79" s="131"/>
      <c r="B79" s="1" t="s">
        <v>53</v>
      </c>
    </row>
  </sheetData>
  <sheetProtection selectLockedCells="1"/>
  <mergeCells count="11">
    <mergeCell ref="B54:D54"/>
    <mergeCell ref="B60:D60"/>
    <mergeCell ref="Y9:Z9"/>
    <mergeCell ref="AB9:AC9"/>
    <mergeCell ref="AE9:AF9"/>
    <mergeCell ref="P9:Q9"/>
    <mergeCell ref="G9:H9"/>
    <mergeCell ref="J9:K9"/>
    <mergeCell ref="M9:N9"/>
    <mergeCell ref="S9:T9"/>
    <mergeCell ref="V9:W9"/>
  </mergeCells>
  <dataValidations count="2">
    <dataValidation type="list" allowBlank="1" showInputMessage="1" showErrorMessage="1" prompt="Select Charge Unit - monthly, per kWh, per kW" sqref="D37:E38 D55:E55 D12:E27 D61:E61 D40:E49 D29:E35">
      <formula1>"Monthly, per kWh, per kW"</formula1>
    </dataValidation>
    <dataValidation type="list" allowBlank="1" showInputMessage="1" showErrorMessage="1" sqref="D5:E5">
      <formula1>"TOU, non-TOU"</formula1>
    </dataValidation>
  </dataValidations>
  <pageMargins left="0.75" right="0.75" top="1" bottom="1" header="0.5" footer="0.5"/>
  <pageSetup paperSize="3" scale="59" orientation="landscape" r:id="rId1"/>
  <headerFooter alignWithMargins="0">
    <oddFooter>&amp;C9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6561" r:id="rId4" name="Option Button 1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10</xdr:col>
                    <xdr:colOff>679450</xdr:colOff>
                    <xdr:row>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562" r:id="rId5" name="Option Button 2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10</xdr:col>
                    <xdr:colOff>679450</xdr:colOff>
                    <xdr:row>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563" r:id="rId6" name="Option Button 3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10</xdr:col>
                    <xdr:colOff>679450</xdr:colOff>
                    <xdr:row>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564" r:id="rId7" name="Option Button 4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10</xdr:col>
                    <xdr:colOff>679450</xdr:colOff>
                    <xdr:row>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565" r:id="rId8" name="Option Button 5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10</xdr:col>
                    <xdr:colOff>679450</xdr:colOff>
                    <xdr:row>7</xdr:row>
                    <xdr:rowOff>31750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3">
    <tabColor theme="9" tint="-0.249977111117893"/>
    <pageSetUpPr fitToPage="1"/>
  </sheetPr>
  <dimension ref="A1:AP79"/>
  <sheetViews>
    <sheetView showGridLines="0" topLeftCell="A67" zoomScaleNormal="100" workbookViewId="0">
      <selection activeCell="E15" sqref="E15"/>
    </sheetView>
  </sheetViews>
  <sheetFormatPr defaultColWidth="9.1796875" defaultRowHeight="12.5" x14ac:dyDescent="0.25"/>
  <cols>
    <col min="1" max="1" width="2.1796875" style="1" customWidth="1"/>
    <col min="2" max="2" width="28.54296875" style="1" customWidth="1"/>
    <col min="3" max="3" width="1.26953125" style="1" customWidth="1"/>
    <col min="4" max="4" width="11.26953125" style="1" customWidth="1"/>
    <col min="5" max="5" width="11.26953125" style="1" hidden="1" customWidth="1"/>
    <col min="6" max="6" width="11.453125" style="1" bestFit="1" customWidth="1"/>
    <col min="7" max="7" width="13.26953125" style="1" customWidth="1"/>
    <col min="8" max="8" width="14" style="144" bestFit="1" customWidth="1"/>
    <col min="9" max="9" width="1.7265625" style="1" customWidth="1"/>
    <col min="10" max="10" width="13.26953125" style="1" customWidth="1"/>
    <col min="11" max="11" width="14" style="1" bestFit="1" customWidth="1"/>
    <col min="12" max="12" width="1.7265625" style="1" customWidth="1"/>
    <col min="13" max="13" width="12.26953125" style="1" customWidth="1"/>
    <col min="14" max="14" width="12.1796875" style="1" bestFit="1" customWidth="1"/>
    <col min="15" max="15" width="1.7265625" style="1" customWidth="1"/>
    <col min="16" max="16" width="13.26953125" style="1" hidden="1" customWidth="1"/>
    <col min="17" max="17" width="14" style="1" hidden="1" customWidth="1"/>
    <col min="18" max="18" width="1.7265625" style="1" hidden="1" customWidth="1"/>
    <col min="19" max="19" width="12.26953125" style="1" hidden="1" customWidth="1"/>
    <col min="20" max="20" width="0" style="1" hidden="1" customWidth="1"/>
    <col min="21" max="21" width="1.7265625" style="1" hidden="1" customWidth="1"/>
    <col min="22" max="22" width="13.26953125" style="1" hidden="1" customWidth="1"/>
    <col min="23" max="23" width="14" style="1" hidden="1" customWidth="1"/>
    <col min="24" max="24" width="1.7265625" style="1" hidden="1" customWidth="1"/>
    <col min="25" max="25" width="10.453125" style="1" hidden="1" customWidth="1"/>
    <col min="26" max="26" width="7.54296875" style="1" hidden="1" customWidth="1"/>
    <col min="27" max="27" width="1.7265625" style="1" hidden="1" customWidth="1"/>
    <col min="28" max="28" width="13.54296875" style="1" hidden="1" customWidth="1"/>
    <col min="29" max="29" width="14.1796875" style="1" hidden="1" customWidth="1"/>
    <col min="30" max="30" width="1.7265625" style="1" hidden="1" customWidth="1"/>
    <col min="31" max="31" width="10.453125" style="1" hidden="1" customWidth="1"/>
    <col min="32" max="32" width="7.54296875" style="1" hidden="1" customWidth="1"/>
    <col min="33" max="33" width="1.7265625" style="1" hidden="1" customWidth="1"/>
    <col min="34" max="34" width="13.54296875" style="1" bestFit="1" customWidth="1"/>
    <col min="35" max="35" width="14.1796875" style="1" bestFit="1" customWidth="1"/>
    <col min="36" max="36" width="1.7265625" style="1" customWidth="1"/>
    <col min="37" max="37" width="10.453125" style="1" bestFit="1" customWidth="1"/>
    <col min="38" max="38" width="7.54296875" style="1" bestFit="1" customWidth="1"/>
    <col min="39" max="16384" width="9.1796875" style="1"/>
  </cols>
  <sheetData>
    <row r="1" spans="2:42" ht="7.5" customHeight="1" x14ac:dyDescent="0.25">
      <c r="M1"/>
      <c r="N1"/>
    </row>
    <row r="2" spans="2:42" ht="7.5" customHeight="1" x14ac:dyDescent="0.25">
      <c r="M2"/>
      <c r="N2"/>
    </row>
    <row r="3" spans="2:42" ht="15.5" x14ac:dyDescent="0.3">
      <c r="B3" s="2" t="s">
        <v>0</v>
      </c>
      <c r="D3" s="136" t="s">
        <v>107</v>
      </c>
      <c r="E3" s="136"/>
      <c r="F3" s="136"/>
      <c r="G3" s="136"/>
      <c r="H3" s="136"/>
      <c r="I3" s="136"/>
      <c r="J3" s="136"/>
      <c r="K3" s="136"/>
      <c r="L3" s="136"/>
      <c r="M3" s="136"/>
      <c r="N3" s="151">
        <v>1</v>
      </c>
      <c r="O3" s="136"/>
      <c r="Q3" s="34"/>
      <c r="R3" s="152"/>
      <c r="S3" s="34"/>
      <c r="T3" s="34"/>
      <c r="U3" s="152"/>
      <c r="V3" s="34"/>
      <c r="W3" s="34"/>
      <c r="X3" s="152"/>
      <c r="Y3" s="34"/>
      <c r="Z3" s="34"/>
      <c r="AA3" s="152"/>
      <c r="AB3" s="34"/>
      <c r="AC3" s="34"/>
      <c r="AD3" s="152"/>
      <c r="AE3" s="34"/>
      <c r="AF3" s="34"/>
      <c r="AG3" s="152"/>
      <c r="AH3" s="34"/>
      <c r="AI3" s="34"/>
      <c r="AJ3" s="152"/>
      <c r="AK3" s="34"/>
      <c r="AL3" s="34"/>
      <c r="AM3" s="34"/>
      <c r="AN3" s="34"/>
      <c r="AO3" s="34"/>
      <c r="AP3" s="34"/>
    </row>
    <row r="4" spans="2:42" ht="7.5" customHeight="1" x14ac:dyDescent="0.35">
      <c r="B4" s="3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R4" s="4"/>
      <c r="U4" s="4"/>
      <c r="X4" s="4"/>
      <c r="AA4" s="4"/>
      <c r="AD4" s="4"/>
      <c r="AG4" s="4"/>
      <c r="AJ4" s="4"/>
    </row>
    <row r="5" spans="2:42" ht="15.5" x14ac:dyDescent="0.35">
      <c r="B5" s="2" t="s">
        <v>1</v>
      </c>
      <c r="D5" s="5" t="s">
        <v>71</v>
      </c>
      <c r="E5" s="5"/>
      <c r="F5" s="4"/>
      <c r="G5" s="4"/>
      <c r="H5" s="4"/>
    </row>
    <row r="6" spans="2:42" ht="15.5" x14ac:dyDescent="0.35">
      <c r="B6" s="3"/>
      <c r="D6" s="4"/>
      <c r="E6" s="4"/>
      <c r="F6" s="4"/>
      <c r="G6" s="4"/>
      <c r="H6" s="4"/>
      <c r="J6" s="153"/>
      <c r="K6" s="153"/>
    </row>
    <row r="7" spans="2:42" ht="13" x14ac:dyDescent="0.3">
      <c r="B7" s="6"/>
      <c r="D7" s="7" t="s">
        <v>3</v>
      </c>
      <c r="E7" s="7"/>
      <c r="F7" s="7"/>
      <c r="G7" s="8">
        <f>'Summary (1)'!D23</f>
        <v>15000</v>
      </c>
      <c r="H7" s="9" t="s">
        <v>69</v>
      </c>
      <c r="J7" s="153"/>
      <c r="K7" s="153"/>
    </row>
    <row r="8" spans="2:42" ht="13" x14ac:dyDescent="0.3">
      <c r="B8" s="6"/>
      <c r="G8" s="8">
        <f>'Summary (1)'!C23</f>
        <v>7665000</v>
      </c>
      <c r="H8" s="9" t="s">
        <v>4</v>
      </c>
    </row>
    <row r="9" spans="2:42" s="19" customFormat="1" ht="25.15" customHeight="1" x14ac:dyDescent="0.25">
      <c r="B9" s="148"/>
      <c r="D9" s="149"/>
      <c r="E9" s="149"/>
      <c r="F9" s="149"/>
      <c r="G9" s="220" t="s">
        <v>113</v>
      </c>
      <c r="H9" s="221"/>
      <c r="I9" s="150"/>
      <c r="J9" s="220" t="s">
        <v>59</v>
      </c>
      <c r="K9" s="221"/>
      <c r="L9" s="150"/>
      <c r="M9" s="220" t="s">
        <v>60</v>
      </c>
      <c r="N9" s="221"/>
      <c r="O9" s="150"/>
      <c r="P9" s="220" t="s">
        <v>62</v>
      </c>
      <c r="Q9" s="221"/>
      <c r="R9" s="150"/>
      <c r="S9" s="220" t="s">
        <v>63</v>
      </c>
      <c r="T9" s="221"/>
      <c r="U9" s="150"/>
      <c r="V9" s="220" t="s">
        <v>64</v>
      </c>
      <c r="W9" s="221"/>
      <c r="X9" s="150"/>
      <c r="Y9" s="220" t="s">
        <v>65</v>
      </c>
      <c r="Z9" s="221"/>
      <c r="AA9" s="150"/>
      <c r="AB9" s="220" t="s">
        <v>66</v>
      </c>
      <c r="AC9" s="221"/>
      <c r="AD9" s="150"/>
      <c r="AE9" s="220" t="s">
        <v>67</v>
      </c>
      <c r="AF9" s="221"/>
    </row>
    <row r="10" spans="2:42" ht="12.75" customHeight="1" x14ac:dyDescent="0.3">
      <c r="B10" s="6"/>
      <c r="D10" s="137" t="s">
        <v>5</v>
      </c>
      <c r="E10" s="137"/>
      <c r="F10" s="10" t="s">
        <v>7</v>
      </c>
      <c r="G10" s="10" t="s">
        <v>6</v>
      </c>
      <c r="H10" s="11" t="s">
        <v>8</v>
      </c>
      <c r="I10" s="144"/>
      <c r="J10" s="10" t="s">
        <v>6</v>
      </c>
      <c r="K10" s="11" t="s">
        <v>8</v>
      </c>
      <c r="L10" s="144"/>
      <c r="M10" s="145" t="s">
        <v>9</v>
      </c>
      <c r="N10" s="139" t="s">
        <v>10</v>
      </c>
      <c r="O10" s="144"/>
      <c r="P10" s="10" t="s">
        <v>6</v>
      </c>
      <c r="Q10" s="11" t="s">
        <v>8</v>
      </c>
      <c r="R10" s="144"/>
      <c r="S10" s="145" t="s">
        <v>9</v>
      </c>
      <c r="T10" s="139" t="s">
        <v>61</v>
      </c>
      <c r="U10" s="144"/>
      <c r="V10" s="10" t="s">
        <v>6</v>
      </c>
      <c r="W10" s="11" t="s">
        <v>8</v>
      </c>
      <c r="X10" s="144"/>
      <c r="Y10" s="145" t="s">
        <v>9</v>
      </c>
      <c r="Z10" s="139" t="s">
        <v>61</v>
      </c>
      <c r="AA10" s="144"/>
      <c r="AB10" s="10" t="s">
        <v>6</v>
      </c>
      <c r="AC10" s="11" t="s">
        <v>8</v>
      </c>
      <c r="AD10" s="144"/>
      <c r="AE10" s="145" t="s">
        <v>9</v>
      </c>
      <c r="AF10" s="139" t="s">
        <v>61</v>
      </c>
    </row>
    <row r="11" spans="2:42" ht="13" x14ac:dyDescent="0.3">
      <c r="B11" s="6"/>
      <c r="D11" s="138"/>
      <c r="E11" s="138"/>
      <c r="F11" s="12"/>
      <c r="G11" s="12" t="s">
        <v>11</v>
      </c>
      <c r="H11" s="13" t="s">
        <v>11</v>
      </c>
      <c r="I11" s="144"/>
      <c r="J11" s="12" t="s">
        <v>11</v>
      </c>
      <c r="K11" s="13" t="s">
        <v>11</v>
      </c>
      <c r="L11" s="144"/>
      <c r="M11" s="146"/>
      <c r="N11" s="140"/>
      <c r="O11" s="144"/>
      <c r="P11" s="12" t="s">
        <v>11</v>
      </c>
      <c r="Q11" s="13" t="s">
        <v>11</v>
      </c>
      <c r="R11" s="144"/>
      <c r="S11" s="146"/>
      <c r="T11" s="140"/>
      <c r="U11" s="144"/>
      <c r="V11" s="12" t="s">
        <v>11</v>
      </c>
      <c r="W11" s="13" t="s">
        <v>11</v>
      </c>
      <c r="X11" s="144"/>
      <c r="Y11" s="146"/>
      <c r="Z11" s="140"/>
      <c r="AA11" s="144"/>
      <c r="AB11" s="12" t="s">
        <v>11</v>
      </c>
      <c r="AC11" s="13" t="s">
        <v>11</v>
      </c>
      <c r="AD11" s="144"/>
      <c r="AE11" s="146"/>
      <c r="AF11" s="140"/>
    </row>
    <row r="12" spans="2:42" x14ac:dyDescent="0.25">
      <c r="B12" s="14" t="s">
        <v>12</v>
      </c>
      <c r="C12" s="14"/>
      <c r="D12" s="15" t="s">
        <v>55</v>
      </c>
      <c r="E12" s="15"/>
      <c r="F12" s="17">
        <v>1</v>
      </c>
      <c r="G12" s="16">
        <v>3807.46</v>
      </c>
      <c r="H12" s="18">
        <f t="shared" ref="H12:H27" si="0">$F12*G12</f>
        <v>3807.46</v>
      </c>
      <c r="I12" s="19"/>
      <c r="J12" s="16">
        <v>4472.71</v>
      </c>
      <c r="K12" s="18">
        <f t="shared" ref="K12:K27" si="1">$F12*J12</f>
        <v>4472.71</v>
      </c>
      <c r="L12" s="19"/>
      <c r="M12" s="21">
        <f t="shared" ref="M12:M21" si="2">K12-H12</f>
        <v>665.25</v>
      </c>
      <c r="N12" s="22">
        <f t="shared" ref="N12:N21" si="3">IF((H12)=0,"",(M12/H12))</f>
        <v>0.17472278106664285</v>
      </c>
      <c r="O12" s="19"/>
      <c r="P12" s="16">
        <v>5656.01</v>
      </c>
      <c r="Q12" s="18">
        <f t="shared" ref="Q12:Q27" si="4">$F12*P12</f>
        <v>5656.01</v>
      </c>
      <c r="R12" s="19"/>
      <c r="S12" s="21">
        <f>Q12-K12</f>
        <v>1183.3000000000002</v>
      </c>
      <c r="T12" s="22">
        <f t="shared" ref="T12:T34" si="5">IF((K12)=0,"",(S12/K12))</f>
        <v>0.2645599647640916</v>
      </c>
      <c r="U12" s="19"/>
      <c r="V12" s="16">
        <v>5646.57</v>
      </c>
      <c r="W12" s="18">
        <f t="shared" ref="W12:W27" si="6">$F12*V12</f>
        <v>5646.57</v>
      </c>
      <c r="X12" s="19"/>
      <c r="Y12" s="21">
        <f>W12-Q12</f>
        <v>-9.4400000000005093</v>
      </c>
      <c r="Z12" s="22">
        <f t="shared" ref="Z12:Z34" si="7">IF((Q12)=0,"",(Y12/Q12))</f>
        <v>-1.6690210943758072E-3</v>
      </c>
      <c r="AA12" s="19"/>
      <c r="AB12" s="16">
        <v>5773.78</v>
      </c>
      <c r="AC12" s="18">
        <f t="shared" ref="AC12:AC27" si="8">$F12*AB12</f>
        <v>5773.78</v>
      </c>
      <c r="AD12" s="19"/>
      <c r="AE12" s="21">
        <f>AC12-W12</f>
        <v>127.21000000000004</v>
      </c>
      <c r="AF12" s="22">
        <f t="shared" ref="AF12:AF34" si="9">IF((W12)=0,"",(AE12/W12))</f>
        <v>2.2528720975742805E-2</v>
      </c>
    </row>
    <row r="13" spans="2:42" x14ac:dyDescent="0.25">
      <c r="B13" s="14" t="s">
        <v>13</v>
      </c>
      <c r="C13" s="14"/>
      <c r="D13" s="15" t="s">
        <v>55</v>
      </c>
      <c r="E13" s="15"/>
      <c r="F13" s="17">
        <v>1</v>
      </c>
      <c r="G13" s="16"/>
      <c r="H13" s="18">
        <f t="shared" si="0"/>
        <v>0</v>
      </c>
      <c r="I13" s="19"/>
      <c r="J13" s="16"/>
      <c r="K13" s="18">
        <f t="shared" si="1"/>
        <v>0</v>
      </c>
      <c r="L13" s="19"/>
      <c r="M13" s="21">
        <f t="shared" si="2"/>
        <v>0</v>
      </c>
      <c r="N13" s="22" t="str">
        <f t="shared" si="3"/>
        <v/>
      </c>
      <c r="O13" s="19"/>
      <c r="P13" s="16"/>
      <c r="Q13" s="18">
        <f t="shared" si="4"/>
        <v>0</v>
      </c>
      <c r="R13" s="19"/>
      <c r="S13" s="21">
        <f t="shared" ref="S13:S60" si="10">Q13-K13</f>
        <v>0</v>
      </c>
      <c r="T13" s="22" t="str">
        <f t="shared" si="5"/>
        <v/>
      </c>
      <c r="U13" s="19"/>
      <c r="V13" s="16"/>
      <c r="W13" s="18">
        <f t="shared" si="6"/>
        <v>0</v>
      </c>
      <c r="X13" s="19"/>
      <c r="Y13" s="21">
        <f t="shared" ref="Y13:Y60" si="11">W13-Q13</f>
        <v>0</v>
      </c>
      <c r="Z13" s="22" t="str">
        <f t="shared" si="7"/>
        <v/>
      </c>
      <c r="AA13" s="19"/>
      <c r="AB13" s="16"/>
      <c r="AC13" s="18">
        <f t="shared" si="8"/>
        <v>0</v>
      </c>
      <c r="AD13" s="19"/>
      <c r="AE13" s="21">
        <f t="shared" ref="AE13:AE60" si="12">AC13-W13</f>
        <v>0</v>
      </c>
      <c r="AF13" s="22" t="str">
        <f t="shared" si="9"/>
        <v/>
      </c>
    </row>
    <row r="14" spans="2:42" x14ac:dyDescent="0.25">
      <c r="B14" s="23" t="s">
        <v>104</v>
      </c>
      <c r="C14" s="14"/>
      <c r="D14" s="15" t="s">
        <v>55</v>
      </c>
      <c r="E14" s="15"/>
      <c r="F14" s="17">
        <v>1</v>
      </c>
      <c r="G14" s="16"/>
      <c r="H14" s="18">
        <f t="shared" si="0"/>
        <v>0</v>
      </c>
      <c r="I14" s="19"/>
      <c r="J14" s="16"/>
      <c r="K14" s="18">
        <f t="shared" si="1"/>
        <v>0</v>
      </c>
      <c r="L14" s="19"/>
      <c r="M14" s="21">
        <f t="shared" si="2"/>
        <v>0</v>
      </c>
      <c r="N14" s="22" t="str">
        <f t="shared" si="3"/>
        <v/>
      </c>
      <c r="O14" s="19"/>
      <c r="P14" s="16"/>
      <c r="Q14" s="18">
        <f t="shared" si="4"/>
        <v>0</v>
      </c>
      <c r="R14" s="19"/>
      <c r="S14" s="21">
        <f t="shared" si="10"/>
        <v>0</v>
      </c>
      <c r="T14" s="22" t="str">
        <f t="shared" si="5"/>
        <v/>
      </c>
      <c r="U14" s="19"/>
      <c r="V14" s="16"/>
      <c r="W14" s="18">
        <f t="shared" si="6"/>
        <v>0</v>
      </c>
      <c r="X14" s="19"/>
      <c r="Y14" s="21">
        <f t="shared" si="11"/>
        <v>0</v>
      </c>
      <c r="Z14" s="22" t="str">
        <f t="shared" si="7"/>
        <v/>
      </c>
      <c r="AA14" s="19"/>
      <c r="AB14" s="16"/>
      <c r="AC14" s="18">
        <f t="shared" si="8"/>
        <v>0</v>
      </c>
      <c r="AD14" s="19"/>
      <c r="AE14" s="21">
        <f t="shared" si="12"/>
        <v>0</v>
      </c>
      <c r="AF14" s="22" t="str">
        <f>IF((W14)=0,"",(AE14/W14))</f>
        <v/>
      </c>
    </row>
    <row r="15" spans="2:42" x14ac:dyDescent="0.25">
      <c r="B15" s="23" t="s">
        <v>105</v>
      </c>
      <c r="C15" s="14"/>
      <c r="D15" s="15" t="s">
        <v>55</v>
      </c>
      <c r="E15" s="15"/>
      <c r="F15" s="17">
        <v>1</v>
      </c>
      <c r="G15" s="16">
        <v>0</v>
      </c>
      <c r="H15" s="18">
        <f t="shared" si="0"/>
        <v>0</v>
      </c>
      <c r="I15" s="19"/>
      <c r="J15" s="16">
        <v>0</v>
      </c>
      <c r="K15" s="18">
        <f t="shared" si="1"/>
        <v>0</v>
      </c>
      <c r="L15" s="19"/>
      <c r="M15" s="21">
        <f t="shared" si="2"/>
        <v>0</v>
      </c>
      <c r="N15" s="22" t="str">
        <f t="shared" si="3"/>
        <v/>
      </c>
      <c r="O15" s="19"/>
      <c r="P15" s="16">
        <v>0</v>
      </c>
      <c r="Q15" s="18">
        <f t="shared" si="4"/>
        <v>0</v>
      </c>
      <c r="R15" s="19"/>
      <c r="S15" s="21">
        <f t="shared" si="10"/>
        <v>0</v>
      </c>
      <c r="T15" s="22" t="str">
        <f t="shared" si="5"/>
        <v/>
      </c>
      <c r="U15" s="19"/>
      <c r="V15" s="16">
        <v>0</v>
      </c>
      <c r="W15" s="18">
        <f t="shared" si="6"/>
        <v>0</v>
      </c>
      <c r="X15" s="19"/>
      <c r="Y15" s="21">
        <f t="shared" si="11"/>
        <v>0</v>
      </c>
      <c r="Z15" s="22" t="str">
        <f t="shared" si="7"/>
        <v/>
      </c>
      <c r="AA15" s="19"/>
      <c r="AB15" s="16">
        <v>0</v>
      </c>
      <c r="AC15" s="18">
        <f t="shared" si="8"/>
        <v>0</v>
      </c>
      <c r="AD15" s="19"/>
      <c r="AE15" s="21">
        <f t="shared" si="12"/>
        <v>0</v>
      </c>
      <c r="AF15" s="22" t="str">
        <f>IF((W15)=0,"",(AE15/W15))</f>
        <v/>
      </c>
    </row>
    <row r="16" spans="2:42" hidden="1" x14ac:dyDescent="0.25">
      <c r="B16" s="23"/>
      <c r="C16" s="14"/>
      <c r="D16" s="15"/>
      <c r="E16" s="15"/>
      <c r="F16" s="17">
        <v>1</v>
      </c>
      <c r="G16" s="16"/>
      <c r="H16" s="18">
        <f t="shared" si="0"/>
        <v>0</v>
      </c>
      <c r="I16" s="19"/>
      <c r="J16" s="16"/>
      <c r="K16" s="18">
        <f t="shared" si="1"/>
        <v>0</v>
      </c>
      <c r="L16" s="19"/>
      <c r="M16" s="21">
        <f t="shared" si="2"/>
        <v>0</v>
      </c>
      <c r="N16" s="22" t="str">
        <f t="shared" si="3"/>
        <v/>
      </c>
      <c r="O16" s="19"/>
      <c r="P16" s="16"/>
      <c r="Q16" s="18">
        <f t="shared" si="4"/>
        <v>0</v>
      </c>
      <c r="R16" s="19"/>
      <c r="S16" s="21">
        <f t="shared" si="10"/>
        <v>0</v>
      </c>
      <c r="T16" s="22" t="str">
        <f t="shared" si="5"/>
        <v/>
      </c>
      <c r="U16" s="19"/>
      <c r="V16" s="16"/>
      <c r="W16" s="18">
        <f t="shared" si="6"/>
        <v>0</v>
      </c>
      <c r="X16" s="19"/>
      <c r="Y16" s="21">
        <f t="shared" si="11"/>
        <v>0</v>
      </c>
      <c r="Z16" s="22" t="str">
        <f t="shared" si="7"/>
        <v/>
      </c>
      <c r="AA16" s="19"/>
      <c r="AB16" s="16"/>
      <c r="AC16" s="18">
        <f t="shared" si="8"/>
        <v>0</v>
      </c>
      <c r="AD16" s="19"/>
      <c r="AE16" s="21">
        <f t="shared" si="12"/>
        <v>0</v>
      </c>
      <c r="AF16" s="22" t="str">
        <f t="shared" si="9"/>
        <v/>
      </c>
    </row>
    <row r="17" spans="2:32" hidden="1" x14ac:dyDescent="0.25">
      <c r="B17" s="23"/>
      <c r="C17" s="14"/>
      <c r="D17" s="15"/>
      <c r="E17" s="15"/>
      <c r="F17" s="17">
        <v>1</v>
      </c>
      <c r="G17" s="16"/>
      <c r="H17" s="18">
        <f t="shared" si="0"/>
        <v>0</v>
      </c>
      <c r="I17" s="19"/>
      <c r="J17" s="16"/>
      <c r="K17" s="18">
        <f t="shared" si="1"/>
        <v>0</v>
      </c>
      <c r="L17" s="19"/>
      <c r="M17" s="21">
        <f t="shared" si="2"/>
        <v>0</v>
      </c>
      <c r="N17" s="22" t="str">
        <f t="shared" si="3"/>
        <v/>
      </c>
      <c r="O17" s="19"/>
      <c r="P17" s="16"/>
      <c r="Q17" s="18">
        <f t="shared" si="4"/>
        <v>0</v>
      </c>
      <c r="R17" s="19"/>
      <c r="S17" s="21">
        <f t="shared" si="10"/>
        <v>0</v>
      </c>
      <c r="T17" s="22" t="str">
        <f t="shared" si="5"/>
        <v/>
      </c>
      <c r="U17" s="19"/>
      <c r="V17" s="16"/>
      <c r="W17" s="18">
        <f t="shared" si="6"/>
        <v>0</v>
      </c>
      <c r="X17" s="19"/>
      <c r="Y17" s="21">
        <f t="shared" si="11"/>
        <v>0</v>
      </c>
      <c r="Z17" s="22" t="str">
        <f t="shared" si="7"/>
        <v/>
      </c>
      <c r="AA17" s="19"/>
      <c r="AB17" s="16"/>
      <c r="AC17" s="18">
        <f t="shared" si="8"/>
        <v>0</v>
      </c>
      <c r="AD17" s="19"/>
      <c r="AE17" s="21">
        <f t="shared" si="12"/>
        <v>0</v>
      </c>
      <c r="AF17" s="22" t="str">
        <f t="shared" si="9"/>
        <v/>
      </c>
    </row>
    <row r="18" spans="2:32" hidden="1" x14ac:dyDescent="0.25">
      <c r="B18" s="23"/>
      <c r="C18" s="14"/>
      <c r="D18" s="15"/>
      <c r="E18" s="15"/>
      <c r="F18" s="17">
        <v>1</v>
      </c>
      <c r="G18" s="16"/>
      <c r="H18" s="18">
        <f t="shared" si="0"/>
        <v>0</v>
      </c>
      <c r="I18" s="19"/>
      <c r="J18" s="16"/>
      <c r="K18" s="18">
        <f t="shared" si="1"/>
        <v>0</v>
      </c>
      <c r="L18" s="19"/>
      <c r="M18" s="21">
        <f t="shared" si="2"/>
        <v>0</v>
      </c>
      <c r="N18" s="22" t="str">
        <f t="shared" si="3"/>
        <v/>
      </c>
      <c r="O18" s="19"/>
      <c r="P18" s="16"/>
      <c r="Q18" s="18">
        <f t="shared" si="4"/>
        <v>0</v>
      </c>
      <c r="R18" s="19"/>
      <c r="S18" s="21">
        <f t="shared" si="10"/>
        <v>0</v>
      </c>
      <c r="T18" s="22" t="str">
        <f t="shared" si="5"/>
        <v/>
      </c>
      <c r="U18" s="19"/>
      <c r="V18" s="16"/>
      <c r="W18" s="18">
        <f t="shared" si="6"/>
        <v>0</v>
      </c>
      <c r="X18" s="19"/>
      <c r="Y18" s="21">
        <f t="shared" si="11"/>
        <v>0</v>
      </c>
      <c r="Z18" s="22" t="str">
        <f t="shared" si="7"/>
        <v/>
      </c>
      <c r="AA18" s="19"/>
      <c r="AB18" s="16"/>
      <c r="AC18" s="18">
        <f t="shared" si="8"/>
        <v>0</v>
      </c>
      <c r="AD18" s="19"/>
      <c r="AE18" s="21">
        <f t="shared" si="12"/>
        <v>0</v>
      </c>
      <c r="AF18" s="22" t="str">
        <f t="shared" si="9"/>
        <v/>
      </c>
    </row>
    <row r="19" spans="2:32" x14ac:dyDescent="0.25">
      <c r="B19" s="14" t="s">
        <v>14</v>
      </c>
      <c r="C19" s="14"/>
      <c r="D19" s="15" t="s">
        <v>70</v>
      </c>
      <c r="E19" s="15"/>
      <c r="F19" s="17">
        <f>$G$7</f>
        <v>15000</v>
      </c>
      <c r="G19" s="16">
        <v>0.22459999999999999</v>
      </c>
      <c r="H19" s="18">
        <f t="shared" si="0"/>
        <v>3369</v>
      </c>
      <c r="I19" s="19"/>
      <c r="J19" s="16">
        <v>0.26379999999999998</v>
      </c>
      <c r="K19" s="18">
        <f t="shared" si="1"/>
        <v>3956.9999999999995</v>
      </c>
      <c r="L19" s="19"/>
      <c r="M19" s="21">
        <f t="shared" si="2"/>
        <v>587.99999999999955</v>
      </c>
      <c r="N19" s="22">
        <f t="shared" si="3"/>
        <v>0.17453250222617975</v>
      </c>
      <c r="O19" s="19"/>
      <c r="P19" s="16">
        <v>0.33360000000000001</v>
      </c>
      <c r="Q19" s="18">
        <f t="shared" si="4"/>
        <v>5004</v>
      </c>
      <c r="R19" s="19"/>
      <c r="S19" s="21">
        <f t="shared" si="10"/>
        <v>1047.0000000000005</v>
      </c>
      <c r="T19" s="22">
        <f t="shared" si="5"/>
        <v>0.2645943896891586</v>
      </c>
      <c r="U19" s="19"/>
      <c r="V19" s="16">
        <v>0.33300000000000002</v>
      </c>
      <c r="W19" s="18">
        <f t="shared" si="6"/>
        <v>4995</v>
      </c>
      <c r="X19" s="19"/>
      <c r="Y19" s="21">
        <f t="shared" si="11"/>
        <v>-9</v>
      </c>
      <c r="Z19" s="22">
        <f t="shared" si="7"/>
        <v>-1.7985611510791368E-3</v>
      </c>
      <c r="AA19" s="19"/>
      <c r="AB19" s="16">
        <v>0.34050000000000002</v>
      </c>
      <c r="AC19" s="18">
        <f t="shared" si="8"/>
        <v>5107.5</v>
      </c>
      <c r="AD19" s="19"/>
      <c r="AE19" s="21">
        <f t="shared" si="12"/>
        <v>112.5</v>
      </c>
      <c r="AF19" s="22">
        <f t="shared" si="9"/>
        <v>2.2522522522522521E-2</v>
      </c>
    </row>
    <row r="20" spans="2:32" x14ac:dyDescent="0.25">
      <c r="B20" s="14" t="s">
        <v>15</v>
      </c>
      <c r="C20" s="14"/>
      <c r="D20" s="15" t="s">
        <v>70</v>
      </c>
      <c r="E20" s="15"/>
      <c r="F20" s="17">
        <f t="shared" ref="F20" si="13">$G$7</f>
        <v>15000</v>
      </c>
      <c r="G20" s="16"/>
      <c r="H20" s="18">
        <f t="shared" si="0"/>
        <v>0</v>
      </c>
      <c r="I20" s="19"/>
      <c r="J20" s="16"/>
      <c r="K20" s="18">
        <f t="shared" si="1"/>
        <v>0</v>
      </c>
      <c r="L20" s="19"/>
      <c r="M20" s="21">
        <f t="shared" si="2"/>
        <v>0</v>
      </c>
      <c r="N20" s="22" t="str">
        <f t="shared" si="3"/>
        <v/>
      </c>
      <c r="O20" s="19"/>
      <c r="P20" s="16"/>
      <c r="Q20" s="18">
        <f t="shared" si="4"/>
        <v>0</v>
      </c>
      <c r="R20" s="19"/>
      <c r="S20" s="21">
        <f t="shared" si="10"/>
        <v>0</v>
      </c>
      <c r="T20" s="22" t="str">
        <f t="shared" si="5"/>
        <v/>
      </c>
      <c r="U20" s="19"/>
      <c r="V20" s="16"/>
      <c r="W20" s="18">
        <f t="shared" si="6"/>
        <v>0</v>
      </c>
      <c r="X20" s="19"/>
      <c r="Y20" s="21">
        <f t="shared" si="11"/>
        <v>0</v>
      </c>
      <c r="Z20" s="22" t="str">
        <f t="shared" si="7"/>
        <v/>
      </c>
      <c r="AA20" s="19"/>
      <c r="AB20" s="16"/>
      <c r="AC20" s="18">
        <f t="shared" si="8"/>
        <v>0</v>
      </c>
      <c r="AD20" s="19"/>
      <c r="AE20" s="21">
        <f t="shared" si="12"/>
        <v>0</v>
      </c>
      <c r="AF20" s="22" t="str">
        <f t="shared" si="9"/>
        <v/>
      </c>
    </row>
    <row r="21" spans="2:32" x14ac:dyDescent="0.25">
      <c r="B21" s="14" t="s">
        <v>16</v>
      </c>
      <c r="C21" s="14"/>
      <c r="D21" s="15" t="s">
        <v>70</v>
      </c>
      <c r="E21" s="15"/>
      <c r="F21" s="17">
        <f>$G$7</f>
        <v>15000</v>
      </c>
      <c r="G21" s="16">
        <v>-9.9000000000000008E-3</v>
      </c>
      <c r="H21" s="18">
        <f t="shared" si="0"/>
        <v>-148.5</v>
      </c>
      <c r="I21" s="19"/>
      <c r="J21" s="16"/>
      <c r="K21" s="18">
        <f t="shared" si="1"/>
        <v>0</v>
      </c>
      <c r="L21" s="19"/>
      <c r="M21" s="21">
        <f t="shared" si="2"/>
        <v>148.5</v>
      </c>
      <c r="N21" s="22">
        <f t="shared" si="3"/>
        <v>-1</v>
      </c>
      <c r="O21" s="19"/>
      <c r="P21" s="16"/>
      <c r="Q21" s="18">
        <f t="shared" si="4"/>
        <v>0</v>
      </c>
      <c r="R21" s="19"/>
      <c r="S21" s="21">
        <f t="shared" si="10"/>
        <v>0</v>
      </c>
      <c r="T21" s="22" t="str">
        <f t="shared" si="5"/>
        <v/>
      </c>
      <c r="U21" s="19"/>
      <c r="V21" s="16"/>
      <c r="W21" s="18">
        <f t="shared" si="6"/>
        <v>0</v>
      </c>
      <c r="X21" s="19"/>
      <c r="Y21" s="21">
        <f t="shared" si="11"/>
        <v>0</v>
      </c>
      <c r="Z21" s="22" t="str">
        <f t="shared" si="7"/>
        <v/>
      </c>
      <c r="AA21" s="19"/>
      <c r="AB21" s="16"/>
      <c r="AC21" s="18">
        <f t="shared" si="8"/>
        <v>0</v>
      </c>
      <c r="AD21" s="19"/>
      <c r="AE21" s="21">
        <f t="shared" si="12"/>
        <v>0</v>
      </c>
      <c r="AF21" s="22" t="str">
        <f t="shared" si="9"/>
        <v/>
      </c>
    </row>
    <row r="22" spans="2:32" hidden="1" x14ac:dyDescent="0.25">
      <c r="B22" s="24"/>
      <c r="C22" s="14"/>
      <c r="D22" s="15"/>
      <c r="E22" s="15"/>
      <c r="F22" s="17"/>
      <c r="G22" s="16"/>
      <c r="H22" s="18"/>
      <c r="I22" s="19"/>
      <c r="J22" s="16"/>
      <c r="K22" s="18"/>
      <c r="L22" s="19"/>
      <c r="M22" s="21"/>
      <c r="N22" s="22"/>
      <c r="O22" s="19"/>
      <c r="P22" s="16"/>
      <c r="Q22" s="18"/>
      <c r="R22" s="19"/>
      <c r="S22" s="21"/>
      <c r="T22" s="22"/>
      <c r="U22" s="19"/>
      <c r="V22" s="16"/>
      <c r="W22" s="18"/>
      <c r="X22" s="19"/>
      <c r="Y22" s="21"/>
      <c r="Z22" s="22"/>
      <c r="AA22" s="19"/>
      <c r="AB22" s="16"/>
      <c r="AC22" s="18"/>
      <c r="AD22" s="19"/>
      <c r="AE22" s="21"/>
      <c r="AF22" s="22"/>
    </row>
    <row r="23" spans="2:32" hidden="1" x14ac:dyDescent="0.25">
      <c r="B23" s="132"/>
      <c r="C23" s="14"/>
      <c r="D23" s="15"/>
      <c r="E23" s="15"/>
      <c r="F23" s="17"/>
      <c r="G23" s="16"/>
      <c r="H23" s="18"/>
      <c r="I23" s="19"/>
      <c r="J23" s="16"/>
      <c r="K23" s="18"/>
      <c r="L23" s="19"/>
      <c r="M23" s="21"/>
      <c r="N23" s="22"/>
      <c r="O23" s="19"/>
      <c r="P23" s="16"/>
      <c r="Q23" s="18"/>
      <c r="R23" s="19"/>
      <c r="S23" s="21"/>
      <c r="T23" s="22"/>
      <c r="U23" s="19"/>
      <c r="V23" s="16"/>
      <c r="W23" s="18"/>
      <c r="X23" s="19"/>
      <c r="Y23" s="21"/>
      <c r="Z23" s="22"/>
      <c r="AA23" s="19"/>
      <c r="AB23" s="16"/>
      <c r="AC23" s="18"/>
      <c r="AD23" s="19"/>
      <c r="AE23" s="21"/>
      <c r="AF23" s="22"/>
    </row>
    <row r="24" spans="2:32" x14ac:dyDescent="0.25">
      <c r="B24" s="24" t="s">
        <v>57</v>
      </c>
      <c r="C24" s="14"/>
      <c r="D24" s="15" t="s">
        <v>70</v>
      </c>
      <c r="E24" s="15"/>
      <c r="F24" s="17">
        <f t="shared" ref="F24:F27" si="14">$G$7</f>
        <v>15000</v>
      </c>
      <c r="G24" s="16">
        <v>0</v>
      </c>
      <c r="H24" s="18">
        <f t="shared" ref="H24" si="15">$F24*G24</f>
        <v>0</v>
      </c>
      <c r="I24" s="19"/>
      <c r="J24" s="16">
        <v>0</v>
      </c>
      <c r="K24" s="18">
        <f t="shared" ref="K24" si="16">$F24*J24</f>
        <v>0</v>
      </c>
      <c r="L24" s="19"/>
      <c r="M24" s="21">
        <f t="shared" ref="M24" si="17">K24-H24</f>
        <v>0</v>
      </c>
      <c r="N24" s="22" t="str">
        <f t="shared" ref="N24" si="18">IF((H24)=0,"",(M24/H24))</f>
        <v/>
      </c>
      <c r="O24" s="19"/>
      <c r="P24" s="16">
        <v>0</v>
      </c>
      <c r="Q24" s="18">
        <f t="shared" ref="Q24" si="19">$F24*P24</f>
        <v>0</v>
      </c>
      <c r="R24" s="19"/>
      <c r="S24" s="21">
        <f t="shared" ref="S24" si="20">Q24-K24</f>
        <v>0</v>
      </c>
      <c r="T24" s="22" t="str">
        <f t="shared" ref="T24" si="21">IF((K24)=0,"",(S24/K24))</f>
        <v/>
      </c>
      <c r="U24" s="19"/>
      <c r="V24" s="16">
        <v>0</v>
      </c>
      <c r="W24" s="18">
        <f t="shared" ref="W24" si="22">$F24*V24</f>
        <v>0</v>
      </c>
      <c r="X24" s="19"/>
      <c r="Y24" s="21">
        <f t="shared" ref="Y24" si="23">W24-Q24</f>
        <v>0</v>
      </c>
      <c r="Z24" s="22" t="str">
        <f t="shared" ref="Z24" si="24">IF((Q24)=0,"",(Y24/Q24))</f>
        <v/>
      </c>
      <c r="AA24" s="19"/>
      <c r="AB24" s="16">
        <v>0</v>
      </c>
      <c r="AC24" s="18">
        <f t="shared" si="8"/>
        <v>0</v>
      </c>
      <c r="AD24" s="19"/>
      <c r="AE24" s="21">
        <f t="shared" si="12"/>
        <v>0</v>
      </c>
      <c r="AF24" s="22" t="str">
        <f t="shared" si="9"/>
        <v/>
      </c>
    </row>
    <row r="25" spans="2:32" hidden="1" x14ac:dyDescent="0.25">
      <c r="B25" s="24"/>
      <c r="C25" s="14"/>
      <c r="D25" s="15"/>
      <c r="E25" s="15"/>
      <c r="F25" s="17">
        <f t="shared" si="14"/>
        <v>15000</v>
      </c>
      <c r="G25" s="16"/>
      <c r="H25" s="18">
        <f t="shared" si="0"/>
        <v>0</v>
      </c>
      <c r="I25" s="19"/>
      <c r="J25" s="16"/>
      <c r="K25" s="18">
        <f t="shared" si="1"/>
        <v>0</v>
      </c>
      <c r="L25" s="19"/>
      <c r="M25" s="21">
        <f t="shared" ref="M25:M60" si="25">K25-H25</f>
        <v>0</v>
      </c>
      <c r="N25" s="22" t="str">
        <f t="shared" ref="N25:N34" si="26">IF((H25)=0,"",(M25/H25))</f>
        <v/>
      </c>
      <c r="O25" s="19"/>
      <c r="P25" s="16"/>
      <c r="Q25" s="18">
        <f t="shared" si="4"/>
        <v>0</v>
      </c>
      <c r="R25" s="19"/>
      <c r="S25" s="21">
        <f t="shared" si="10"/>
        <v>0</v>
      </c>
      <c r="T25" s="22" t="str">
        <f t="shared" si="5"/>
        <v/>
      </c>
      <c r="U25" s="19"/>
      <c r="V25" s="16"/>
      <c r="W25" s="18">
        <f t="shared" si="6"/>
        <v>0</v>
      </c>
      <c r="X25" s="19"/>
      <c r="Y25" s="21">
        <f t="shared" si="11"/>
        <v>0</v>
      </c>
      <c r="Z25" s="22" t="str">
        <f t="shared" si="7"/>
        <v/>
      </c>
      <c r="AA25" s="19"/>
      <c r="AB25" s="16"/>
      <c r="AC25" s="18">
        <f t="shared" si="8"/>
        <v>0</v>
      </c>
      <c r="AD25" s="19"/>
      <c r="AE25" s="21">
        <f t="shared" si="12"/>
        <v>0</v>
      </c>
      <c r="AF25" s="22" t="str">
        <f t="shared" si="9"/>
        <v/>
      </c>
    </row>
    <row r="26" spans="2:32" hidden="1" x14ac:dyDescent="0.25">
      <c r="B26" s="24"/>
      <c r="C26" s="14"/>
      <c r="D26" s="15"/>
      <c r="E26" s="15"/>
      <c r="F26" s="17">
        <f t="shared" si="14"/>
        <v>15000</v>
      </c>
      <c r="G26" s="16"/>
      <c r="H26" s="18">
        <f t="shared" si="0"/>
        <v>0</v>
      </c>
      <c r="I26" s="19"/>
      <c r="J26" s="16"/>
      <c r="K26" s="18">
        <f t="shared" si="1"/>
        <v>0</v>
      </c>
      <c r="L26" s="19"/>
      <c r="M26" s="21">
        <f t="shared" si="25"/>
        <v>0</v>
      </c>
      <c r="N26" s="22" t="str">
        <f t="shared" si="26"/>
        <v/>
      </c>
      <c r="O26" s="19"/>
      <c r="P26" s="16"/>
      <c r="Q26" s="18">
        <f t="shared" si="4"/>
        <v>0</v>
      </c>
      <c r="R26" s="19"/>
      <c r="S26" s="21">
        <f t="shared" si="10"/>
        <v>0</v>
      </c>
      <c r="T26" s="22" t="str">
        <f t="shared" si="5"/>
        <v/>
      </c>
      <c r="U26" s="19"/>
      <c r="V26" s="16"/>
      <c r="W26" s="18">
        <f t="shared" si="6"/>
        <v>0</v>
      </c>
      <c r="X26" s="19"/>
      <c r="Y26" s="21">
        <f t="shared" si="11"/>
        <v>0</v>
      </c>
      <c r="Z26" s="22" t="str">
        <f t="shared" si="7"/>
        <v/>
      </c>
      <c r="AA26" s="19"/>
      <c r="AB26" s="16"/>
      <c r="AC26" s="18">
        <f t="shared" si="8"/>
        <v>0</v>
      </c>
      <c r="AD26" s="19"/>
      <c r="AE26" s="21">
        <f t="shared" si="12"/>
        <v>0</v>
      </c>
      <c r="AF26" s="22" t="str">
        <f t="shared" si="9"/>
        <v/>
      </c>
    </row>
    <row r="27" spans="2:32" hidden="1" x14ac:dyDescent="0.25">
      <c r="B27" s="24"/>
      <c r="C27" s="14"/>
      <c r="D27" s="15"/>
      <c r="E27" s="15"/>
      <c r="F27" s="17">
        <f t="shared" si="14"/>
        <v>15000</v>
      </c>
      <c r="G27" s="16"/>
      <c r="H27" s="18">
        <f t="shared" si="0"/>
        <v>0</v>
      </c>
      <c r="I27" s="19"/>
      <c r="J27" s="16"/>
      <c r="K27" s="18">
        <f t="shared" si="1"/>
        <v>0</v>
      </c>
      <c r="L27" s="19"/>
      <c r="M27" s="21">
        <f t="shared" si="25"/>
        <v>0</v>
      </c>
      <c r="N27" s="22" t="str">
        <f t="shared" si="26"/>
        <v/>
      </c>
      <c r="O27" s="19"/>
      <c r="P27" s="16"/>
      <c r="Q27" s="18">
        <f t="shared" si="4"/>
        <v>0</v>
      </c>
      <c r="R27" s="19"/>
      <c r="S27" s="21">
        <f t="shared" si="10"/>
        <v>0</v>
      </c>
      <c r="T27" s="22" t="str">
        <f t="shared" si="5"/>
        <v/>
      </c>
      <c r="U27" s="19"/>
      <c r="V27" s="16"/>
      <c r="W27" s="18">
        <f t="shared" si="6"/>
        <v>0</v>
      </c>
      <c r="X27" s="19"/>
      <c r="Y27" s="21">
        <f t="shared" si="11"/>
        <v>0</v>
      </c>
      <c r="Z27" s="22" t="str">
        <f t="shared" si="7"/>
        <v/>
      </c>
      <c r="AA27" s="19"/>
      <c r="AB27" s="16"/>
      <c r="AC27" s="18">
        <f t="shared" si="8"/>
        <v>0</v>
      </c>
      <c r="AD27" s="19"/>
      <c r="AE27" s="21">
        <f t="shared" si="12"/>
        <v>0</v>
      </c>
      <c r="AF27" s="22" t="str">
        <f t="shared" si="9"/>
        <v/>
      </c>
    </row>
    <row r="28" spans="2:32" s="34" customFormat="1" ht="13" x14ac:dyDescent="0.25">
      <c r="B28" s="25" t="s">
        <v>17</v>
      </c>
      <c r="C28" s="26"/>
      <c r="D28" s="27"/>
      <c r="E28" s="27"/>
      <c r="F28" s="29"/>
      <c r="G28" s="28"/>
      <c r="H28" s="30">
        <f>SUM(H12:H27)</f>
        <v>7027.96</v>
      </c>
      <c r="I28" s="31"/>
      <c r="J28" s="28"/>
      <c r="K28" s="30">
        <f>SUM(K12:K27)</f>
        <v>8429.7099999999991</v>
      </c>
      <c r="L28" s="31"/>
      <c r="M28" s="32">
        <f t="shared" si="25"/>
        <v>1401.7499999999991</v>
      </c>
      <c r="N28" s="33">
        <f t="shared" si="26"/>
        <v>0.1994533264275834</v>
      </c>
      <c r="O28" s="31"/>
      <c r="P28" s="28"/>
      <c r="Q28" s="30">
        <f>SUM(Q12:Q27)</f>
        <v>10660.01</v>
      </c>
      <c r="R28" s="31"/>
      <c r="S28" s="32">
        <f t="shared" si="10"/>
        <v>2230.3000000000011</v>
      </c>
      <c r="T28" s="33">
        <f t="shared" si="5"/>
        <v>0.26457612420830623</v>
      </c>
      <c r="U28" s="31"/>
      <c r="V28" s="28"/>
      <c r="W28" s="30">
        <f>SUM(W12:W27)</f>
        <v>10641.57</v>
      </c>
      <c r="X28" s="31"/>
      <c r="Y28" s="32">
        <f t="shared" si="11"/>
        <v>-18.440000000000509</v>
      </c>
      <c r="Z28" s="33">
        <f t="shared" si="7"/>
        <v>-1.7298295217359561E-3</v>
      </c>
      <c r="AA28" s="31"/>
      <c r="AB28" s="28"/>
      <c r="AC28" s="30">
        <f>SUM(AC12:AC27)</f>
        <v>10881.279999999999</v>
      </c>
      <c r="AD28" s="31"/>
      <c r="AE28" s="32">
        <f t="shared" si="12"/>
        <v>239.70999999999913</v>
      </c>
      <c r="AF28" s="33">
        <f t="shared" si="9"/>
        <v>2.2525811510895399E-2</v>
      </c>
    </row>
    <row r="29" spans="2:32" ht="12.75" customHeight="1" x14ac:dyDescent="0.25">
      <c r="B29" s="134" t="s">
        <v>18</v>
      </c>
      <c r="C29" s="14"/>
      <c r="D29" s="15" t="s">
        <v>70</v>
      </c>
      <c r="E29" s="15"/>
      <c r="F29" s="17">
        <f>$G$7</f>
        <v>15000</v>
      </c>
      <c r="G29" s="16">
        <v>-0.18240000000000001</v>
      </c>
      <c r="H29" s="18">
        <f t="shared" ref="H29:H35" si="27">$F29*G29</f>
        <v>-2736</v>
      </c>
      <c r="I29" s="19"/>
      <c r="J29" s="16">
        <v>0.6633574003319811</v>
      </c>
      <c r="K29" s="18">
        <f t="shared" ref="K29:K35" si="28">$F29*J29</f>
        <v>9950.3610049797171</v>
      </c>
      <c r="L29" s="19"/>
      <c r="M29" s="21">
        <f t="shared" si="25"/>
        <v>12686.361004979717</v>
      </c>
      <c r="N29" s="22">
        <f t="shared" si="26"/>
        <v>-4.6368278526972651</v>
      </c>
      <c r="O29" s="19"/>
      <c r="P29" s="16">
        <v>0</v>
      </c>
      <c r="Q29" s="18">
        <f t="shared" ref="Q29:Q35" si="29">$F29*P29</f>
        <v>0</v>
      </c>
      <c r="R29" s="19"/>
      <c r="S29" s="21">
        <f t="shared" si="10"/>
        <v>-9950.3610049797171</v>
      </c>
      <c r="T29" s="22">
        <f t="shared" si="5"/>
        <v>-1</v>
      </c>
      <c r="U29" s="19"/>
      <c r="V29" s="16">
        <v>0</v>
      </c>
      <c r="W29" s="18">
        <f t="shared" ref="W29:W35" si="30">$F29*V29</f>
        <v>0</v>
      </c>
      <c r="X29" s="19"/>
      <c r="Y29" s="21">
        <f t="shared" si="11"/>
        <v>0</v>
      </c>
      <c r="Z29" s="22" t="str">
        <f t="shared" si="7"/>
        <v/>
      </c>
      <c r="AA29" s="19"/>
      <c r="AB29" s="16">
        <v>0</v>
      </c>
      <c r="AC29" s="18">
        <f t="shared" ref="AC29:AC35" si="31">$F29*AB29</f>
        <v>0</v>
      </c>
      <c r="AD29" s="19"/>
      <c r="AE29" s="21">
        <f t="shared" si="12"/>
        <v>0</v>
      </c>
      <c r="AF29" s="22" t="str">
        <f t="shared" si="9"/>
        <v/>
      </c>
    </row>
    <row r="30" spans="2:32" x14ac:dyDescent="0.25">
      <c r="B30" s="24" t="s">
        <v>56</v>
      </c>
      <c r="C30" s="14"/>
      <c r="D30" s="15" t="s">
        <v>70</v>
      </c>
      <c r="E30" s="15"/>
      <c r="F30" s="17">
        <f t="shared" ref="F30:F31" si="32">$G$7</f>
        <v>15000</v>
      </c>
      <c r="G30" s="16">
        <v>0.2319</v>
      </c>
      <c r="H30" s="18">
        <f t="shared" si="27"/>
        <v>3478.5</v>
      </c>
      <c r="I30" s="19"/>
      <c r="J30" s="16">
        <v>0</v>
      </c>
      <c r="K30" s="18">
        <f t="shared" si="28"/>
        <v>0</v>
      </c>
      <c r="L30" s="19"/>
      <c r="M30" s="21">
        <f t="shared" si="25"/>
        <v>-3478.5</v>
      </c>
      <c r="N30" s="22">
        <f t="shared" si="26"/>
        <v>-1</v>
      </c>
      <c r="O30" s="19"/>
      <c r="P30" s="16">
        <v>0</v>
      </c>
      <c r="Q30" s="18">
        <f t="shared" si="29"/>
        <v>0</v>
      </c>
      <c r="R30" s="19"/>
      <c r="S30" s="21">
        <f t="shared" si="10"/>
        <v>0</v>
      </c>
      <c r="T30" s="22" t="str">
        <f t="shared" si="5"/>
        <v/>
      </c>
      <c r="U30" s="19"/>
      <c r="V30" s="16">
        <v>0</v>
      </c>
      <c r="W30" s="18">
        <f t="shared" si="30"/>
        <v>0</v>
      </c>
      <c r="X30" s="19"/>
      <c r="Y30" s="21">
        <f t="shared" si="11"/>
        <v>0</v>
      </c>
      <c r="Z30" s="22" t="str">
        <f t="shared" si="7"/>
        <v/>
      </c>
      <c r="AA30" s="19"/>
      <c r="AB30" s="16">
        <v>0</v>
      </c>
      <c r="AC30" s="18">
        <f t="shared" si="31"/>
        <v>0</v>
      </c>
      <c r="AD30" s="19"/>
      <c r="AE30" s="21">
        <f t="shared" ref="AE30:AE31" si="33">AC30-W30</f>
        <v>0</v>
      </c>
      <c r="AF30" s="22" t="str">
        <f t="shared" ref="AF30:AF31" si="34">IF((W30)=0,"",(AE30/W30))</f>
        <v/>
      </c>
    </row>
    <row r="31" spans="2:32" x14ac:dyDescent="0.25">
      <c r="B31" s="132">
        <v>1575</v>
      </c>
      <c r="C31" s="14"/>
      <c r="D31" s="15" t="s">
        <v>70</v>
      </c>
      <c r="E31" s="15"/>
      <c r="F31" s="17">
        <f t="shared" si="32"/>
        <v>15000</v>
      </c>
      <c r="G31" s="16">
        <v>2.3900000000000001E-2</v>
      </c>
      <c r="H31" s="18">
        <f>$F31*G31</f>
        <v>358.5</v>
      </c>
      <c r="I31" s="19"/>
      <c r="J31" s="16">
        <v>0</v>
      </c>
      <c r="K31" s="18">
        <f t="shared" si="28"/>
        <v>0</v>
      </c>
      <c r="L31" s="19"/>
      <c r="M31" s="21">
        <f t="shared" si="25"/>
        <v>-358.5</v>
      </c>
      <c r="N31" s="22">
        <f t="shared" si="26"/>
        <v>-1</v>
      </c>
      <c r="O31" s="19"/>
      <c r="P31" s="16">
        <v>0</v>
      </c>
      <c r="Q31" s="18">
        <f t="shared" si="29"/>
        <v>0</v>
      </c>
      <c r="R31" s="19"/>
      <c r="S31" s="21">
        <f t="shared" si="10"/>
        <v>0</v>
      </c>
      <c r="T31" s="22" t="str">
        <f t="shared" si="5"/>
        <v/>
      </c>
      <c r="U31" s="19"/>
      <c r="V31" s="16">
        <v>0</v>
      </c>
      <c r="W31" s="18">
        <f t="shared" si="30"/>
        <v>0</v>
      </c>
      <c r="X31" s="19"/>
      <c r="Y31" s="21">
        <f t="shared" si="11"/>
        <v>0</v>
      </c>
      <c r="Z31" s="22" t="str">
        <f t="shared" si="7"/>
        <v/>
      </c>
      <c r="AA31" s="19"/>
      <c r="AB31" s="16">
        <v>0</v>
      </c>
      <c r="AC31" s="18">
        <f t="shared" si="31"/>
        <v>0</v>
      </c>
      <c r="AD31" s="19"/>
      <c r="AE31" s="21">
        <f t="shared" si="33"/>
        <v>0</v>
      </c>
      <c r="AF31" s="22" t="str">
        <f t="shared" si="34"/>
        <v/>
      </c>
    </row>
    <row r="32" spans="2:32" ht="25" x14ac:dyDescent="0.25">
      <c r="B32" s="134" t="s">
        <v>18</v>
      </c>
      <c r="C32" s="14"/>
      <c r="D32" s="15" t="s">
        <v>70</v>
      </c>
      <c r="E32" s="15"/>
      <c r="F32" s="17">
        <f>$G$7</f>
        <v>15000</v>
      </c>
      <c r="G32" s="16"/>
      <c r="H32" s="18">
        <f t="shared" ref="H32" si="35">$F32*G32</f>
        <v>0</v>
      </c>
      <c r="I32" s="19"/>
      <c r="J32" s="16">
        <v>-0.40001861258292959</v>
      </c>
      <c r="K32" s="18">
        <f t="shared" ref="K32" si="36">$F32*J32</f>
        <v>-6000.2791887439435</v>
      </c>
      <c r="L32" s="19"/>
      <c r="M32" s="21">
        <f t="shared" ref="M32" si="37">K32-H32</f>
        <v>-6000.2791887439435</v>
      </c>
      <c r="N32" s="22" t="str">
        <f t="shared" ref="N32" si="38">IF((H32)=0,"",(M32/H32))</f>
        <v/>
      </c>
      <c r="O32" s="36"/>
      <c r="P32" s="16"/>
      <c r="Q32" s="18">
        <f t="shared" si="29"/>
        <v>0</v>
      </c>
      <c r="R32" s="36"/>
      <c r="S32" s="21">
        <f t="shared" si="10"/>
        <v>6000.2791887439435</v>
      </c>
      <c r="T32" s="22">
        <f t="shared" si="5"/>
        <v>-1</v>
      </c>
      <c r="U32" s="36"/>
      <c r="V32" s="16"/>
      <c r="W32" s="18">
        <f t="shared" si="30"/>
        <v>0</v>
      </c>
      <c r="X32" s="36"/>
      <c r="Y32" s="21">
        <f t="shared" si="11"/>
        <v>0</v>
      </c>
      <c r="Z32" s="22" t="str">
        <f t="shared" si="7"/>
        <v/>
      </c>
      <c r="AA32" s="36"/>
      <c r="AB32" s="16"/>
      <c r="AC32" s="18">
        <f t="shared" si="31"/>
        <v>0</v>
      </c>
      <c r="AD32" s="36"/>
      <c r="AE32" s="21">
        <f t="shared" si="12"/>
        <v>0</v>
      </c>
      <c r="AF32" s="22" t="str">
        <f t="shared" si="9"/>
        <v/>
      </c>
    </row>
    <row r="33" spans="2:32" x14ac:dyDescent="0.25">
      <c r="B33" s="37" t="s">
        <v>19</v>
      </c>
      <c r="C33" s="14"/>
      <c r="D33" s="15" t="s">
        <v>70</v>
      </c>
      <c r="E33" s="15"/>
      <c r="F33" s="17">
        <f t="shared" ref="F33" si="39">$G$7</f>
        <v>15000</v>
      </c>
      <c r="G33" s="133">
        <v>2.4920000000000001E-2</v>
      </c>
      <c r="H33" s="18">
        <f t="shared" si="27"/>
        <v>373.8</v>
      </c>
      <c r="I33" s="19"/>
      <c r="J33" s="133">
        <v>2.4920000000000001E-2</v>
      </c>
      <c r="K33" s="18">
        <f t="shared" si="28"/>
        <v>373.8</v>
      </c>
      <c r="L33" s="19"/>
      <c r="M33" s="21">
        <f t="shared" si="25"/>
        <v>0</v>
      </c>
      <c r="N33" s="22">
        <f t="shared" si="26"/>
        <v>0</v>
      </c>
      <c r="O33" s="19"/>
      <c r="P33" s="133">
        <v>2.4920000000000001E-2</v>
      </c>
      <c r="Q33" s="18">
        <f t="shared" si="29"/>
        <v>373.8</v>
      </c>
      <c r="R33" s="19"/>
      <c r="S33" s="21">
        <f t="shared" si="10"/>
        <v>0</v>
      </c>
      <c r="T33" s="22">
        <f t="shared" si="5"/>
        <v>0</v>
      </c>
      <c r="U33" s="19"/>
      <c r="V33" s="133">
        <v>2.4920000000000001E-2</v>
      </c>
      <c r="W33" s="18">
        <f t="shared" si="30"/>
        <v>373.8</v>
      </c>
      <c r="X33" s="19"/>
      <c r="Y33" s="21">
        <f t="shared" si="11"/>
        <v>0</v>
      </c>
      <c r="Z33" s="22">
        <f t="shared" si="7"/>
        <v>0</v>
      </c>
      <c r="AA33" s="19"/>
      <c r="AB33" s="133">
        <v>2.4920000000000001E-2</v>
      </c>
      <c r="AC33" s="18">
        <f t="shared" si="31"/>
        <v>373.8</v>
      </c>
      <c r="AD33" s="19"/>
      <c r="AE33" s="21">
        <f t="shared" si="12"/>
        <v>0</v>
      </c>
      <c r="AF33" s="22">
        <f t="shared" si="9"/>
        <v>0</v>
      </c>
    </row>
    <row r="34" spans="2:32" x14ac:dyDescent="0.25">
      <c r="B34" s="37" t="s">
        <v>20</v>
      </c>
      <c r="C34" s="14"/>
      <c r="D34" s="15"/>
      <c r="E34" s="15"/>
      <c r="F34" s="179">
        <f>$G$8*(1+G63)-$G$8</f>
        <v>45990</v>
      </c>
      <c r="G34" s="38">
        <f>IF(ISBLANK($D$5)=TRUE, 0, IF($D$5="TOU", 0.64*#REF!+0.18*#REF!+0.18*#REF!, IF(AND($D$5="non-TOU", $F$48&gt;0), G48,G47)))</f>
        <v>0.11</v>
      </c>
      <c r="H34" s="18">
        <f t="shared" si="27"/>
        <v>5058.8999999999996</v>
      </c>
      <c r="I34" s="19"/>
      <c r="J34" s="38">
        <f>IF(ISBLANK($D$5)=TRUE, 0, IF($D$5="TOU", 0.64*#REF!+0.18*#REF!+0.18*#REF!, IF(AND($D$5="non-TOU", $F$48&gt;0), J48,J47)))</f>
        <v>0.11</v>
      </c>
      <c r="K34" s="18">
        <f t="shared" si="28"/>
        <v>5058.8999999999996</v>
      </c>
      <c r="L34" s="19"/>
      <c r="M34" s="21">
        <f t="shared" si="25"/>
        <v>0</v>
      </c>
      <c r="N34" s="22">
        <f t="shared" si="26"/>
        <v>0</v>
      </c>
      <c r="O34" s="19"/>
      <c r="P34" s="38">
        <f>IF(ISBLANK($D$5)=TRUE, 0, IF($D$5="TOU", 0.64*#REF!+0.18*#REF!+0.18*#REF!, IF(AND($D$5="non-TOU", $F$48&gt;0), P48,P47)))</f>
        <v>0.11</v>
      </c>
      <c r="Q34" s="18">
        <f t="shared" si="29"/>
        <v>5058.8999999999996</v>
      </c>
      <c r="R34" s="19"/>
      <c r="S34" s="21">
        <f t="shared" si="10"/>
        <v>0</v>
      </c>
      <c r="T34" s="22">
        <f t="shared" si="5"/>
        <v>0</v>
      </c>
      <c r="U34" s="19"/>
      <c r="V34" s="38">
        <f>IF(ISBLANK($D$5)=TRUE, 0, IF($D$5="TOU", 0.64*#REF!+0.18*#REF!+0.18*#REF!, IF(AND($D$5="non-TOU", $F$48&gt;0), V48,V47)))</f>
        <v>0.11</v>
      </c>
      <c r="W34" s="18">
        <f t="shared" si="30"/>
        <v>5058.8999999999996</v>
      </c>
      <c r="X34" s="19"/>
      <c r="Y34" s="21">
        <f t="shared" si="11"/>
        <v>0</v>
      </c>
      <c r="Z34" s="22">
        <f t="shared" si="7"/>
        <v>0</v>
      </c>
      <c r="AA34" s="19"/>
      <c r="AB34" s="38">
        <f>IF(ISBLANK($D$5)=TRUE, 0, IF($D$5="TOU", 0.64*#REF!+0.18*#REF!+0.18*#REF!, IF(AND($D$5="non-TOU", $F$48&gt;0), AB48,AB47)))</f>
        <v>0.11</v>
      </c>
      <c r="AC34" s="18">
        <f t="shared" si="31"/>
        <v>5058.8999999999996</v>
      </c>
      <c r="AD34" s="19"/>
      <c r="AE34" s="21">
        <f t="shared" si="12"/>
        <v>0</v>
      </c>
      <c r="AF34" s="22">
        <f t="shared" si="9"/>
        <v>0</v>
      </c>
    </row>
    <row r="35" spans="2:32" x14ac:dyDescent="0.25">
      <c r="B35" s="37" t="s">
        <v>21</v>
      </c>
      <c r="C35" s="14"/>
      <c r="D35" s="15" t="s">
        <v>55</v>
      </c>
      <c r="E35" s="15"/>
      <c r="F35" s="17">
        <v>1</v>
      </c>
      <c r="G35" s="38"/>
      <c r="H35" s="18">
        <f t="shared" si="27"/>
        <v>0</v>
      </c>
      <c r="I35" s="19"/>
      <c r="J35" s="38"/>
      <c r="K35" s="18">
        <f t="shared" si="28"/>
        <v>0</v>
      </c>
      <c r="L35" s="19"/>
      <c r="M35" s="21">
        <f t="shared" si="25"/>
        <v>0</v>
      </c>
      <c r="N35" s="22"/>
      <c r="O35" s="19"/>
      <c r="P35" s="38"/>
      <c r="Q35" s="18">
        <f t="shared" si="29"/>
        <v>0</v>
      </c>
      <c r="R35" s="19"/>
      <c r="S35" s="21">
        <f t="shared" si="10"/>
        <v>0</v>
      </c>
      <c r="T35" s="22"/>
      <c r="U35" s="19"/>
      <c r="V35" s="38"/>
      <c r="W35" s="18">
        <f t="shared" si="30"/>
        <v>0</v>
      </c>
      <c r="X35" s="19"/>
      <c r="Y35" s="21">
        <f t="shared" si="11"/>
        <v>0</v>
      </c>
      <c r="Z35" s="22"/>
      <c r="AA35" s="19"/>
      <c r="AB35" s="38"/>
      <c r="AC35" s="18">
        <f t="shared" si="31"/>
        <v>0</v>
      </c>
      <c r="AD35" s="19"/>
      <c r="AE35" s="21">
        <f t="shared" si="12"/>
        <v>0</v>
      </c>
      <c r="AF35" s="22"/>
    </row>
    <row r="36" spans="2:32" ht="25.5" customHeight="1" x14ac:dyDescent="0.25">
      <c r="B36" s="39" t="s">
        <v>22</v>
      </c>
      <c r="C36" s="40"/>
      <c r="D36" s="40"/>
      <c r="E36" s="40"/>
      <c r="F36" s="42"/>
      <c r="G36" s="41"/>
      <c r="H36" s="43">
        <f>SUM(H29:H35)+H28</f>
        <v>13561.66</v>
      </c>
      <c r="I36" s="31"/>
      <c r="J36" s="41"/>
      <c r="K36" s="43">
        <f>SUM(K29:K35)+K28</f>
        <v>17812.491816235772</v>
      </c>
      <c r="L36" s="31"/>
      <c r="M36" s="32">
        <f t="shared" si="25"/>
        <v>4250.8318162357718</v>
      </c>
      <c r="N36" s="33">
        <f t="shared" ref="N36:N42" si="40">IF((H36)=0,"",(M36/H36))</f>
        <v>0.31344480072762271</v>
      </c>
      <c r="O36" s="31"/>
      <c r="P36" s="41"/>
      <c r="Q36" s="43">
        <f>SUM(Q29:Q35)+Q28</f>
        <v>16092.71</v>
      </c>
      <c r="R36" s="31"/>
      <c r="S36" s="32">
        <f t="shared" si="10"/>
        <v>-1719.7818162357726</v>
      </c>
      <c r="T36" s="33">
        <f t="shared" ref="T36:T42" si="41">IF((K36)=0,"",(S36/K36))</f>
        <v>-9.6549198954198071E-2</v>
      </c>
      <c r="U36" s="31"/>
      <c r="V36" s="41"/>
      <c r="W36" s="43">
        <f>SUM(W29:W35)+W28</f>
        <v>16074.27</v>
      </c>
      <c r="X36" s="31"/>
      <c r="Y36" s="32">
        <f t="shared" si="11"/>
        <v>-18.43999999999869</v>
      </c>
      <c r="Z36" s="33">
        <f t="shared" ref="Z36:Z42" si="42">IF((Q36)=0,"",(Y36/Q36))</f>
        <v>-1.1458604548269802E-3</v>
      </c>
      <c r="AA36" s="31"/>
      <c r="AB36" s="41"/>
      <c r="AC36" s="43">
        <f>SUM(AC29:AC35)+AC28</f>
        <v>16313.98</v>
      </c>
      <c r="AD36" s="31"/>
      <c r="AE36" s="32">
        <f t="shared" si="12"/>
        <v>239.70999999999913</v>
      </c>
      <c r="AF36" s="33">
        <f t="shared" ref="AF36:AF46" si="43">IF((W36)=0,"",(AE36/W36))</f>
        <v>1.4912652331956544E-2</v>
      </c>
    </row>
    <row r="37" spans="2:32" x14ac:dyDescent="0.25">
      <c r="B37" s="19" t="s">
        <v>23</v>
      </c>
      <c r="C37" s="19"/>
      <c r="D37" s="44" t="s">
        <v>70</v>
      </c>
      <c r="E37" s="44"/>
      <c r="F37" s="45">
        <f>G7</f>
        <v>15000</v>
      </c>
      <c r="G37" s="20">
        <v>3.178699360900668</v>
      </c>
      <c r="H37" s="18">
        <f>$F37*G37</f>
        <v>47680.490413510022</v>
      </c>
      <c r="I37" s="19"/>
      <c r="J37" s="20">
        <v>3.0917337281873873</v>
      </c>
      <c r="K37" s="18">
        <f>$F37*J37</f>
        <v>46376.005922810808</v>
      </c>
      <c r="L37" s="19"/>
      <c r="M37" s="21">
        <f t="shared" si="25"/>
        <v>-1304.4844906992148</v>
      </c>
      <c r="N37" s="22">
        <f t="shared" si="40"/>
        <v>-2.7358873186623011E-2</v>
      </c>
      <c r="O37" s="19"/>
      <c r="P37" s="20">
        <v>3.0917337281873873</v>
      </c>
      <c r="Q37" s="18">
        <f>$F37*P37</f>
        <v>46376.005922810808</v>
      </c>
      <c r="R37" s="19"/>
      <c r="S37" s="21">
        <f t="shared" si="10"/>
        <v>0</v>
      </c>
      <c r="T37" s="22">
        <f t="shared" si="41"/>
        <v>0</v>
      </c>
      <c r="U37" s="19"/>
      <c r="V37" s="20">
        <v>3.0917337281873873</v>
      </c>
      <c r="W37" s="18">
        <f>$F37*V37</f>
        <v>46376.005922810808</v>
      </c>
      <c r="X37" s="19"/>
      <c r="Y37" s="21">
        <f t="shared" si="11"/>
        <v>0</v>
      </c>
      <c r="Z37" s="22">
        <f t="shared" si="42"/>
        <v>0</v>
      </c>
      <c r="AA37" s="19"/>
      <c r="AB37" s="20">
        <v>3.0917337281873873</v>
      </c>
      <c r="AC37" s="18">
        <f>$F37*AB37</f>
        <v>46376.005922810808</v>
      </c>
      <c r="AD37" s="19"/>
      <c r="AE37" s="21">
        <f t="shared" si="12"/>
        <v>0</v>
      </c>
      <c r="AF37" s="22">
        <f t="shared" si="43"/>
        <v>0</v>
      </c>
    </row>
    <row r="38" spans="2:32" ht="25.5" customHeight="1" x14ac:dyDescent="0.25">
      <c r="B38" s="46" t="s">
        <v>24</v>
      </c>
      <c r="C38" s="19"/>
      <c r="D38" s="44" t="s">
        <v>70</v>
      </c>
      <c r="E38" s="44"/>
      <c r="F38" s="45">
        <f>F37</f>
        <v>15000</v>
      </c>
      <c r="G38" s="20">
        <v>2.4329555056067216</v>
      </c>
      <c r="H38" s="18">
        <f>$F38*G38</f>
        <v>36494.332584100826</v>
      </c>
      <c r="I38" s="19"/>
      <c r="J38" s="20">
        <v>2.4378617006009056</v>
      </c>
      <c r="K38" s="18">
        <f>$F38*J38</f>
        <v>36567.925509013585</v>
      </c>
      <c r="L38" s="19"/>
      <c r="M38" s="21">
        <f t="shared" si="25"/>
        <v>73.592924912758463</v>
      </c>
      <c r="N38" s="22">
        <f t="shared" si="40"/>
        <v>2.0165576324259198E-3</v>
      </c>
      <c r="O38" s="19"/>
      <c r="P38" s="20">
        <v>2.4378617006009056</v>
      </c>
      <c r="Q38" s="18">
        <f>$F38*P38</f>
        <v>36567.925509013585</v>
      </c>
      <c r="R38" s="19"/>
      <c r="S38" s="21">
        <f t="shared" si="10"/>
        <v>0</v>
      </c>
      <c r="T38" s="22">
        <f t="shared" si="41"/>
        <v>0</v>
      </c>
      <c r="U38" s="19"/>
      <c r="V38" s="20">
        <v>2.4378617006009056</v>
      </c>
      <c r="W38" s="18">
        <f>$F38*V38</f>
        <v>36567.925509013585</v>
      </c>
      <c r="X38" s="19"/>
      <c r="Y38" s="21">
        <f t="shared" si="11"/>
        <v>0</v>
      </c>
      <c r="Z38" s="22">
        <f t="shared" si="42"/>
        <v>0</v>
      </c>
      <c r="AA38" s="19"/>
      <c r="AB38" s="20">
        <v>2.4378617006009056</v>
      </c>
      <c r="AC38" s="18">
        <f>$F38*AB38</f>
        <v>36567.925509013585</v>
      </c>
      <c r="AD38" s="19"/>
      <c r="AE38" s="21">
        <f t="shared" si="12"/>
        <v>0</v>
      </c>
      <c r="AF38" s="22">
        <f t="shared" si="43"/>
        <v>0</v>
      </c>
    </row>
    <row r="39" spans="2:32" ht="25.5" customHeight="1" x14ac:dyDescent="0.25">
      <c r="B39" s="39" t="s">
        <v>25</v>
      </c>
      <c r="C39" s="26"/>
      <c r="D39" s="26"/>
      <c r="E39" s="26"/>
      <c r="F39" s="42"/>
      <c r="G39" s="47"/>
      <c r="H39" s="43">
        <f>SUM(H36:H38)</f>
        <v>97736.482997610845</v>
      </c>
      <c r="I39" s="48"/>
      <c r="J39" s="47"/>
      <c r="K39" s="43">
        <f>SUM(K36:K38)</f>
        <v>100756.42324806016</v>
      </c>
      <c r="L39" s="48"/>
      <c r="M39" s="32">
        <f t="shared" si="25"/>
        <v>3019.9402504493191</v>
      </c>
      <c r="N39" s="33">
        <f t="shared" si="40"/>
        <v>3.0898802144570119E-2</v>
      </c>
      <c r="O39" s="48"/>
      <c r="P39" s="47"/>
      <c r="Q39" s="43">
        <f>SUM(Q36:Q38)</f>
        <v>99036.641431824391</v>
      </c>
      <c r="R39" s="48"/>
      <c r="S39" s="32">
        <f t="shared" si="10"/>
        <v>-1719.7818162357726</v>
      </c>
      <c r="T39" s="33">
        <f t="shared" si="41"/>
        <v>-1.706870649826172E-2</v>
      </c>
      <c r="U39" s="48"/>
      <c r="V39" s="47"/>
      <c r="W39" s="43">
        <f>SUM(W36:W38)</f>
        <v>99018.201431824389</v>
      </c>
      <c r="X39" s="48"/>
      <c r="Y39" s="32">
        <f t="shared" si="11"/>
        <v>-18.440000000002328</v>
      </c>
      <c r="Z39" s="33">
        <f t="shared" si="42"/>
        <v>-1.8619371308846534E-4</v>
      </c>
      <c r="AA39" s="48"/>
      <c r="AB39" s="47"/>
      <c r="AC39" s="43">
        <f>SUM(AC36:AC38)</f>
        <v>99257.911431824396</v>
      </c>
      <c r="AD39" s="48"/>
      <c r="AE39" s="32">
        <f t="shared" si="12"/>
        <v>239.7100000000064</v>
      </c>
      <c r="AF39" s="33">
        <f t="shared" si="43"/>
        <v>2.4208680478310907E-3</v>
      </c>
    </row>
    <row r="40" spans="2:32" ht="24.75" customHeight="1" x14ac:dyDescent="0.25">
      <c r="B40" s="49" t="s">
        <v>26</v>
      </c>
      <c r="C40" s="14"/>
      <c r="D40" s="15" t="s">
        <v>58</v>
      </c>
      <c r="E40" s="15"/>
      <c r="F40" s="156">
        <f>$G$8*(1+G63)</f>
        <v>7710990</v>
      </c>
      <c r="G40" s="50">
        <v>4.4000000000000003E-3</v>
      </c>
      <c r="H40" s="154">
        <f t="shared" ref="H40:H42" si="44">$F40*G40</f>
        <v>33928.356</v>
      </c>
      <c r="I40" s="19"/>
      <c r="J40" s="211">
        <v>5.8500000000000002E-3</v>
      </c>
      <c r="K40" s="212">
        <f t="shared" ref="K40:K42" si="45">$F40*J40</f>
        <v>45109.291499999999</v>
      </c>
      <c r="L40" s="19"/>
      <c r="M40" s="21">
        <f t="shared" si="25"/>
        <v>11180.9355</v>
      </c>
      <c r="N40" s="155">
        <f t="shared" si="40"/>
        <v>0.32954545454545453</v>
      </c>
      <c r="O40" s="19"/>
      <c r="P40" s="50">
        <v>4.4000000000000003E-3</v>
      </c>
      <c r="Q40" s="154">
        <f t="shared" ref="Q40:Q42" si="46">$F40*P40</f>
        <v>33928.356</v>
      </c>
      <c r="R40" s="19"/>
      <c r="S40" s="21">
        <f t="shared" si="10"/>
        <v>-11180.9355</v>
      </c>
      <c r="T40" s="155">
        <f t="shared" si="41"/>
        <v>-0.24786324786324787</v>
      </c>
      <c r="U40" s="19"/>
      <c r="V40" s="50">
        <v>4.4000000000000003E-3</v>
      </c>
      <c r="W40" s="154">
        <f t="shared" ref="W40:W42" si="47">$F40*V40</f>
        <v>33928.356</v>
      </c>
      <c r="X40" s="19"/>
      <c r="Y40" s="21">
        <f t="shared" si="11"/>
        <v>0</v>
      </c>
      <c r="Z40" s="155">
        <f t="shared" si="42"/>
        <v>0</v>
      </c>
      <c r="AA40" s="19"/>
      <c r="AB40" s="50">
        <v>4.4000000000000003E-3</v>
      </c>
      <c r="AC40" s="154">
        <f t="shared" ref="AC40:AC48" si="48">$F40*AB40</f>
        <v>33928.356</v>
      </c>
      <c r="AD40" s="19"/>
      <c r="AE40" s="21">
        <f t="shared" si="12"/>
        <v>0</v>
      </c>
      <c r="AF40" s="155">
        <f t="shared" si="43"/>
        <v>0</v>
      </c>
    </row>
    <row r="41" spans="2:32" ht="25.5" customHeight="1" x14ac:dyDescent="0.25">
      <c r="B41" s="49" t="s">
        <v>27</v>
      </c>
      <c r="C41" s="14"/>
      <c r="D41" s="15" t="s">
        <v>58</v>
      </c>
      <c r="E41" s="15"/>
      <c r="F41" s="156">
        <f>$G$8*(1+G63)</f>
        <v>7710990</v>
      </c>
      <c r="G41" s="50">
        <v>1.2999999999999999E-3</v>
      </c>
      <c r="H41" s="154">
        <f t="shared" si="44"/>
        <v>10024.287</v>
      </c>
      <c r="I41" s="19"/>
      <c r="J41" s="50">
        <v>1.2999999999999999E-3</v>
      </c>
      <c r="K41" s="154">
        <f t="shared" si="45"/>
        <v>10024.287</v>
      </c>
      <c r="L41" s="19"/>
      <c r="M41" s="21">
        <f t="shared" si="25"/>
        <v>0</v>
      </c>
      <c r="N41" s="155">
        <f t="shared" si="40"/>
        <v>0</v>
      </c>
      <c r="O41" s="19"/>
      <c r="P41" s="50">
        <v>1.2999999999999999E-3</v>
      </c>
      <c r="Q41" s="154">
        <f t="shared" si="46"/>
        <v>10024.287</v>
      </c>
      <c r="R41" s="19"/>
      <c r="S41" s="21">
        <f t="shared" si="10"/>
        <v>0</v>
      </c>
      <c r="T41" s="155">
        <f t="shared" si="41"/>
        <v>0</v>
      </c>
      <c r="U41" s="19"/>
      <c r="V41" s="50">
        <v>1.2999999999999999E-3</v>
      </c>
      <c r="W41" s="154">
        <f t="shared" si="47"/>
        <v>10024.287</v>
      </c>
      <c r="X41" s="19"/>
      <c r="Y41" s="21">
        <f t="shared" si="11"/>
        <v>0</v>
      </c>
      <c r="Z41" s="155">
        <f t="shared" si="42"/>
        <v>0</v>
      </c>
      <c r="AA41" s="19"/>
      <c r="AB41" s="50">
        <v>1.2999999999999999E-3</v>
      </c>
      <c r="AC41" s="154">
        <f t="shared" si="48"/>
        <v>10024.287</v>
      </c>
      <c r="AD41" s="19"/>
      <c r="AE41" s="21">
        <f t="shared" si="12"/>
        <v>0</v>
      </c>
      <c r="AF41" s="155">
        <f t="shared" si="43"/>
        <v>0</v>
      </c>
    </row>
    <row r="42" spans="2:32" x14ac:dyDescent="0.25">
      <c r="B42" s="14" t="s">
        <v>28</v>
      </c>
      <c r="C42" s="14"/>
      <c r="D42" s="15" t="s">
        <v>55</v>
      </c>
      <c r="E42" s="15"/>
      <c r="F42" s="17">
        <v>1</v>
      </c>
      <c r="G42" s="50">
        <v>0.25</v>
      </c>
      <c r="H42" s="154">
        <f t="shared" si="44"/>
        <v>0.25</v>
      </c>
      <c r="I42" s="19"/>
      <c r="J42" s="50">
        <v>0.25</v>
      </c>
      <c r="K42" s="154">
        <f t="shared" si="45"/>
        <v>0.25</v>
      </c>
      <c r="L42" s="19"/>
      <c r="M42" s="21">
        <f t="shared" si="25"/>
        <v>0</v>
      </c>
      <c r="N42" s="155">
        <f t="shared" si="40"/>
        <v>0</v>
      </c>
      <c r="O42" s="19"/>
      <c r="P42" s="50">
        <v>0.25</v>
      </c>
      <c r="Q42" s="154">
        <f t="shared" si="46"/>
        <v>0.25</v>
      </c>
      <c r="R42" s="19"/>
      <c r="S42" s="21">
        <f t="shared" si="10"/>
        <v>0</v>
      </c>
      <c r="T42" s="155">
        <f t="shared" si="41"/>
        <v>0</v>
      </c>
      <c r="U42" s="19"/>
      <c r="V42" s="50">
        <v>0.25</v>
      </c>
      <c r="W42" s="154">
        <f t="shared" si="47"/>
        <v>0.25</v>
      </c>
      <c r="X42" s="19"/>
      <c r="Y42" s="21">
        <f t="shared" si="11"/>
        <v>0</v>
      </c>
      <c r="Z42" s="155">
        <f t="shared" si="42"/>
        <v>0</v>
      </c>
      <c r="AA42" s="19"/>
      <c r="AB42" s="50">
        <v>0.25</v>
      </c>
      <c r="AC42" s="154">
        <f t="shared" si="48"/>
        <v>0.25</v>
      </c>
      <c r="AD42" s="19"/>
      <c r="AE42" s="21">
        <f t="shared" si="12"/>
        <v>0</v>
      </c>
      <c r="AF42" s="155">
        <f t="shared" si="43"/>
        <v>0</v>
      </c>
    </row>
    <row r="43" spans="2:32" x14ac:dyDescent="0.25">
      <c r="B43" s="14" t="s">
        <v>29</v>
      </c>
      <c r="C43" s="14"/>
      <c r="D43" s="15" t="s">
        <v>58</v>
      </c>
      <c r="E43" s="15"/>
      <c r="F43" s="157">
        <f>G8</f>
        <v>7665000</v>
      </c>
      <c r="G43" s="50">
        <v>7.0000000000000001E-3</v>
      </c>
      <c r="H43" s="154">
        <f t="shared" ref="H43:H48" si="49">$F43*G43</f>
        <v>53655</v>
      </c>
      <c r="I43" s="19"/>
      <c r="J43" s="50">
        <v>7.0000000000000001E-3</v>
      </c>
      <c r="K43" s="154">
        <f t="shared" ref="K43:K48" si="50">$F43*J43</f>
        <v>53655</v>
      </c>
      <c r="L43" s="19"/>
      <c r="M43" s="21">
        <f t="shared" si="25"/>
        <v>0</v>
      </c>
      <c r="N43" s="155">
        <f t="shared" ref="N43:N46" si="51">IF((H43)=0,"",(M43/H43))</f>
        <v>0</v>
      </c>
      <c r="O43" s="19"/>
      <c r="P43" s="50">
        <v>7.0000000000000001E-3</v>
      </c>
      <c r="Q43" s="154">
        <f t="shared" ref="Q43:Q48" si="52">$F43*P43</f>
        <v>53655</v>
      </c>
      <c r="R43" s="19"/>
      <c r="S43" s="21">
        <f t="shared" si="10"/>
        <v>0</v>
      </c>
      <c r="T43" s="155">
        <f t="shared" ref="T43:T46" si="53">IF((K43)=0,"",(S43/K43))</f>
        <v>0</v>
      </c>
      <c r="U43" s="19"/>
      <c r="V43" s="50">
        <v>7.0000000000000001E-3</v>
      </c>
      <c r="W43" s="154">
        <f t="shared" ref="W43:W48" si="54">$F43*V43</f>
        <v>53655</v>
      </c>
      <c r="X43" s="19"/>
      <c r="Y43" s="21">
        <f t="shared" si="11"/>
        <v>0</v>
      </c>
      <c r="Z43" s="155">
        <f t="shared" ref="Z43:Z46" si="55">IF((Q43)=0,"",(Y43/Q43))</f>
        <v>0</v>
      </c>
      <c r="AA43" s="19"/>
      <c r="AB43" s="50">
        <v>7.0000000000000001E-3</v>
      </c>
      <c r="AC43" s="154">
        <f t="shared" si="48"/>
        <v>53655</v>
      </c>
      <c r="AD43" s="19"/>
      <c r="AE43" s="21">
        <f t="shared" si="12"/>
        <v>0</v>
      </c>
      <c r="AF43" s="155">
        <f t="shared" si="43"/>
        <v>0</v>
      </c>
    </row>
    <row r="44" spans="2:32" x14ac:dyDescent="0.25">
      <c r="B44" s="37" t="s">
        <v>30</v>
      </c>
      <c r="C44" s="14"/>
      <c r="D44" s="15" t="s">
        <v>58</v>
      </c>
      <c r="E44" s="15"/>
      <c r="F44" s="55">
        <f>0.64*$G$8</f>
        <v>4905600</v>
      </c>
      <c r="G44" s="54">
        <v>0.08</v>
      </c>
      <c r="H44" s="154">
        <f t="shared" si="49"/>
        <v>392448</v>
      </c>
      <c r="I44" s="19"/>
      <c r="J44" s="54">
        <v>0.08</v>
      </c>
      <c r="K44" s="154">
        <f t="shared" si="50"/>
        <v>392448</v>
      </c>
      <c r="L44" s="19"/>
      <c r="M44" s="21">
        <f t="shared" si="25"/>
        <v>0</v>
      </c>
      <c r="N44" s="155">
        <f t="shared" si="51"/>
        <v>0</v>
      </c>
      <c r="O44" s="19"/>
      <c r="P44" s="54">
        <v>0.08</v>
      </c>
      <c r="Q44" s="154">
        <f t="shared" si="52"/>
        <v>392448</v>
      </c>
      <c r="R44" s="19"/>
      <c r="S44" s="21">
        <f t="shared" si="10"/>
        <v>0</v>
      </c>
      <c r="T44" s="155">
        <f t="shared" si="53"/>
        <v>0</v>
      </c>
      <c r="U44" s="19"/>
      <c r="V44" s="54">
        <v>0.08</v>
      </c>
      <c r="W44" s="154">
        <f t="shared" si="54"/>
        <v>392448</v>
      </c>
      <c r="X44" s="19"/>
      <c r="Y44" s="21">
        <f t="shared" si="11"/>
        <v>0</v>
      </c>
      <c r="Z44" s="155">
        <f t="shared" si="55"/>
        <v>0</v>
      </c>
      <c r="AA44" s="19"/>
      <c r="AB44" s="54">
        <v>0.08</v>
      </c>
      <c r="AC44" s="154">
        <f t="shared" si="48"/>
        <v>392448</v>
      </c>
      <c r="AD44" s="19"/>
      <c r="AE44" s="21">
        <f t="shared" si="12"/>
        <v>0</v>
      </c>
      <c r="AF44" s="155">
        <f t="shared" si="43"/>
        <v>0</v>
      </c>
    </row>
    <row r="45" spans="2:32" x14ac:dyDescent="0.25">
      <c r="B45" s="37" t="s">
        <v>31</v>
      </c>
      <c r="C45" s="14"/>
      <c r="D45" s="15" t="s">
        <v>58</v>
      </c>
      <c r="E45" s="15"/>
      <c r="F45" s="55">
        <f>0.18*$G$8</f>
        <v>1379700</v>
      </c>
      <c r="G45" s="54">
        <v>0.122</v>
      </c>
      <c r="H45" s="154">
        <f t="shared" si="49"/>
        <v>168323.4</v>
      </c>
      <c r="I45" s="19"/>
      <c r="J45" s="54">
        <v>0.122</v>
      </c>
      <c r="K45" s="154">
        <f t="shared" si="50"/>
        <v>168323.4</v>
      </c>
      <c r="L45" s="19"/>
      <c r="M45" s="21">
        <f t="shared" si="25"/>
        <v>0</v>
      </c>
      <c r="N45" s="155">
        <f t="shared" si="51"/>
        <v>0</v>
      </c>
      <c r="O45" s="19"/>
      <c r="P45" s="54">
        <v>0.122</v>
      </c>
      <c r="Q45" s="154">
        <f t="shared" si="52"/>
        <v>168323.4</v>
      </c>
      <c r="R45" s="19"/>
      <c r="S45" s="21">
        <f t="shared" si="10"/>
        <v>0</v>
      </c>
      <c r="T45" s="155">
        <f t="shared" si="53"/>
        <v>0</v>
      </c>
      <c r="U45" s="19"/>
      <c r="V45" s="54">
        <v>0.122</v>
      </c>
      <c r="W45" s="154">
        <f t="shared" si="54"/>
        <v>168323.4</v>
      </c>
      <c r="X45" s="19"/>
      <c r="Y45" s="21">
        <f t="shared" si="11"/>
        <v>0</v>
      </c>
      <c r="Z45" s="155">
        <f t="shared" si="55"/>
        <v>0</v>
      </c>
      <c r="AA45" s="19"/>
      <c r="AB45" s="54">
        <v>0.122</v>
      </c>
      <c r="AC45" s="154">
        <f t="shared" si="48"/>
        <v>168323.4</v>
      </c>
      <c r="AD45" s="19"/>
      <c r="AE45" s="21">
        <f t="shared" si="12"/>
        <v>0</v>
      </c>
      <c r="AF45" s="155">
        <f t="shared" si="43"/>
        <v>0</v>
      </c>
    </row>
    <row r="46" spans="2:32" x14ac:dyDescent="0.25">
      <c r="B46" s="159" t="s">
        <v>32</v>
      </c>
      <c r="C46" s="14"/>
      <c r="D46" s="15" t="s">
        <v>58</v>
      </c>
      <c r="E46" s="15"/>
      <c r="F46" s="55">
        <f>0.18*$G$8</f>
        <v>1379700</v>
      </c>
      <c r="G46" s="54">
        <v>0.161</v>
      </c>
      <c r="H46" s="154">
        <f t="shared" si="49"/>
        <v>222131.7</v>
      </c>
      <c r="I46" s="19"/>
      <c r="J46" s="54">
        <v>0.161</v>
      </c>
      <c r="K46" s="154">
        <f t="shared" si="50"/>
        <v>222131.7</v>
      </c>
      <c r="L46" s="19"/>
      <c r="M46" s="21">
        <f t="shared" si="25"/>
        <v>0</v>
      </c>
      <c r="N46" s="155">
        <f t="shared" si="51"/>
        <v>0</v>
      </c>
      <c r="O46" s="19"/>
      <c r="P46" s="54">
        <v>0.161</v>
      </c>
      <c r="Q46" s="154">
        <f t="shared" si="52"/>
        <v>222131.7</v>
      </c>
      <c r="R46" s="19"/>
      <c r="S46" s="21">
        <f t="shared" si="10"/>
        <v>0</v>
      </c>
      <c r="T46" s="155">
        <f t="shared" si="53"/>
        <v>0</v>
      </c>
      <c r="U46" s="19"/>
      <c r="V46" s="54">
        <v>0.161</v>
      </c>
      <c r="W46" s="154">
        <f t="shared" si="54"/>
        <v>222131.7</v>
      </c>
      <c r="X46" s="19"/>
      <c r="Y46" s="21">
        <f t="shared" si="11"/>
        <v>0</v>
      </c>
      <c r="Z46" s="155">
        <f t="shared" si="55"/>
        <v>0</v>
      </c>
      <c r="AA46" s="19"/>
      <c r="AB46" s="54">
        <v>0.161</v>
      </c>
      <c r="AC46" s="154">
        <f t="shared" si="48"/>
        <v>222131.7</v>
      </c>
      <c r="AD46" s="19"/>
      <c r="AE46" s="21">
        <f t="shared" si="12"/>
        <v>0</v>
      </c>
      <c r="AF46" s="155">
        <f t="shared" si="43"/>
        <v>0</v>
      </c>
    </row>
    <row r="47" spans="2:32" s="61" customFormat="1" x14ac:dyDescent="0.25">
      <c r="B47" s="158" t="s">
        <v>33</v>
      </c>
      <c r="C47" s="56"/>
      <c r="D47" s="57" t="s">
        <v>58</v>
      </c>
      <c r="E47" s="57"/>
      <c r="F47" s="58">
        <f>IF(AND(N3=1, G8&gt;=750), 750, IF(AND(N3=1, AND(G8&lt;750, G8&gt;=0)), G8, IF(AND(N3=2, G8&gt;=750), 750, IF(AND(N3=2, AND(G8&lt;750, G8&gt;=0)), G8))))</f>
        <v>750</v>
      </c>
      <c r="G47" s="54">
        <v>9.4E-2</v>
      </c>
      <c r="H47" s="154">
        <f t="shared" si="49"/>
        <v>70.5</v>
      </c>
      <c r="I47" s="59"/>
      <c r="J47" s="54">
        <v>9.4E-2</v>
      </c>
      <c r="K47" s="154">
        <f t="shared" si="50"/>
        <v>70.5</v>
      </c>
      <c r="L47" s="59"/>
      <c r="M47" s="60">
        <f t="shared" si="25"/>
        <v>0</v>
      </c>
      <c r="N47" s="155">
        <f>IF((H47)=FALSE,"",(M47/H47))</f>
        <v>0</v>
      </c>
      <c r="O47" s="59"/>
      <c r="P47" s="54">
        <v>9.4E-2</v>
      </c>
      <c r="Q47" s="154">
        <f t="shared" si="52"/>
        <v>70.5</v>
      </c>
      <c r="R47" s="59"/>
      <c r="S47" s="60">
        <f t="shared" si="10"/>
        <v>0</v>
      </c>
      <c r="T47" s="155">
        <f>IF((K47)=FALSE,"",(S47/K47))</f>
        <v>0</v>
      </c>
      <c r="U47" s="59"/>
      <c r="V47" s="54">
        <v>9.4E-2</v>
      </c>
      <c r="W47" s="154">
        <f t="shared" si="54"/>
        <v>70.5</v>
      </c>
      <c r="X47" s="59"/>
      <c r="Y47" s="60">
        <f t="shared" si="11"/>
        <v>0</v>
      </c>
      <c r="Z47" s="155">
        <f>IF((Q47)=FALSE,"",(Y47/Q47))</f>
        <v>0</v>
      </c>
      <c r="AA47" s="59"/>
      <c r="AB47" s="54">
        <v>9.4E-2</v>
      </c>
      <c r="AC47" s="154">
        <f t="shared" si="48"/>
        <v>70.5</v>
      </c>
      <c r="AD47" s="59"/>
      <c r="AE47" s="60">
        <f>AC47-W47</f>
        <v>0</v>
      </c>
      <c r="AF47" s="155">
        <f>IF((W47)=FALSE,"",(AE47/W47))</f>
        <v>0</v>
      </c>
    </row>
    <row r="48" spans="2:32" s="61" customFormat="1" ht="13" thickBot="1" x14ac:dyDescent="0.3">
      <c r="B48" s="158" t="s">
        <v>34</v>
      </c>
      <c r="C48" s="56"/>
      <c r="D48" s="57" t="s">
        <v>58</v>
      </c>
      <c r="E48" s="57"/>
      <c r="F48" s="58">
        <f>IF(AND(N3=1, G8&gt;=750), G8-750, IF(AND(N3=1, AND(G8&lt;750, G8&gt;=0)), 0, IF(AND(N3=2, G8&gt;=750), G8-750, IF(AND(N3=2, AND(G8&lt;750, G8&gt;=0)), 0))))</f>
        <v>7664250</v>
      </c>
      <c r="G48" s="54">
        <v>0.11</v>
      </c>
      <c r="H48" s="154">
        <f t="shared" si="49"/>
        <v>843067.5</v>
      </c>
      <c r="I48" s="59"/>
      <c r="J48" s="54">
        <v>0.11</v>
      </c>
      <c r="K48" s="154">
        <f t="shared" si="50"/>
        <v>843067.5</v>
      </c>
      <c r="L48" s="59"/>
      <c r="M48" s="60">
        <f t="shared" si="25"/>
        <v>0</v>
      </c>
      <c r="N48" s="155">
        <f>IFERROR(IF((H48)=FALSE,"",(M48/H48)),"n/a")</f>
        <v>0</v>
      </c>
      <c r="O48" s="59"/>
      <c r="P48" s="54">
        <v>0.11</v>
      </c>
      <c r="Q48" s="154">
        <f t="shared" si="52"/>
        <v>843067.5</v>
      </c>
      <c r="R48" s="59"/>
      <c r="S48" s="60">
        <f t="shared" si="10"/>
        <v>0</v>
      </c>
      <c r="T48" s="155">
        <f>IF((K48)=FALSE,"",(S48/K48))</f>
        <v>0</v>
      </c>
      <c r="U48" s="59"/>
      <c r="V48" s="54">
        <v>0.11</v>
      </c>
      <c r="W48" s="154">
        <f t="shared" si="54"/>
        <v>843067.5</v>
      </c>
      <c r="X48" s="59"/>
      <c r="Y48" s="60">
        <f t="shared" si="11"/>
        <v>0</v>
      </c>
      <c r="Z48" s="155">
        <f>IF((Q48)=FALSE,"",(Y48/Q48))</f>
        <v>0</v>
      </c>
      <c r="AA48" s="59"/>
      <c r="AB48" s="54">
        <v>0.11</v>
      </c>
      <c r="AC48" s="154">
        <f t="shared" si="48"/>
        <v>843067.5</v>
      </c>
      <c r="AD48" s="59"/>
      <c r="AE48" s="60">
        <f t="shared" si="12"/>
        <v>0</v>
      </c>
      <c r="AF48" s="155">
        <f>IF((W48)=FALSE,"",(AE48/W48))</f>
        <v>0</v>
      </c>
    </row>
    <row r="49" spans="2:36" ht="8.25" customHeight="1" thickBot="1" x14ac:dyDescent="0.3">
      <c r="B49" s="62"/>
      <c r="C49" s="63"/>
      <c r="D49" s="64"/>
      <c r="E49" s="64"/>
      <c r="F49" s="66"/>
      <c r="G49" s="65"/>
      <c r="H49" s="67"/>
      <c r="I49" s="68"/>
      <c r="J49" s="65"/>
      <c r="K49" s="67"/>
      <c r="L49" s="68"/>
      <c r="M49" s="69">
        <f t="shared" si="25"/>
        <v>0</v>
      </c>
      <c r="N49" s="70"/>
      <c r="O49" s="68"/>
      <c r="P49" s="65"/>
      <c r="Q49" s="67"/>
      <c r="R49" s="68"/>
      <c r="S49" s="69">
        <f t="shared" si="10"/>
        <v>0</v>
      </c>
      <c r="T49" s="70"/>
      <c r="U49" s="68"/>
      <c r="V49" s="65"/>
      <c r="W49" s="67"/>
      <c r="X49" s="68"/>
      <c r="Y49" s="69">
        <f t="shared" si="11"/>
        <v>0</v>
      </c>
      <c r="Z49" s="70"/>
      <c r="AA49" s="68"/>
      <c r="AB49" s="65"/>
      <c r="AC49" s="67"/>
      <c r="AD49" s="68"/>
      <c r="AE49" s="69">
        <f t="shared" si="12"/>
        <v>0</v>
      </c>
      <c r="AF49" s="70"/>
    </row>
    <row r="50" spans="2:36" ht="13" x14ac:dyDescent="0.25">
      <c r="B50" s="71" t="s">
        <v>35</v>
      </c>
      <c r="C50" s="14"/>
      <c r="D50" s="14"/>
      <c r="E50" s="14"/>
      <c r="F50" s="73"/>
      <c r="G50" s="72"/>
      <c r="H50" s="74">
        <f>SUM(H40:H46,H39)</f>
        <v>978247.47599761083</v>
      </c>
      <c r="I50" s="75"/>
      <c r="J50" s="72"/>
      <c r="K50" s="74">
        <f>SUM(K40:K46,K39)</f>
        <v>992448.35174806009</v>
      </c>
      <c r="L50" s="75"/>
      <c r="M50" s="76">
        <f t="shared" si="25"/>
        <v>14200.875750449253</v>
      </c>
      <c r="N50" s="77">
        <f>IF((H50)=0,"",(M50/H50))</f>
        <v>1.4516649517513231E-2</v>
      </c>
      <c r="O50" s="75"/>
      <c r="P50" s="72"/>
      <c r="Q50" s="74">
        <f>SUM(Q40:Q46,Q39)</f>
        <v>979547.63443182444</v>
      </c>
      <c r="R50" s="75"/>
      <c r="S50" s="76">
        <f t="shared" si="10"/>
        <v>-12900.717316235648</v>
      </c>
      <c r="T50" s="77">
        <f>IF((K50)=0,"",(S50/K50))</f>
        <v>-1.299888028783848E-2</v>
      </c>
      <c r="U50" s="75"/>
      <c r="V50" s="72"/>
      <c r="W50" s="74">
        <f>SUM(W40:W46,W39)</f>
        <v>979529.19443182438</v>
      </c>
      <c r="X50" s="75"/>
      <c r="Y50" s="76">
        <f t="shared" si="11"/>
        <v>-18.440000000060536</v>
      </c>
      <c r="Z50" s="77">
        <f>IF((Q50)=0,"",(Y50/Q50))</f>
        <v>-1.8825016111397634E-5</v>
      </c>
      <c r="AA50" s="75"/>
      <c r="AB50" s="72"/>
      <c r="AC50" s="74">
        <f>SUM(AC40:AC46,AC39)</f>
        <v>979768.90443182446</v>
      </c>
      <c r="AD50" s="75"/>
      <c r="AE50" s="76">
        <f t="shared" si="12"/>
        <v>239.71000000007916</v>
      </c>
      <c r="AF50" s="77">
        <f>IF((W50)=0,"",(AE50/W50))</f>
        <v>2.4471960750401407E-4</v>
      </c>
    </row>
    <row r="51" spans="2:36" x14ac:dyDescent="0.25">
      <c r="B51" s="78" t="s">
        <v>36</v>
      </c>
      <c r="C51" s="14"/>
      <c r="D51" s="14"/>
      <c r="E51" s="14"/>
      <c r="F51" s="80"/>
      <c r="G51" s="79">
        <v>0.13</v>
      </c>
      <c r="H51" s="82">
        <f>H50*G51</f>
        <v>127172.17187968941</v>
      </c>
      <c r="I51" s="81"/>
      <c r="J51" s="79">
        <v>0.13</v>
      </c>
      <c r="K51" s="82">
        <f>K50*J51</f>
        <v>129018.28572724781</v>
      </c>
      <c r="L51" s="81"/>
      <c r="M51" s="83">
        <f t="shared" si="25"/>
        <v>1846.1138475584012</v>
      </c>
      <c r="N51" s="84">
        <f>IF((H51)=0,"",(M51/H51))</f>
        <v>1.4516649517513216E-2</v>
      </c>
      <c r="O51" s="81"/>
      <c r="P51" s="79">
        <v>0.13</v>
      </c>
      <c r="Q51" s="82">
        <f>Q50*P51</f>
        <v>127341.19247613718</v>
      </c>
      <c r="R51" s="81"/>
      <c r="S51" s="83">
        <f t="shared" si="10"/>
        <v>-1677.0932511106366</v>
      </c>
      <c r="T51" s="84">
        <f>IF((K51)=0,"",(S51/K51))</f>
        <v>-1.2998880287838499E-2</v>
      </c>
      <c r="U51" s="81"/>
      <c r="V51" s="79">
        <v>0.13</v>
      </c>
      <c r="W51" s="82">
        <f>W50*V51</f>
        <v>127338.79527613717</v>
      </c>
      <c r="X51" s="81"/>
      <c r="Y51" s="83">
        <f t="shared" si="11"/>
        <v>-2.3972000000067055</v>
      </c>
      <c r="Z51" s="84">
        <f>IF((Q51)=0,"",(Y51/Q51))</f>
        <v>-1.8825016111388492E-5</v>
      </c>
      <c r="AA51" s="81"/>
      <c r="AB51" s="79">
        <v>0.13</v>
      </c>
      <c r="AC51" s="82">
        <f>AC50*AB51</f>
        <v>127369.95757613718</v>
      </c>
      <c r="AD51" s="81"/>
      <c r="AE51" s="83">
        <f t="shared" si="12"/>
        <v>31.162300000010873</v>
      </c>
      <c r="AF51" s="84">
        <f>IF((W51)=0,"",(AE51/W51))</f>
        <v>2.4471960750401867E-4</v>
      </c>
    </row>
    <row r="52" spans="2:36" ht="12.75" customHeight="1" x14ac:dyDescent="0.25">
      <c r="B52" s="85" t="s">
        <v>37</v>
      </c>
      <c r="C52" s="14"/>
      <c r="D52" s="14"/>
      <c r="E52" s="14"/>
      <c r="F52" s="80"/>
      <c r="G52" s="86"/>
      <c r="H52" s="82">
        <f>H50+H51</f>
        <v>1105419.6478773002</v>
      </c>
      <c r="I52" s="81"/>
      <c r="J52" s="86"/>
      <c r="K52" s="82">
        <f>K50+K51</f>
        <v>1121466.6374753078</v>
      </c>
      <c r="L52" s="81"/>
      <c r="M52" s="83">
        <f t="shared" si="25"/>
        <v>16046.98959800764</v>
      </c>
      <c r="N52" s="84">
        <f>IF((H52)=0,"",(M52/H52))</f>
        <v>1.4516649517513218E-2</v>
      </c>
      <c r="O52" s="81"/>
      <c r="P52" s="86"/>
      <c r="Q52" s="82">
        <f>Q50+Q51</f>
        <v>1106888.8269079616</v>
      </c>
      <c r="R52" s="81"/>
      <c r="S52" s="83">
        <f t="shared" si="10"/>
        <v>-14577.810567346169</v>
      </c>
      <c r="T52" s="84">
        <f>IF((K52)=0,"",(S52/K52))</f>
        <v>-1.2998880287838379E-2</v>
      </c>
      <c r="U52" s="81"/>
      <c r="V52" s="86"/>
      <c r="W52" s="82">
        <f>W50+W51</f>
        <v>1106867.9897079614</v>
      </c>
      <c r="X52" s="81"/>
      <c r="Y52" s="83">
        <f t="shared" si="11"/>
        <v>-20.837200000183657</v>
      </c>
      <c r="Z52" s="84">
        <f>IF((Q52)=0,"",(Y52/Q52))</f>
        <v>-1.8825016111501758E-5</v>
      </c>
      <c r="AA52" s="81"/>
      <c r="AB52" s="86"/>
      <c r="AC52" s="82">
        <f>AC50+AC51</f>
        <v>1107138.8620079616</v>
      </c>
      <c r="AD52" s="81"/>
      <c r="AE52" s="83">
        <f t="shared" si="12"/>
        <v>270.8723000001628</v>
      </c>
      <c r="AF52" s="84">
        <f>IF((W52)=0,"",(AE52/W52))</f>
        <v>2.4471960750408037E-4</v>
      </c>
    </row>
    <row r="53" spans="2:36" ht="15.75" customHeight="1" x14ac:dyDescent="0.25">
      <c r="B53" s="141" t="s">
        <v>38</v>
      </c>
      <c r="C53" s="141"/>
      <c r="D53" s="141"/>
      <c r="E53" s="141"/>
      <c r="F53" s="80"/>
      <c r="G53" s="86"/>
      <c r="H53" s="87">
        <f>ROUND(-H52*10%,2)</f>
        <v>-110541.96</v>
      </c>
      <c r="I53" s="81"/>
      <c r="J53" s="86"/>
      <c r="K53" s="213">
        <v>0</v>
      </c>
      <c r="L53" s="81"/>
      <c r="M53" s="88">
        <f t="shared" si="25"/>
        <v>110541.96</v>
      </c>
      <c r="N53" s="89">
        <f>IF((H53)=0,"",(M53/H53))</f>
        <v>-1</v>
      </c>
      <c r="O53" s="81"/>
      <c r="P53" s="86"/>
      <c r="Q53" s="87">
        <f>ROUND(-Q52*10%,2)</f>
        <v>-110688.88</v>
      </c>
      <c r="R53" s="81"/>
      <c r="S53" s="88">
        <f t="shared" si="10"/>
        <v>-110688.88</v>
      </c>
      <c r="T53" s="89" t="str">
        <f>IF((K53)=0,"",(S53/K53))</f>
        <v/>
      </c>
      <c r="U53" s="81"/>
      <c r="V53" s="86"/>
      <c r="W53" s="87">
        <f>ROUND(-W52*10%,2)</f>
        <v>-110686.8</v>
      </c>
      <c r="X53" s="81"/>
      <c r="Y53" s="88">
        <f t="shared" si="11"/>
        <v>2.0800000000017462</v>
      </c>
      <c r="Z53" s="89">
        <f>IF((Q53)=0,"",(Y53/Q53))</f>
        <v>-1.8791408856984967E-5</v>
      </c>
      <c r="AA53" s="81"/>
      <c r="AB53" s="86"/>
      <c r="AC53" s="87">
        <f>ROUND(-AC52*10%,2)</f>
        <v>-110713.89</v>
      </c>
      <c r="AD53" s="81"/>
      <c r="AE53" s="88">
        <f t="shared" si="12"/>
        <v>-27.089999999996508</v>
      </c>
      <c r="AF53" s="89">
        <f>IF((W53)=0,"",(AE53/W53))</f>
        <v>2.4474463079605252E-4</v>
      </c>
    </row>
    <row r="54" spans="2:36" ht="13.5" customHeight="1" thickBot="1" x14ac:dyDescent="0.3">
      <c r="B54" s="222" t="s">
        <v>39</v>
      </c>
      <c r="C54" s="222"/>
      <c r="D54" s="222"/>
      <c r="E54" s="142"/>
      <c r="F54" s="91"/>
      <c r="G54" s="90"/>
      <c r="H54" s="93">
        <f>H52+H53</f>
        <v>994877.6878773002</v>
      </c>
      <c r="I54" s="92"/>
      <c r="J54" s="90"/>
      <c r="K54" s="93">
        <f>K52+K53</f>
        <v>1121466.6374753078</v>
      </c>
      <c r="L54" s="92"/>
      <c r="M54" s="94">
        <f t="shared" si="25"/>
        <v>126588.9495980076</v>
      </c>
      <c r="N54" s="95">
        <f>IF((H54)=0,"",(M54/H54))</f>
        <v>0.12724071626141445</v>
      </c>
      <c r="O54" s="92"/>
      <c r="P54" s="90"/>
      <c r="Q54" s="93">
        <f>Q52+Q53</f>
        <v>996199.94690796162</v>
      </c>
      <c r="R54" s="92"/>
      <c r="S54" s="94">
        <f t="shared" si="10"/>
        <v>-125266.69056734617</v>
      </c>
      <c r="T54" s="95">
        <f>IF((K54)=0,"",(S54/K54))</f>
        <v>-0.11169898985969992</v>
      </c>
      <c r="U54" s="92"/>
      <c r="V54" s="90"/>
      <c r="W54" s="93">
        <f>W52+W53</f>
        <v>996181.1897079614</v>
      </c>
      <c r="X54" s="92"/>
      <c r="Y54" s="94">
        <f t="shared" si="11"/>
        <v>-18.757200000225566</v>
      </c>
      <c r="Z54" s="95">
        <f>IF((Q54)=0,"",(Y54/Q54))</f>
        <v>-1.8828750250835473E-5</v>
      </c>
      <c r="AA54" s="92"/>
      <c r="AB54" s="90"/>
      <c r="AC54" s="93">
        <f>AC52+AC53</f>
        <v>996424.97200796159</v>
      </c>
      <c r="AD54" s="92"/>
      <c r="AE54" s="94">
        <f t="shared" si="12"/>
        <v>243.78230000019539</v>
      </c>
      <c r="AF54" s="95">
        <f>IF((W54)=0,"",(AE54/W54))</f>
        <v>2.4471682713830616E-4</v>
      </c>
    </row>
    <row r="55" spans="2:36" s="61" customFormat="1" ht="8.25" customHeight="1" thickBot="1" x14ac:dyDescent="0.3">
      <c r="B55" s="96"/>
      <c r="C55" s="97"/>
      <c r="D55" s="98"/>
      <c r="E55" s="98"/>
      <c r="F55" s="99"/>
      <c r="G55" s="65"/>
      <c r="H55" s="67"/>
      <c r="I55" s="100"/>
      <c r="J55" s="65"/>
      <c r="K55" s="67"/>
      <c r="L55" s="100"/>
      <c r="M55" s="101">
        <f t="shared" si="25"/>
        <v>0</v>
      </c>
      <c r="N55" s="70"/>
      <c r="O55" s="100"/>
      <c r="P55" s="65"/>
      <c r="Q55" s="67"/>
      <c r="R55" s="100"/>
      <c r="S55" s="101">
        <f t="shared" si="10"/>
        <v>0</v>
      </c>
      <c r="T55" s="70"/>
      <c r="U55" s="100"/>
      <c r="V55" s="65"/>
      <c r="W55" s="67"/>
      <c r="X55" s="100"/>
      <c r="Y55" s="101">
        <f t="shared" si="11"/>
        <v>0</v>
      </c>
      <c r="Z55" s="70"/>
      <c r="AA55" s="100"/>
      <c r="AB55" s="65"/>
      <c r="AC55" s="67"/>
      <c r="AD55" s="100"/>
      <c r="AE55" s="101">
        <f t="shared" si="12"/>
        <v>0</v>
      </c>
      <c r="AF55" s="70"/>
    </row>
    <row r="56" spans="2:36" s="61" customFormat="1" ht="13" x14ac:dyDescent="0.25">
      <c r="B56" s="102" t="s">
        <v>40</v>
      </c>
      <c r="C56" s="56"/>
      <c r="D56" s="56"/>
      <c r="E56" s="56"/>
      <c r="F56" s="104"/>
      <c r="G56" s="103"/>
      <c r="H56" s="105">
        <f>SUM(H47:H48,H39,H40:H43)</f>
        <v>1038482.3759976109</v>
      </c>
      <c r="I56" s="106"/>
      <c r="J56" s="103"/>
      <c r="K56" s="105">
        <f>SUM(K47:K48,K39,K40:K43)</f>
        <v>1052683.2517480603</v>
      </c>
      <c r="L56" s="106"/>
      <c r="M56" s="107">
        <f t="shared" si="25"/>
        <v>14200.875750449486</v>
      </c>
      <c r="N56" s="77">
        <f>IF((H56)=0,"",(M56/H56))</f>
        <v>1.3674642997005619E-2</v>
      </c>
      <c r="O56" s="106"/>
      <c r="P56" s="103"/>
      <c r="Q56" s="105">
        <f>SUM(Q47:Q48,Q39,Q40:Q43)</f>
        <v>1039782.5344318245</v>
      </c>
      <c r="R56" s="106"/>
      <c r="S56" s="107">
        <f t="shared" si="10"/>
        <v>-12900.717316235881</v>
      </c>
      <c r="T56" s="77">
        <f>IF((K56)=0,"",(S56/K56))</f>
        <v>-1.2255079858840029E-2</v>
      </c>
      <c r="U56" s="106"/>
      <c r="V56" s="103"/>
      <c r="W56" s="105">
        <f>SUM(W47:W48,W39,W40:W43)</f>
        <v>1039764.0944318244</v>
      </c>
      <c r="X56" s="106"/>
      <c r="Y56" s="107">
        <f t="shared" si="11"/>
        <v>-18.440000000060536</v>
      </c>
      <c r="Z56" s="77">
        <f>IF((Q56)=0,"",(Y56/Q56))</f>
        <v>-1.7734477536821518E-5</v>
      </c>
      <c r="AA56" s="106"/>
      <c r="AB56" s="103"/>
      <c r="AC56" s="105">
        <f>SUM(AC47:AC48,AC39,AC40:AC43)</f>
        <v>1040003.8044318245</v>
      </c>
      <c r="AD56" s="106"/>
      <c r="AE56" s="107">
        <f t="shared" si="12"/>
        <v>239.71000000007916</v>
      </c>
      <c r="AF56" s="77">
        <f>IF((W56)=0,"",(AE56/W56))</f>
        <v>2.3054267913633609E-4</v>
      </c>
    </row>
    <row r="57" spans="2:36" s="61" customFormat="1" x14ac:dyDescent="0.25">
      <c r="B57" s="108" t="s">
        <v>36</v>
      </c>
      <c r="C57" s="56"/>
      <c r="D57" s="56"/>
      <c r="E57" s="56"/>
      <c r="F57" s="104"/>
      <c r="G57" s="109">
        <v>0.13</v>
      </c>
      <c r="H57" s="111">
        <f>H56*G57</f>
        <v>135002.70887968942</v>
      </c>
      <c r="I57" s="110"/>
      <c r="J57" s="109">
        <v>0.13</v>
      </c>
      <c r="K57" s="111">
        <f>K56*J57</f>
        <v>136848.82272724784</v>
      </c>
      <c r="L57" s="110"/>
      <c r="M57" s="112">
        <f t="shared" si="25"/>
        <v>1846.1138475584157</v>
      </c>
      <c r="N57" s="84">
        <f>IF((H57)=0,"",(M57/H57))</f>
        <v>1.3674642997005489E-2</v>
      </c>
      <c r="O57" s="110"/>
      <c r="P57" s="109">
        <v>0.13</v>
      </c>
      <c r="Q57" s="111">
        <f>Q56*P57</f>
        <v>135171.72947613717</v>
      </c>
      <c r="R57" s="110"/>
      <c r="S57" s="112">
        <f t="shared" si="10"/>
        <v>-1677.0932511106657</v>
      </c>
      <c r="T57" s="84">
        <f>IF((K57)=0,"",(S57/K57))</f>
        <v>-1.2255079858840038E-2</v>
      </c>
      <c r="U57" s="110"/>
      <c r="V57" s="109">
        <v>0.13</v>
      </c>
      <c r="W57" s="111">
        <f>W56*V57</f>
        <v>135169.33227613717</v>
      </c>
      <c r="X57" s="110"/>
      <c r="Y57" s="112">
        <f t="shared" si="11"/>
        <v>-2.3972000000067055</v>
      </c>
      <c r="Z57" s="84">
        <f>IF((Q57)=0,"",(Y57/Q57))</f>
        <v>-1.7734477536812905E-5</v>
      </c>
      <c r="AA57" s="110"/>
      <c r="AB57" s="109">
        <v>0.13</v>
      </c>
      <c r="AC57" s="111">
        <f>AC56*AB57</f>
        <v>135200.49457613719</v>
      </c>
      <c r="AD57" s="110"/>
      <c r="AE57" s="112">
        <f t="shared" si="12"/>
        <v>31.162300000025425</v>
      </c>
      <c r="AF57" s="84">
        <f>IF((W57)=0,"",(AE57/W57))</f>
        <v>2.3054267913644806E-4</v>
      </c>
    </row>
    <row r="58" spans="2:36" s="61" customFormat="1" ht="12.75" customHeight="1" x14ac:dyDescent="0.25">
      <c r="B58" s="113" t="s">
        <v>37</v>
      </c>
      <c r="C58" s="56"/>
      <c r="D58" s="56"/>
      <c r="E58" s="56"/>
      <c r="F58" s="115"/>
      <c r="G58" s="114"/>
      <c r="H58" s="111">
        <f>H56+H57</f>
        <v>1173485.0848773003</v>
      </c>
      <c r="I58" s="110"/>
      <c r="J58" s="114"/>
      <c r="K58" s="111">
        <f>K56+K57</f>
        <v>1189532.0744753082</v>
      </c>
      <c r="L58" s="110"/>
      <c r="M58" s="112">
        <f t="shared" si="25"/>
        <v>16046.989598007873</v>
      </c>
      <c r="N58" s="84">
        <f>IF((H58)=0,"",(M58/H58))</f>
        <v>1.367464299700558E-2</v>
      </c>
      <c r="O58" s="110"/>
      <c r="P58" s="114"/>
      <c r="Q58" s="111">
        <f>Q56+Q57</f>
        <v>1174954.2639079615</v>
      </c>
      <c r="R58" s="110"/>
      <c r="S58" s="112">
        <f t="shared" si="10"/>
        <v>-14577.810567346634</v>
      </c>
      <c r="T58" s="84">
        <f>IF((K58)=0,"",(S58/K58))</f>
        <v>-1.2255079858840104E-2</v>
      </c>
      <c r="U58" s="110"/>
      <c r="V58" s="114"/>
      <c r="W58" s="111">
        <f>W56+W57</f>
        <v>1174933.4267079616</v>
      </c>
      <c r="X58" s="110"/>
      <c r="Y58" s="112">
        <f t="shared" si="11"/>
        <v>-20.837199999950826</v>
      </c>
      <c r="Z58" s="84">
        <f>IF((Q58)=0,"",(Y58/Q58))</f>
        <v>-1.7734477536721446E-5</v>
      </c>
      <c r="AA58" s="110"/>
      <c r="AB58" s="114"/>
      <c r="AC58" s="111">
        <f>AC56+AC57</f>
        <v>1175204.2990079618</v>
      </c>
      <c r="AD58" s="110"/>
      <c r="AE58" s="112">
        <f t="shared" si="12"/>
        <v>270.8723000001628</v>
      </c>
      <c r="AF58" s="84">
        <f>IF((W58)=0,"",(AE58/W58))</f>
        <v>2.3054267913639852E-4</v>
      </c>
    </row>
    <row r="59" spans="2:36" s="61" customFormat="1" ht="15.75" customHeight="1" x14ac:dyDescent="0.25">
      <c r="B59" s="143" t="s">
        <v>38</v>
      </c>
      <c r="C59" s="143"/>
      <c r="D59" s="143"/>
      <c r="E59" s="143"/>
      <c r="F59" s="115"/>
      <c r="G59" s="114"/>
      <c r="H59" s="116">
        <f>ROUND(-H58*10%,2)</f>
        <v>-117348.51</v>
      </c>
      <c r="I59" s="110"/>
      <c r="J59" s="114"/>
      <c r="K59" s="214">
        <v>0</v>
      </c>
      <c r="L59" s="110"/>
      <c r="M59" s="117">
        <f t="shared" si="25"/>
        <v>117348.51</v>
      </c>
      <c r="N59" s="89">
        <f>IF((H59)=0,"",(M59/H59))</f>
        <v>-1</v>
      </c>
      <c r="O59" s="110"/>
      <c r="P59" s="114"/>
      <c r="Q59" s="116">
        <f>ROUND(-Q58*10%,2)</f>
        <v>-117495.43</v>
      </c>
      <c r="R59" s="110"/>
      <c r="S59" s="117">
        <f t="shared" si="10"/>
        <v>-117495.43</v>
      </c>
      <c r="T59" s="89" t="str">
        <f>IF((K59)=0,"",(S59/K59))</f>
        <v/>
      </c>
      <c r="U59" s="110"/>
      <c r="V59" s="114"/>
      <c r="W59" s="116">
        <f>ROUND(-W58*10%,2)</f>
        <v>-117493.34</v>
      </c>
      <c r="X59" s="110"/>
      <c r="Y59" s="117">
        <f t="shared" si="11"/>
        <v>2.0899999999965075</v>
      </c>
      <c r="Z59" s="89">
        <f>IF((Q59)=0,"",(Y59/Q59))</f>
        <v>-1.7787925879300221E-5</v>
      </c>
      <c r="AA59" s="110"/>
      <c r="AB59" s="114"/>
      <c r="AC59" s="116">
        <f>ROUND(-AC58*10%,2)</f>
        <v>-117520.43</v>
      </c>
      <c r="AD59" s="110"/>
      <c r="AE59" s="117">
        <f t="shared" si="12"/>
        <v>-27.089999999996508</v>
      </c>
      <c r="AF59" s="89">
        <f>IF((W59)=0,"",(AE59/W59))</f>
        <v>2.3056626018118565E-4</v>
      </c>
    </row>
    <row r="60" spans="2:36" s="61" customFormat="1" ht="13.5" customHeight="1" thickBot="1" x14ac:dyDescent="0.3">
      <c r="B60" s="223" t="s">
        <v>41</v>
      </c>
      <c r="C60" s="223"/>
      <c r="D60" s="223"/>
      <c r="E60" s="135"/>
      <c r="F60" s="119"/>
      <c r="G60" s="118"/>
      <c r="H60" s="121">
        <f>SUM(H58:H59)</f>
        <v>1056136.5748773003</v>
      </c>
      <c r="I60" s="120"/>
      <c r="J60" s="118"/>
      <c r="K60" s="121">
        <f>SUM(K58:K59)</f>
        <v>1189532.0744753082</v>
      </c>
      <c r="L60" s="120"/>
      <c r="M60" s="122">
        <f t="shared" si="25"/>
        <v>133395.49959800788</v>
      </c>
      <c r="N60" s="123">
        <f>IF((H60)=0,"",(M60/H60))</f>
        <v>0.12630516049830534</v>
      </c>
      <c r="O60" s="120"/>
      <c r="P60" s="118"/>
      <c r="Q60" s="121">
        <f>SUM(Q58:Q59)</f>
        <v>1057458.8339079616</v>
      </c>
      <c r="R60" s="120"/>
      <c r="S60" s="122">
        <f t="shared" si="10"/>
        <v>-132073.24056734657</v>
      </c>
      <c r="T60" s="123">
        <f>IF((K60)=0,"",(S60/K60))</f>
        <v>-0.11102957490709352</v>
      </c>
      <c r="U60" s="120"/>
      <c r="V60" s="118"/>
      <c r="W60" s="121">
        <f>SUM(W58:W59)</f>
        <v>1057440.0867079615</v>
      </c>
      <c r="X60" s="120"/>
      <c r="Y60" s="122">
        <f t="shared" si="11"/>
        <v>-18.747200000099838</v>
      </c>
      <c r="Z60" s="123">
        <f>IF((Q60)=0,"",(Y60/Q60))</f>
        <v>-1.7728538831925388E-5</v>
      </c>
      <c r="AA60" s="120"/>
      <c r="AB60" s="118"/>
      <c r="AC60" s="121">
        <f>SUM(AC58:AC59)</f>
        <v>1057683.8690079618</v>
      </c>
      <c r="AD60" s="120"/>
      <c r="AE60" s="122">
        <f t="shared" si="12"/>
        <v>243.78230000031181</v>
      </c>
      <c r="AF60" s="123">
        <f>IF((W60)=0,"",(AE60/W60))</f>
        <v>2.3054005902051487E-4</v>
      </c>
    </row>
    <row r="61" spans="2:36" s="61" customFormat="1" ht="8.25" customHeight="1" thickBot="1" x14ac:dyDescent="0.3">
      <c r="B61" s="96"/>
      <c r="C61" s="97"/>
      <c r="D61" s="98"/>
      <c r="E61" s="98"/>
      <c r="F61" s="125"/>
      <c r="G61" s="124"/>
      <c r="H61" s="127"/>
      <c r="I61" s="126"/>
      <c r="J61" s="124"/>
      <c r="K61" s="127"/>
      <c r="L61" s="126"/>
      <c r="M61" s="128"/>
      <c r="N61" s="70"/>
      <c r="O61" s="126"/>
      <c r="P61" s="124"/>
      <c r="Q61" s="127"/>
      <c r="R61" s="126"/>
      <c r="S61" s="128"/>
      <c r="T61" s="70"/>
      <c r="U61" s="126"/>
      <c r="V61" s="124"/>
      <c r="W61" s="127"/>
      <c r="X61" s="126"/>
      <c r="Y61" s="128"/>
      <c r="Z61" s="70"/>
      <c r="AA61" s="126"/>
      <c r="AB61" s="124"/>
      <c r="AC61" s="127"/>
      <c r="AD61" s="126"/>
      <c r="AE61" s="128"/>
      <c r="AF61" s="70"/>
    </row>
    <row r="62" spans="2:36" ht="10.5" customHeight="1" x14ac:dyDescent="0.25">
      <c r="H62" s="147"/>
      <c r="I62" s="144"/>
      <c r="K62" s="147"/>
      <c r="L62" s="144"/>
      <c r="M62" s="144"/>
      <c r="N62" s="144"/>
      <c r="O62" s="144"/>
      <c r="Q62" s="147"/>
      <c r="R62" s="144"/>
      <c r="S62" s="144"/>
      <c r="T62" s="144"/>
      <c r="U62" s="144"/>
      <c r="W62" s="147"/>
      <c r="X62" s="144"/>
      <c r="Y62" s="144"/>
      <c r="Z62" s="144"/>
      <c r="AA62" s="144"/>
      <c r="AC62" s="147"/>
      <c r="AD62" s="144"/>
      <c r="AE62" s="144"/>
      <c r="AF62" s="144"/>
    </row>
    <row r="63" spans="2:36" ht="13" x14ac:dyDescent="0.3">
      <c r="B63" s="7" t="s">
        <v>42</v>
      </c>
      <c r="G63" s="182">
        <v>6.0000000000000001E-3</v>
      </c>
      <c r="I63" s="144"/>
      <c r="J63" s="182">
        <v>6.0000000000000001E-3</v>
      </c>
      <c r="K63" s="144"/>
      <c r="L63" s="144"/>
      <c r="M63" s="144"/>
      <c r="N63" s="144"/>
      <c r="O63" s="144"/>
      <c r="P63" s="182">
        <v>6.0000000000000001E-3</v>
      </c>
      <c r="Q63" s="144"/>
      <c r="R63" s="144"/>
      <c r="S63" s="144"/>
      <c r="T63" s="144"/>
      <c r="U63" s="144"/>
      <c r="V63" s="182">
        <v>6.0000000000000001E-3</v>
      </c>
      <c r="W63" s="144"/>
      <c r="X63" s="144"/>
      <c r="Y63" s="144"/>
      <c r="Z63" s="144"/>
      <c r="AA63" s="144"/>
      <c r="AB63" s="182">
        <v>6.0000000000000001E-3</v>
      </c>
      <c r="AC63" s="144"/>
      <c r="AD63" s="144"/>
      <c r="AE63" s="144"/>
      <c r="AF63" s="144"/>
    </row>
    <row r="64" spans="2:36" ht="10.5" customHeight="1" x14ac:dyDescent="0.25">
      <c r="I64" s="144"/>
      <c r="K64" s="144"/>
      <c r="L64" s="144"/>
      <c r="M64" s="144"/>
      <c r="N64" s="144"/>
      <c r="O64" s="144"/>
      <c r="R64" s="144"/>
      <c r="U64" s="144"/>
      <c r="X64" s="144"/>
      <c r="AA64" s="144"/>
      <c r="AD64" s="144"/>
      <c r="AG64" s="144"/>
      <c r="AJ64" s="144"/>
    </row>
    <row r="65" spans="1:36" ht="10.5" customHeight="1" x14ac:dyDescent="0.3">
      <c r="A65" s="130" t="s">
        <v>43</v>
      </c>
      <c r="I65" s="144"/>
      <c r="K65" s="144"/>
      <c r="L65" s="144"/>
      <c r="M65" s="144"/>
      <c r="N65" s="144"/>
      <c r="O65" s="144"/>
      <c r="R65" s="144"/>
      <c r="U65" s="144"/>
      <c r="X65" s="144"/>
      <c r="AA65" s="144"/>
      <c r="AD65" s="144"/>
      <c r="AG65" s="144"/>
      <c r="AJ65" s="144"/>
    </row>
    <row r="66" spans="1:36" ht="10.5" customHeight="1" x14ac:dyDescent="0.25">
      <c r="I66" s="144"/>
      <c r="K66" s="144"/>
      <c r="L66" s="144"/>
      <c r="M66" s="144"/>
      <c r="N66" s="144"/>
      <c r="O66" s="144"/>
      <c r="R66" s="144"/>
      <c r="U66" s="144"/>
      <c r="X66" s="144"/>
      <c r="AA66" s="144"/>
      <c r="AD66" s="144"/>
      <c r="AG66" s="144"/>
      <c r="AJ66" s="144"/>
    </row>
    <row r="67" spans="1:36" x14ac:dyDescent="0.25">
      <c r="A67" s="1" t="s">
        <v>44</v>
      </c>
      <c r="I67" s="144"/>
      <c r="K67" s="144"/>
      <c r="L67" s="144"/>
      <c r="M67" s="144"/>
      <c r="N67" s="144"/>
      <c r="O67" s="144"/>
      <c r="R67" s="144"/>
      <c r="U67" s="144"/>
      <c r="X67" s="144"/>
      <c r="AA67" s="144"/>
      <c r="AD67" s="144"/>
      <c r="AG67" s="144"/>
      <c r="AJ67" s="144"/>
    </row>
    <row r="68" spans="1:36" x14ac:dyDescent="0.25">
      <c r="A68" s="1" t="s">
        <v>45</v>
      </c>
      <c r="I68" s="144"/>
      <c r="K68" s="144"/>
      <c r="L68" s="144"/>
      <c r="M68" s="144"/>
      <c r="N68" s="144"/>
      <c r="O68" s="144"/>
      <c r="R68" s="144"/>
      <c r="U68" s="144"/>
      <c r="X68" s="144"/>
      <c r="AA68" s="144"/>
      <c r="AD68" s="144"/>
      <c r="AG68" s="144"/>
      <c r="AJ68" s="144"/>
    </row>
    <row r="69" spans="1:36" x14ac:dyDescent="0.25">
      <c r="I69" s="144"/>
      <c r="K69" s="144"/>
      <c r="L69" s="144"/>
      <c r="M69" s="144"/>
      <c r="N69" s="144"/>
      <c r="O69" s="144"/>
      <c r="R69" s="144"/>
      <c r="U69" s="144"/>
      <c r="X69" s="144"/>
      <c r="AA69" s="144"/>
      <c r="AD69" s="144"/>
      <c r="AG69" s="144"/>
      <c r="AJ69" s="144"/>
    </row>
    <row r="70" spans="1:36" x14ac:dyDescent="0.25">
      <c r="A70" s="6" t="s">
        <v>46</v>
      </c>
      <c r="I70" s="144"/>
      <c r="K70" s="144"/>
      <c r="L70" s="144"/>
      <c r="M70" s="144"/>
      <c r="N70" s="144"/>
      <c r="O70" s="144"/>
      <c r="R70" s="144"/>
      <c r="U70" s="144"/>
      <c r="X70" s="144"/>
      <c r="AA70" s="144"/>
      <c r="AD70" s="144"/>
      <c r="AG70" s="144"/>
      <c r="AJ70" s="144"/>
    </row>
    <row r="71" spans="1:36" x14ac:dyDescent="0.25">
      <c r="A71" s="6" t="s">
        <v>47</v>
      </c>
      <c r="I71" s="144"/>
      <c r="K71" s="144"/>
      <c r="L71" s="144"/>
      <c r="M71" s="144"/>
      <c r="N71" s="144"/>
      <c r="O71" s="144"/>
      <c r="R71" s="144"/>
      <c r="U71" s="144"/>
      <c r="X71" s="144"/>
      <c r="AA71" s="144"/>
      <c r="AD71" s="144"/>
      <c r="AG71" s="144"/>
      <c r="AJ71" s="144"/>
    </row>
    <row r="72" spans="1:36" x14ac:dyDescent="0.25">
      <c r="I72" s="144"/>
      <c r="K72" s="144"/>
      <c r="L72" s="144"/>
      <c r="M72" s="144"/>
      <c r="N72" s="144"/>
      <c r="O72" s="144"/>
      <c r="R72" s="144"/>
      <c r="U72" s="144"/>
      <c r="X72" s="144"/>
      <c r="AA72" s="144"/>
      <c r="AD72" s="144"/>
      <c r="AG72" s="144"/>
      <c r="AJ72" s="144"/>
    </row>
    <row r="73" spans="1:36" x14ac:dyDescent="0.25">
      <c r="A73" s="1" t="s">
        <v>48</v>
      </c>
      <c r="I73" s="144"/>
      <c r="K73" s="144"/>
      <c r="L73" s="144"/>
      <c r="M73" s="144"/>
      <c r="N73" s="144"/>
      <c r="O73" s="144"/>
      <c r="R73" s="144"/>
      <c r="U73" s="144"/>
      <c r="X73" s="144"/>
      <c r="AA73" s="144"/>
      <c r="AD73" s="144"/>
      <c r="AG73" s="144"/>
      <c r="AJ73" s="144"/>
    </row>
    <row r="74" spans="1:36" x14ac:dyDescent="0.25">
      <c r="A74" s="1" t="s">
        <v>49</v>
      </c>
      <c r="I74" s="144"/>
      <c r="K74" s="144"/>
      <c r="L74" s="144"/>
      <c r="M74" s="144"/>
      <c r="N74" s="144"/>
      <c r="O74" s="144"/>
      <c r="R74" s="144"/>
      <c r="U74" s="144"/>
      <c r="X74" s="144"/>
      <c r="AA74" s="144"/>
      <c r="AD74" s="144"/>
      <c r="AG74" s="144"/>
      <c r="AJ74" s="144"/>
    </row>
    <row r="75" spans="1:36" x14ac:dyDescent="0.25">
      <c r="A75" s="1" t="s">
        <v>50</v>
      </c>
      <c r="I75" s="144"/>
      <c r="K75" s="144"/>
      <c r="L75" s="144"/>
      <c r="M75" s="144"/>
      <c r="N75" s="144"/>
      <c r="O75" s="144"/>
      <c r="R75" s="144"/>
      <c r="U75" s="144"/>
      <c r="X75" s="144"/>
      <c r="AA75" s="144"/>
      <c r="AD75" s="144"/>
      <c r="AG75" s="144"/>
      <c r="AJ75" s="144"/>
    </row>
    <row r="76" spans="1:36" x14ac:dyDescent="0.25">
      <c r="A76" s="1" t="s">
        <v>51</v>
      </c>
      <c r="I76" s="144"/>
      <c r="K76" s="144"/>
      <c r="L76" s="144"/>
      <c r="M76" s="144"/>
      <c r="N76" s="144"/>
      <c r="O76" s="144"/>
      <c r="R76" s="144"/>
      <c r="U76" s="144"/>
      <c r="X76" s="144"/>
      <c r="AA76" s="144"/>
      <c r="AD76" s="144"/>
      <c r="AG76" s="144"/>
      <c r="AJ76" s="144"/>
    </row>
    <row r="77" spans="1:36" x14ac:dyDescent="0.25">
      <c r="A77" s="1" t="s">
        <v>52</v>
      </c>
      <c r="I77" s="144"/>
      <c r="K77" s="144"/>
      <c r="L77" s="144"/>
      <c r="M77" s="144"/>
      <c r="N77" s="144"/>
      <c r="O77" s="144"/>
      <c r="R77" s="144"/>
      <c r="U77" s="144"/>
      <c r="X77" s="144"/>
      <c r="AA77" s="144"/>
      <c r="AD77" s="144"/>
      <c r="AG77" s="144"/>
      <c r="AJ77" s="144"/>
    </row>
    <row r="78" spans="1:36" x14ac:dyDescent="0.25">
      <c r="I78" s="144"/>
      <c r="K78" s="144"/>
      <c r="L78" s="144"/>
      <c r="M78" s="144"/>
      <c r="N78" s="144"/>
      <c r="O78" s="144"/>
      <c r="R78" s="144"/>
      <c r="U78" s="144"/>
      <c r="X78" s="144"/>
      <c r="AA78" s="144"/>
      <c r="AD78" s="144"/>
      <c r="AG78" s="144"/>
      <c r="AJ78" s="144"/>
    </row>
    <row r="79" spans="1:36" x14ac:dyDescent="0.25">
      <c r="A79" s="131"/>
      <c r="B79" s="1" t="s">
        <v>53</v>
      </c>
    </row>
  </sheetData>
  <sheetProtection selectLockedCells="1"/>
  <mergeCells count="11">
    <mergeCell ref="B54:D54"/>
    <mergeCell ref="B60:D60"/>
    <mergeCell ref="Y9:Z9"/>
    <mergeCell ref="AB9:AC9"/>
    <mergeCell ref="AE9:AF9"/>
    <mergeCell ref="P9:Q9"/>
    <mergeCell ref="G9:H9"/>
    <mergeCell ref="J9:K9"/>
    <mergeCell ref="M9:N9"/>
    <mergeCell ref="S9:T9"/>
    <mergeCell ref="V9:W9"/>
  </mergeCells>
  <dataValidations count="2">
    <dataValidation type="list" allowBlank="1" showInputMessage="1" showErrorMessage="1" sqref="D5:E5">
      <formula1>"TOU, non-TOU"</formula1>
    </dataValidation>
    <dataValidation type="list" allowBlank="1" showInputMessage="1" showErrorMessage="1" prompt="Select Charge Unit - monthly, per kWh, per kW" sqref="D37:E38 D55:E55 D12:E27 D61:E61 D40:E49 D29:E35">
      <formula1>"Monthly, per kWh, per kW"</formula1>
    </dataValidation>
  </dataValidations>
  <pageMargins left="0.75" right="0.75" top="1" bottom="1" header="0.5" footer="0.5"/>
  <pageSetup paperSize="3" scale="59" orientation="landscape" r:id="rId1"/>
  <headerFooter alignWithMargins="0">
    <oddFooter>&amp;C9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8913" r:id="rId4" name="Option Button 1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10</xdr:col>
                    <xdr:colOff>679450</xdr:colOff>
                    <xdr:row>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14" r:id="rId5" name="Option Button 2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10</xdr:col>
                    <xdr:colOff>679450</xdr:colOff>
                    <xdr:row>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15" r:id="rId6" name="Option Button 3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10</xdr:col>
                    <xdr:colOff>679450</xdr:colOff>
                    <xdr:row>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16" r:id="rId7" name="Option Button 4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10</xdr:col>
                    <xdr:colOff>679450</xdr:colOff>
                    <xdr:row>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17" r:id="rId8" name="Option Button 5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10</xdr:col>
                    <xdr:colOff>679450</xdr:colOff>
                    <xdr:row>7</xdr:row>
                    <xdr:rowOff>31750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4">
    <tabColor theme="9" tint="-0.249977111117893"/>
    <pageSetUpPr fitToPage="1"/>
  </sheetPr>
  <dimension ref="A1:AP79"/>
  <sheetViews>
    <sheetView showGridLines="0" topLeftCell="A67" zoomScaleNormal="100" workbookViewId="0">
      <selection activeCell="E15" sqref="E15"/>
    </sheetView>
  </sheetViews>
  <sheetFormatPr defaultColWidth="9.1796875" defaultRowHeight="12.5" x14ac:dyDescent="0.25"/>
  <cols>
    <col min="1" max="1" width="2.1796875" style="1" customWidth="1"/>
    <col min="2" max="2" width="28.54296875" style="1" customWidth="1"/>
    <col min="3" max="3" width="1.26953125" style="1" customWidth="1"/>
    <col min="4" max="4" width="11.26953125" style="1" customWidth="1"/>
    <col min="5" max="5" width="11.26953125" style="1" hidden="1" customWidth="1"/>
    <col min="6" max="6" width="11.453125" style="1" bestFit="1" customWidth="1"/>
    <col min="7" max="7" width="13.26953125" style="1" customWidth="1"/>
    <col min="8" max="8" width="14" style="144" bestFit="1" customWidth="1"/>
    <col min="9" max="9" width="1.7265625" style="1" customWidth="1"/>
    <col min="10" max="10" width="13.26953125" style="1" customWidth="1"/>
    <col min="11" max="11" width="14" style="1" bestFit="1" customWidth="1"/>
    <col min="12" max="12" width="1.7265625" style="1" customWidth="1"/>
    <col min="13" max="13" width="12.26953125" style="1" customWidth="1"/>
    <col min="14" max="14" width="12.1796875" style="1" bestFit="1" customWidth="1"/>
    <col min="15" max="15" width="1.7265625" style="1" customWidth="1"/>
    <col min="16" max="16" width="13.26953125" style="1" hidden="1" customWidth="1"/>
    <col min="17" max="17" width="14" style="1" hidden="1" customWidth="1"/>
    <col min="18" max="18" width="1.7265625" style="1" hidden="1" customWidth="1"/>
    <col min="19" max="19" width="12.26953125" style="1" hidden="1" customWidth="1"/>
    <col min="20" max="20" width="0" style="1" hidden="1" customWidth="1"/>
    <col min="21" max="21" width="1.7265625" style="1" hidden="1" customWidth="1"/>
    <col min="22" max="22" width="13.26953125" style="1" hidden="1" customWidth="1"/>
    <col min="23" max="23" width="14" style="1" hidden="1" customWidth="1"/>
    <col min="24" max="24" width="1.7265625" style="1" hidden="1" customWidth="1"/>
    <col min="25" max="25" width="10.453125" style="1" hidden="1" customWidth="1"/>
    <col min="26" max="26" width="7.54296875" style="1" hidden="1" customWidth="1"/>
    <col min="27" max="27" width="1.7265625" style="1" hidden="1" customWidth="1"/>
    <col min="28" max="28" width="13.54296875" style="1" hidden="1" customWidth="1"/>
    <col min="29" max="29" width="14.1796875" style="1" hidden="1" customWidth="1"/>
    <col min="30" max="30" width="1.7265625" style="1" hidden="1" customWidth="1"/>
    <col min="31" max="31" width="10.453125" style="1" hidden="1" customWidth="1"/>
    <col min="32" max="32" width="7.54296875" style="1" hidden="1" customWidth="1"/>
    <col min="33" max="33" width="1.7265625" style="1" customWidth="1"/>
    <col min="34" max="34" width="13.54296875" style="1" bestFit="1" customWidth="1"/>
    <col min="35" max="35" width="14.1796875" style="1" bestFit="1" customWidth="1"/>
    <col min="36" max="36" width="1.7265625" style="1" customWidth="1"/>
    <col min="37" max="37" width="10.453125" style="1" bestFit="1" customWidth="1"/>
    <col min="38" max="38" width="7.54296875" style="1" bestFit="1" customWidth="1"/>
    <col min="39" max="16384" width="9.1796875" style="1"/>
  </cols>
  <sheetData>
    <row r="1" spans="2:42" ht="7.5" customHeight="1" x14ac:dyDescent="0.25">
      <c r="M1"/>
      <c r="N1"/>
    </row>
    <row r="2" spans="2:42" ht="7.5" customHeight="1" x14ac:dyDescent="0.25">
      <c r="M2"/>
      <c r="N2"/>
    </row>
    <row r="3" spans="2:42" ht="15.5" x14ac:dyDescent="0.3">
      <c r="B3" s="2" t="s">
        <v>0</v>
      </c>
      <c r="D3" s="136" t="s">
        <v>107</v>
      </c>
      <c r="E3" s="136"/>
      <c r="F3" s="136"/>
      <c r="G3" s="136"/>
      <c r="H3" s="136"/>
      <c r="I3" s="136"/>
      <c r="J3" s="136"/>
      <c r="K3" s="136"/>
      <c r="L3" s="136"/>
      <c r="M3" s="136"/>
      <c r="N3" s="151">
        <v>1</v>
      </c>
      <c r="O3" s="136"/>
      <c r="Q3" s="34"/>
      <c r="R3" s="152"/>
      <c r="S3" s="34"/>
      <c r="T3" s="34"/>
      <c r="U3" s="152"/>
      <c r="V3" s="34"/>
      <c r="W3" s="34"/>
      <c r="X3" s="152"/>
      <c r="Y3" s="34"/>
      <c r="Z3" s="34"/>
      <c r="AA3" s="152"/>
      <c r="AB3" s="34"/>
      <c r="AC3" s="34"/>
      <c r="AD3" s="152"/>
      <c r="AE3" s="34"/>
      <c r="AF3" s="34"/>
      <c r="AG3" s="152"/>
      <c r="AH3" s="34"/>
      <c r="AI3" s="34"/>
      <c r="AJ3" s="152"/>
      <c r="AK3" s="34"/>
      <c r="AL3" s="34"/>
      <c r="AM3" s="34"/>
      <c r="AN3" s="34"/>
      <c r="AO3" s="34"/>
      <c r="AP3" s="34"/>
    </row>
    <row r="4" spans="2:42" ht="7.5" customHeight="1" x14ac:dyDescent="0.35">
      <c r="B4" s="3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R4" s="4"/>
      <c r="U4" s="4"/>
      <c r="X4" s="4"/>
      <c r="AA4" s="4"/>
      <c r="AD4" s="4"/>
      <c r="AG4" s="4"/>
      <c r="AJ4" s="4"/>
    </row>
    <row r="5" spans="2:42" ht="15.5" x14ac:dyDescent="0.35">
      <c r="B5" s="2" t="s">
        <v>1</v>
      </c>
      <c r="D5" s="5" t="s">
        <v>71</v>
      </c>
      <c r="E5" s="5"/>
      <c r="F5" s="4"/>
      <c r="G5" s="4"/>
      <c r="H5" s="4"/>
    </row>
    <row r="6" spans="2:42" ht="15.5" x14ac:dyDescent="0.35">
      <c r="B6" s="3"/>
      <c r="D6" s="4"/>
      <c r="E6" s="4"/>
      <c r="F6" s="4"/>
      <c r="G6" s="4"/>
      <c r="H6" s="4"/>
      <c r="J6" s="153"/>
      <c r="K6" s="153"/>
    </row>
    <row r="7" spans="2:42" ht="13" x14ac:dyDescent="0.3">
      <c r="B7" s="6"/>
      <c r="D7" s="7" t="s">
        <v>3</v>
      </c>
      <c r="E7" s="7"/>
      <c r="F7" s="7"/>
      <c r="G7" s="8">
        <f>'Summary (1)'!D24</f>
        <v>20000</v>
      </c>
      <c r="H7" s="9" t="s">
        <v>69</v>
      </c>
      <c r="J7" s="153"/>
      <c r="K7" s="153"/>
    </row>
    <row r="8" spans="2:42" ht="13" x14ac:dyDescent="0.3">
      <c r="B8" s="6"/>
      <c r="G8" s="8">
        <f>'Summary (1)'!C24</f>
        <v>10220000</v>
      </c>
      <c r="H8" s="9" t="s">
        <v>4</v>
      </c>
    </row>
    <row r="9" spans="2:42" s="19" customFormat="1" ht="25.15" customHeight="1" x14ac:dyDescent="0.25">
      <c r="B9" s="148"/>
      <c r="D9" s="149"/>
      <c r="E9" s="149"/>
      <c r="F9" s="149"/>
      <c r="G9" s="220" t="s">
        <v>113</v>
      </c>
      <c r="H9" s="221"/>
      <c r="I9" s="150"/>
      <c r="J9" s="220" t="s">
        <v>59</v>
      </c>
      <c r="K9" s="221"/>
      <c r="L9" s="150"/>
      <c r="M9" s="220" t="s">
        <v>60</v>
      </c>
      <c r="N9" s="221"/>
      <c r="O9" s="150"/>
      <c r="P9" s="220" t="s">
        <v>62</v>
      </c>
      <c r="Q9" s="221"/>
      <c r="R9" s="150"/>
      <c r="S9" s="220" t="s">
        <v>63</v>
      </c>
      <c r="T9" s="221"/>
      <c r="U9" s="150"/>
      <c r="V9" s="220" t="s">
        <v>64</v>
      </c>
      <c r="W9" s="221"/>
      <c r="X9" s="150"/>
      <c r="Y9" s="220" t="s">
        <v>65</v>
      </c>
      <c r="Z9" s="221"/>
      <c r="AA9" s="150"/>
      <c r="AB9" s="220" t="s">
        <v>66</v>
      </c>
      <c r="AC9" s="221"/>
      <c r="AD9" s="150"/>
      <c r="AE9" s="220" t="s">
        <v>67</v>
      </c>
      <c r="AF9" s="221"/>
    </row>
    <row r="10" spans="2:42" ht="12.75" customHeight="1" x14ac:dyDescent="0.3">
      <c r="B10" s="6"/>
      <c r="D10" s="137" t="s">
        <v>5</v>
      </c>
      <c r="E10" s="137"/>
      <c r="F10" s="10" t="s">
        <v>7</v>
      </c>
      <c r="G10" s="10" t="s">
        <v>6</v>
      </c>
      <c r="H10" s="11" t="s">
        <v>8</v>
      </c>
      <c r="I10" s="144"/>
      <c r="J10" s="10" t="s">
        <v>6</v>
      </c>
      <c r="K10" s="11" t="s">
        <v>8</v>
      </c>
      <c r="L10" s="144"/>
      <c r="M10" s="145" t="s">
        <v>9</v>
      </c>
      <c r="N10" s="139" t="s">
        <v>10</v>
      </c>
      <c r="O10" s="144"/>
      <c r="P10" s="10" t="s">
        <v>6</v>
      </c>
      <c r="Q10" s="11" t="s">
        <v>8</v>
      </c>
      <c r="R10" s="144"/>
      <c r="S10" s="145" t="s">
        <v>9</v>
      </c>
      <c r="T10" s="139" t="s">
        <v>61</v>
      </c>
      <c r="U10" s="144"/>
      <c r="V10" s="10" t="s">
        <v>6</v>
      </c>
      <c r="W10" s="11" t="s">
        <v>8</v>
      </c>
      <c r="X10" s="144"/>
      <c r="Y10" s="145" t="s">
        <v>9</v>
      </c>
      <c r="Z10" s="139" t="s">
        <v>61</v>
      </c>
      <c r="AA10" s="144"/>
      <c r="AB10" s="10" t="s">
        <v>6</v>
      </c>
      <c r="AC10" s="11" t="s">
        <v>8</v>
      </c>
      <c r="AD10" s="144"/>
      <c r="AE10" s="145" t="s">
        <v>9</v>
      </c>
      <c r="AF10" s="139" t="s">
        <v>61</v>
      </c>
    </row>
    <row r="11" spans="2:42" ht="13" x14ac:dyDescent="0.3">
      <c r="B11" s="6"/>
      <c r="D11" s="138"/>
      <c r="E11" s="138"/>
      <c r="F11" s="12"/>
      <c r="G11" s="12" t="s">
        <v>11</v>
      </c>
      <c r="H11" s="13" t="s">
        <v>11</v>
      </c>
      <c r="I11" s="144"/>
      <c r="J11" s="12" t="s">
        <v>11</v>
      </c>
      <c r="K11" s="13" t="s">
        <v>11</v>
      </c>
      <c r="L11" s="144"/>
      <c r="M11" s="146"/>
      <c r="N11" s="140"/>
      <c r="O11" s="144"/>
      <c r="P11" s="12" t="s">
        <v>11</v>
      </c>
      <c r="Q11" s="13" t="s">
        <v>11</v>
      </c>
      <c r="R11" s="144"/>
      <c r="S11" s="146"/>
      <c r="T11" s="140"/>
      <c r="U11" s="144"/>
      <c r="V11" s="12" t="s">
        <v>11</v>
      </c>
      <c r="W11" s="13" t="s">
        <v>11</v>
      </c>
      <c r="X11" s="144"/>
      <c r="Y11" s="146"/>
      <c r="Z11" s="140"/>
      <c r="AA11" s="144"/>
      <c r="AB11" s="12" t="s">
        <v>11</v>
      </c>
      <c r="AC11" s="13" t="s">
        <v>11</v>
      </c>
      <c r="AD11" s="144"/>
      <c r="AE11" s="146"/>
      <c r="AF11" s="140"/>
    </row>
    <row r="12" spans="2:42" x14ac:dyDescent="0.25">
      <c r="B12" s="14" t="s">
        <v>12</v>
      </c>
      <c r="C12" s="14"/>
      <c r="D12" s="15" t="s">
        <v>55</v>
      </c>
      <c r="E12" s="15"/>
      <c r="F12" s="17">
        <v>1</v>
      </c>
      <c r="G12" s="16">
        <v>3807.46</v>
      </c>
      <c r="H12" s="18">
        <f t="shared" ref="H12:H27" si="0">$F12*G12</f>
        <v>3807.46</v>
      </c>
      <c r="I12" s="19"/>
      <c r="J12" s="16">
        <v>4472.71</v>
      </c>
      <c r="K12" s="18">
        <f t="shared" ref="K12:K27" si="1">$F12*J12</f>
        <v>4472.71</v>
      </c>
      <c r="L12" s="19"/>
      <c r="M12" s="21">
        <f t="shared" ref="M12:M21" si="2">K12-H12</f>
        <v>665.25</v>
      </c>
      <c r="N12" s="22">
        <f t="shared" ref="N12:N21" si="3">IF((H12)=0,"",(M12/H12))</f>
        <v>0.17472278106664285</v>
      </c>
      <c r="O12" s="19"/>
      <c r="P12" s="16">
        <v>5656.01</v>
      </c>
      <c r="Q12" s="18">
        <f t="shared" ref="Q12:Q27" si="4">$F12*P12</f>
        <v>5656.01</v>
      </c>
      <c r="R12" s="19"/>
      <c r="S12" s="21">
        <f>Q12-K12</f>
        <v>1183.3000000000002</v>
      </c>
      <c r="T12" s="22">
        <f t="shared" ref="T12:T34" si="5">IF((K12)=0,"",(S12/K12))</f>
        <v>0.2645599647640916</v>
      </c>
      <c r="U12" s="19"/>
      <c r="V12" s="16">
        <v>5646.57</v>
      </c>
      <c r="W12" s="18">
        <f t="shared" ref="W12:W27" si="6">$F12*V12</f>
        <v>5646.57</v>
      </c>
      <c r="X12" s="19"/>
      <c r="Y12" s="21">
        <f>W12-Q12</f>
        <v>-9.4400000000005093</v>
      </c>
      <c r="Z12" s="22">
        <f t="shared" ref="Z12:Z34" si="7">IF((Q12)=0,"",(Y12/Q12))</f>
        <v>-1.6690210943758072E-3</v>
      </c>
      <c r="AA12" s="19"/>
      <c r="AB12" s="16">
        <v>5773.78</v>
      </c>
      <c r="AC12" s="18">
        <f t="shared" ref="AC12:AC27" si="8">$F12*AB12</f>
        <v>5773.78</v>
      </c>
      <c r="AD12" s="19"/>
      <c r="AE12" s="21">
        <f>AC12-W12</f>
        <v>127.21000000000004</v>
      </c>
      <c r="AF12" s="22">
        <f t="shared" ref="AF12:AF34" si="9">IF((W12)=0,"",(AE12/W12))</f>
        <v>2.2528720975742805E-2</v>
      </c>
    </row>
    <row r="13" spans="2:42" x14ac:dyDescent="0.25">
      <c r="B13" s="14" t="s">
        <v>13</v>
      </c>
      <c r="C13" s="14"/>
      <c r="D13" s="15" t="s">
        <v>55</v>
      </c>
      <c r="E13" s="15"/>
      <c r="F13" s="17">
        <v>1</v>
      </c>
      <c r="G13" s="16"/>
      <c r="H13" s="18">
        <f t="shared" si="0"/>
        <v>0</v>
      </c>
      <c r="I13" s="19"/>
      <c r="J13" s="16"/>
      <c r="K13" s="18">
        <f t="shared" si="1"/>
        <v>0</v>
      </c>
      <c r="L13" s="19"/>
      <c r="M13" s="21">
        <f t="shared" si="2"/>
        <v>0</v>
      </c>
      <c r="N13" s="22" t="str">
        <f t="shared" si="3"/>
        <v/>
      </c>
      <c r="O13" s="19"/>
      <c r="P13" s="16"/>
      <c r="Q13" s="18">
        <f t="shared" si="4"/>
        <v>0</v>
      </c>
      <c r="R13" s="19"/>
      <c r="S13" s="21">
        <f t="shared" ref="S13:S42" si="10">Q13-K13</f>
        <v>0</v>
      </c>
      <c r="T13" s="22" t="str">
        <f t="shared" si="5"/>
        <v/>
      </c>
      <c r="U13" s="19"/>
      <c r="V13" s="16"/>
      <c r="W13" s="18">
        <f t="shared" si="6"/>
        <v>0</v>
      </c>
      <c r="X13" s="19"/>
      <c r="Y13" s="21">
        <f t="shared" ref="Y13:Y42" si="11">W13-Q13</f>
        <v>0</v>
      </c>
      <c r="Z13" s="22" t="str">
        <f t="shared" si="7"/>
        <v/>
      </c>
      <c r="AA13" s="19"/>
      <c r="AB13" s="16"/>
      <c r="AC13" s="18">
        <f t="shared" si="8"/>
        <v>0</v>
      </c>
      <c r="AD13" s="19"/>
      <c r="AE13" s="21">
        <f t="shared" ref="AE13:AE60" si="12">AC13-W13</f>
        <v>0</v>
      </c>
      <c r="AF13" s="22" t="str">
        <f t="shared" si="9"/>
        <v/>
      </c>
    </row>
    <row r="14" spans="2:42" x14ac:dyDescent="0.25">
      <c r="B14" s="23" t="s">
        <v>104</v>
      </c>
      <c r="C14" s="14"/>
      <c r="D14" s="15" t="s">
        <v>55</v>
      </c>
      <c r="E14" s="15"/>
      <c r="F14" s="17">
        <v>1</v>
      </c>
      <c r="G14" s="16"/>
      <c r="H14" s="18">
        <f t="shared" si="0"/>
        <v>0</v>
      </c>
      <c r="I14" s="19"/>
      <c r="J14" s="16"/>
      <c r="K14" s="18">
        <f t="shared" si="1"/>
        <v>0</v>
      </c>
      <c r="L14" s="19"/>
      <c r="M14" s="21">
        <f t="shared" si="2"/>
        <v>0</v>
      </c>
      <c r="N14" s="22" t="str">
        <f t="shared" si="3"/>
        <v/>
      </c>
      <c r="O14" s="19"/>
      <c r="P14" s="16"/>
      <c r="Q14" s="18">
        <f t="shared" si="4"/>
        <v>0</v>
      </c>
      <c r="R14" s="19"/>
      <c r="S14" s="21">
        <f t="shared" si="10"/>
        <v>0</v>
      </c>
      <c r="T14" s="22" t="str">
        <f t="shared" si="5"/>
        <v/>
      </c>
      <c r="U14" s="19"/>
      <c r="V14" s="16"/>
      <c r="W14" s="18">
        <f t="shared" si="6"/>
        <v>0</v>
      </c>
      <c r="X14" s="19"/>
      <c r="Y14" s="21">
        <f t="shared" si="11"/>
        <v>0</v>
      </c>
      <c r="Z14" s="22" t="str">
        <f t="shared" si="7"/>
        <v/>
      </c>
      <c r="AA14" s="19"/>
      <c r="AB14" s="16"/>
      <c r="AC14" s="18">
        <f t="shared" si="8"/>
        <v>0</v>
      </c>
      <c r="AD14" s="19"/>
      <c r="AE14" s="21">
        <f t="shared" si="12"/>
        <v>0</v>
      </c>
      <c r="AF14" s="22" t="str">
        <f>IF((W14)=0,"",(AE14/W14))</f>
        <v/>
      </c>
    </row>
    <row r="15" spans="2:42" x14ac:dyDescent="0.25">
      <c r="B15" s="23" t="s">
        <v>105</v>
      </c>
      <c r="C15" s="14"/>
      <c r="D15" s="15" t="s">
        <v>55</v>
      </c>
      <c r="E15" s="15"/>
      <c r="F15" s="17">
        <v>1</v>
      </c>
      <c r="G15" s="16">
        <v>0</v>
      </c>
      <c r="H15" s="18">
        <f t="shared" si="0"/>
        <v>0</v>
      </c>
      <c r="I15" s="19"/>
      <c r="J15" s="16">
        <v>0</v>
      </c>
      <c r="K15" s="18">
        <f t="shared" si="1"/>
        <v>0</v>
      </c>
      <c r="L15" s="19"/>
      <c r="M15" s="21">
        <f t="shared" si="2"/>
        <v>0</v>
      </c>
      <c r="N15" s="22" t="str">
        <f t="shared" si="3"/>
        <v/>
      </c>
      <c r="O15" s="19"/>
      <c r="P15" s="16">
        <v>0</v>
      </c>
      <c r="Q15" s="18">
        <f t="shared" si="4"/>
        <v>0</v>
      </c>
      <c r="R15" s="19"/>
      <c r="S15" s="21">
        <f t="shared" si="10"/>
        <v>0</v>
      </c>
      <c r="T15" s="22" t="str">
        <f t="shared" si="5"/>
        <v/>
      </c>
      <c r="U15" s="19"/>
      <c r="V15" s="16">
        <v>0</v>
      </c>
      <c r="W15" s="18">
        <f t="shared" si="6"/>
        <v>0</v>
      </c>
      <c r="X15" s="19"/>
      <c r="Y15" s="21">
        <f t="shared" si="11"/>
        <v>0</v>
      </c>
      <c r="Z15" s="22" t="str">
        <f t="shared" si="7"/>
        <v/>
      </c>
      <c r="AA15" s="19"/>
      <c r="AB15" s="16">
        <v>0</v>
      </c>
      <c r="AC15" s="18">
        <f t="shared" si="8"/>
        <v>0</v>
      </c>
      <c r="AD15" s="19"/>
      <c r="AE15" s="21">
        <f t="shared" si="12"/>
        <v>0</v>
      </c>
      <c r="AF15" s="22" t="str">
        <f>IF((W15)=0,"",(AE15/W15))</f>
        <v/>
      </c>
    </row>
    <row r="16" spans="2:42" hidden="1" x14ac:dyDescent="0.25">
      <c r="B16" s="23"/>
      <c r="C16" s="14"/>
      <c r="D16" s="15"/>
      <c r="E16" s="15"/>
      <c r="F16" s="17">
        <v>1</v>
      </c>
      <c r="G16" s="16"/>
      <c r="H16" s="18">
        <f t="shared" si="0"/>
        <v>0</v>
      </c>
      <c r="I16" s="19"/>
      <c r="J16" s="16"/>
      <c r="K16" s="18">
        <f t="shared" si="1"/>
        <v>0</v>
      </c>
      <c r="L16" s="19"/>
      <c r="M16" s="21">
        <f t="shared" si="2"/>
        <v>0</v>
      </c>
      <c r="N16" s="22" t="str">
        <f t="shared" si="3"/>
        <v/>
      </c>
      <c r="O16" s="19"/>
      <c r="P16" s="16"/>
      <c r="Q16" s="18">
        <f t="shared" si="4"/>
        <v>0</v>
      </c>
      <c r="R16" s="19"/>
      <c r="S16" s="21">
        <f t="shared" si="10"/>
        <v>0</v>
      </c>
      <c r="T16" s="22" t="str">
        <f t="shared" si="5"/>
        <v/>
      </c>
      <c r="U16" s="19"/>
      <c r="V16" s="16"/>
      <c r="W16" s="18">
        <f t="shared" si="6"/>
        <v>0</v>
      </c>
      <c r="X16" s="19"/>
      <c r="Y16" s="21">
        <f t="shared" si="11"/>
        <v>0</v>
      </c>
      <c r="Z16" s="22" t="str">
        <f t="shared" si="7"/>
        <v/>
      </c>
      <c r="AA16" s="19"/>
      <c r="AB16" s="16"/>
      <c r="AC16" s="18">
        <f t="shared" si="8"/>
        <v>0</v>
      </c>
      <c r="AD16" s="19"/>
      <c r="AE16" s="21">
        <f t="shared" si="12"/>
        <v>0</v>
      </c>
      <c r="AF16" s="22" t="str">
        <f t="shared" si="9"/>
        <v/>
      </c>
    </row>
    <row r="17" spans="2:32" hidden="1" x14ac:dyDescent="0.25">
      <c r="B17" s="23"/>
      <c r="C17" s="14"/>
      <c r="D17" s="15"/>
      <c r="E17" s="15"/>
      <c r="F17" s="17">
        <v>1</v>
      </c>
      <c r="G17" s="16"/>
      <c r="H17" s="18">
        <f t="shared" si="0"/>
        <v>0</v>
      </c>
      <c r="I17" s="19"/>
      <c r="J17" s="16"/>
      <c r="K17" s="18">
        <f t="shared" si="1"/>
        <v>0</v>
      </c>
      <c r="L17" s="19"/>
      <c r="M17" s="21">
        <f t="shared" si="2"/>
        <v>0</v>
      </c>
      <c r="N17" s="22" t="str">
        <f t="shared" si="3"/>
        <v/>
      </c>
      <c r="O17" s="19"/>
      <c r="P17" s="16"/>
      <c r="Q17" s="18">
        <f t="shared" si="4"/>
        <v>0</v>
      </c>
      <c r="R17" s="19"/>
      <c r="S17" s="21">
        <f t="shared" si="10"/>
        <v>0</v>
      </c>
      <c r="T17" s="22" t="str">
        <f t="shared" si="5"/>
        <v/>
      </c>
      <c r="U17" s="19"/>
      <c r="V17" s="16"/>
      <c r="W17" s="18">
        <f t="shared" si="6"/>
        <v>0</v>
      </c>
      <c r="X17" s="19"/>
      <c r="Y17" s="21">
        <f t="shared" si="11"/>
        <v>0</v>
      </c>
      <c r="Z17" s="22" t="str">
        <f t="shared" si="7"/>
        <v/>
      </c>
      <c r="AA17" s="19"/>
      <c r="AB17" s="16"/>
      <c r="AC17" s="18">
        <f t="shared" si="8"/>
        <v>0</v>
      </c>
      <c r="AD17" s="19"/>
      <c r="AE17" s="21">
        <f t="shared" si="12"/>
        <v>0</v>
      </c>
      <c r="AF17" s="22" t="str">
        <f t="shared" si="9"/>
        <v/>
      </c>
    </row>
    <row r="18" spans="2:32" hidden="1" x14ac:dyDescent="0.25">
      <c r="B18" s="23"/>
      <c r="C18" s="14"/>
      <c r="D18" s="15"/>
      <c r="E18" s="15"/>
      <c r="F18" s="17">
        <v>1</v>
      </c>
      <c r="G18" s="16"/>
      <c r="H18" s="18">
        <f t="shared" si="0"/>
        <v>0</v>
      </c>
      <c r="I18" s="19"/>
      <c r="J18" s="16"/>
      <c r="K18" s="18">
        <f t="shared" si="1"/>
        <v>0</v>
      </c>
      <c r="L18" s="19"/>
      <c r="M18" s="21">
        <f t="shared" si="2"/>
        <v>0</v>
      </c>
      <c r="N18" s="22" t="str">
        <f t="shared" si="3"/>
        <v/>
      </c>
      <c r="O18" s="19"/>
      <c r="P18" s="16"/>
      <c r="Q18" s="18">
        <f t="shared" si="4"/>
        <v>0</v>
      </c>
      <c r="R18" s="19"/>
      <c r="S18" s="21">
        <f t="shared" si="10"/>
        <v>0</v>
      </c>
      <c r="T18" s="22" t="str">
        <f t="shared" si="5"/>
        <v/>
      </c>
      <c r="U18" s="19"/>
      <c r="V18" s="16"/>
      <c r="W18" s="18">
        <f t="shared" si="6"/>
        <v>0</v>
      </c>
      <c r="X18" s="19"/>
      <c r="Y18" s="21">
        <f t="shared" si="11"/>
        <v>0</v>
      </c>
      <c r="Z18" s="22" t="str">
        <f t="shared" si="7"/>
        <v/>
      </c>
      <c r="AA18" s="19"/>
      <c r="AB18" s="16"/>
      <c r="AC18" s="18">
        <f t="shared" si="8"/>
        <v>0</v>
      </c>
      <c r="AD18" s="19"/>
      <c r="AE18" s="21">
        <f t="shared" si="12"/>
        <v>0</v>
      </c>
      <c r="AF18" s="22" t="str">
        <f t="shared" si="9"/>
        <v/>
      </c>
    </row>
    <row r="19" spans="2:32" x14ac:dyDescent="0.25">
      <c r="B19" s="14" t="s">
        <v>14</v>
      </c>
      <c r="C19" s="14"/>
      <c r="D19" s="15" t="s">
        <v>70</v>
      </c>
      <c r="E19" s="15"/>
      <c r="F19" s="17">
        <f>$G$7</f>
        <v>20000</v>
      </c>
      <c r="G19" s="16">
        <v>0.22459999999999999</v>
      </c>
      <c r="H19" s="18">
        <f t="shared" si="0"/>
        <v>4492</v>
      </c>
      <c r="I19" s="19"/>
      <c r="J19" s="16">
        <v>0.26379999999999998</v>
      </c>
      <c r="K19" s="18">
        <f t="shared" si="1"/>
        <v>5276</v>
      </c>
      <c r="L19" s="19"/>
      <c r="M19" s="21">
        <f t="shared" si="2"/>
        <v>784</v>
      </c>
      <c r="N19" s="22">
        <f t="shared" si="3"/>
        <v>0.17453250222617989</v>
      </c>
      <c r="O19" s="19"/>
      <c r="P19" s="16">
        <v>0.33360000000000001</v>
      </c>
      <c r="Q19" s="18">
        <f t="shared" si="4"/>
        <v>6672</v>
      </c>
      <c r="R19" s="19"/>
      <c r="S19" s="21">
        <f t="shared" si="10"/>
        <v>1396</v>
      </c>
      <c r="T19" s="22">
        <f t="shared" si="5"/>
        <v>0.26459438968915844</v>
      </c>
      <c r="U19" s="19"/>
      <c r="V19" s="16">
        <v>0.33300000000000002</v>
      </c>
      <c r="W19" s="18">
        <f t="shared" si="6"/>
        <v>6660</v>
      </c>
      <c r="X19" s="19"/>
      <c r="Y19" s="21">
        <f t="shared" si="11"/>
        <v>-12</v>
      </c>
      <c r="Z19" s="22">
        <f t="shared" si="7"/>
        <v>-1.7985611510791368E-3</v>
      </c>
      <c r="AA19" s="19"/>
      <c r="AB19" s="16">
        <v>0.34050000000000002</v>
      </c>
      <c r="AC19" s="18">
        <f t="shared" si="8"/>
        <v>6810.0000000000009</v>
      </c>
      <c r="AD19" s="19"/>
      <c r="AE19" s="21">
        <f t="shared" si="12"/>
        <v>150.00000000000091</v>
      </c>
      <c r="AF19" s="22">
        <f t="shared" si="9"/>
        <v>2.252252252252266E-2</v>
      </c>
    </row>
    <row r="20" spans="2:32" x14ac:dyDescent="0.25">
      <c r="B20" s="14" t="s">
        <v>15</v>
      </c>
      <c r="C20" s="14"/>
      <c r="D20" s="15" t="s">
        <v>70</v>
      </c>
      <c r="E20" s="15"/>
      <c r="F20" s="17">
        <f t="shared" ref="F20" si="13">$G$7</f>
        <v>20000</v>
      </c>
      <c r="G20" s="16"/>
      <c r="H20" s="18">
        <f t="shared" si="0"/>
        <v>0</v>
      </c>
      <c r="I20" s="19"/>
      <c r="J20" s="16"/>
      <c r="K20" s="18">
        <f t="shared" si="1"/>
        <v>0</v>
      </c>
      <c r="L20" s="19"/>
      <c r="M20" s="21">
        <f t="shared" si="2"/>
        <v>0</v>
      </c>
      <c r="N20" s="22" t="str">
        <f t="shared" si="3"/>
        <v/>
      </c>
      <c r="O20" s="19"/>
      <c r="P20" s="16"/>
      <c r="Q20" s="18">
        <f t="shared" si="4"/>
        <v>0</v>
      </c>
      <c r="R20" s="19"/>
      <c r="S20" s="21">
        <f t="shared" si="10"/>
        <v>0</v>
      </c>
      <c r="T20" s="22" t="str">
        <f t="shared" si="5"/>
        <v/>
      </c>
      <c r="U20" s="19"/>
      <c r="V20" s="16"/>
      <c r="W20" s="18">
        <f t="shared" si="6"/>
        <v>0</v>
      </c>
      <c r="X20" s="19"/>
      <c r="Y20" s="21">
        <f t="shared" si="11"/>
        <v>0</v>
      </c>
      <c r="Z20" s="22" t="str">
        <f t="shared" si="7"/>
        <v/>
      </c>
      <c r="AA20" s="19"/>
      <c r="AB20" s="16"/>
      <c r="AC20" s="18">
        <f t="shared" si="8"/>
        <v>0</v>
      </c>
      <c r="AD20" s="19"/>
      <c r="AE20" s="21">
        <f t="shared" si="12"/>
        <v>0</v>
      </c>
      <c r="AF20" s="22" t="str">
        <f t="shared" si="9"/>
        <v/>
      </c>
    </row>
    <row r="21" spans="2:32" x14ac:dyDescent="0.25">
      <c r="B21" s="14" t="s">
        <v>16</v>
      </c>
      <c r="C21" s="14"/>
      <c r="D21" s="15" t="s">
        <v>70</v>
      </c>
      <c r="E21" s="15"/>
      <c r="F21" s="17">
        <f>$G$7</f>
        <v>20000</v>
      </c>
      <c r="G21" s="16">
        <v>-9.9000000000000008E-3</v>
      </c>
      <c r="H21" s="18">
        <f t="shared" si="0"/>
        <v>-198.00000000000003</v>
      </c>
      <c r="I21" s="19"/>
      <c r="J21" s="16"/>
      <c r="K21" s="18">
        <f t="shared" si="1"/>
        <v>0</v>
      </c>
      <c r="L21" s="19"/>
      <c r="M21" s="21">
        <f t="shared" si="2"/>
        <v>198.00000000000003</v>
      </c>
      <c r="N21" s="22">
        <f t="shared" si="3"/>
        <v>-1</v>
      </c>
      <c r="O21" s="19"/>
      <c r="P21" s="16"/>
      <c r="Q21" s="18">
        <f t="shared" si="4"/>
        <v>0</v>
      </c>
      <c r="R21" s="19"/>
      <c r="S21" s="21">
        <f t="shared" si="10"/>
        <v>0</v>
      </c>
      <c r="T21" s="22" t="str">
        <f t="shared" si="5"/>
        <v/>
      </c>
      <c r="U21" s="19"/>
      <c r="V21" s="16"/>
      <c r="W21" s="18">
        <f t="shared" si="6"/>
        <v>0</v>
      </c>
      <c r="X21" s="19"/>
      <c r="Y21" s="21">
        <f t="shared" si="11"/>
        <v>0</v>
      </c>
      <c r="Z21" s="22" t="str">
        <f t="shared" si="7"/>
        <v/>
      </c>
      <c r="AA21" s="19"/>
      <c r="AB21" s="16"/>
      <c r="AC21" s="18">
        <f t="shared" si="8"/>
        <v>0</v>
      </c>
      <c r="AD21" s="19"/>
      <c r="AE21" s="21">
        <f t="shared" si="12"/>
        <v>0</v>
      </c>
      <c r="AF21" s="22" t="str">
        <f t="shared" si="9"/>
        <v/>
      </c>
    </row>
    <row r="22" spans="2:32" hidden="1" x14ac:dyDescent="0.25">
      <c r="B22" s="24"/>
      <c r="C22" s="14"/>
      <c r="D22" s="15"/>
      <c r="E22" s="15"/>
      <c r="F22" s="17"/>
      <c r="G22" s="16"/>
      <c r="H22" s="18"/>
      <c r="I22" s="19"/>
      <c r="J22" s="16"/>
      <c r="K22" s="18"/>
      <c r="L22" s="19"/>
      <c r="M22" s="21"/>
      <c r="N22" s="22"/>
      <c r="O22" s="19"/>
      <c r="P22" s="16"/>
      <c r="Q22" s="18"/>
      <c r="R22" s="19"/>
      <c r="S22" s="21"/>
      <c r="T22" s="22"/>
      <c r="U22" s="19"/>
      <c r="V22" s="16"/>
      <c r="W22" s="18"/>
      <c r="X22" s="19"/>
      <c r="Y22" s="21"/>
      <c r="Z22" s="22"/>
      <c r="AA22" s="19"/>
      <c r="AB22" s="16"/>
      <c r="AC22" s="18"/>
      <c r="AD22" s="19"/>
      <c r="AE22" s="21"/>
      <c r="AF22" s="22"/>
    </row>
    <row r="23" spans="2:32" hidden="1" x14ac:dyDescent="0.25">
      <c r="B23" s="132"/>
      <c r="C23" s="14"/>
      <c r="D23" s="15"/>
      <c r="E23" s="15"/>
      <c r="F23" s="17"/>
      <c r="G23" s="16"/>
      <c r="H23" s="18"/>
      <c r="I23" s="19"/>
      <c r="J23" s="16"/>
      <c r="K23" s="18"/>
      <c r="L23" s="19"/>
      <c r="M23" s="21"/>
      <c r="N23" s="22"/>
      <c r="O23" s="19"/>
      <c r="P23" s="16"/>
      <c r="Q23" s="18"/>
      <c r="R23" s="19"/>
      <c r="S23" s="21"/>
      <c r="T23" s="22"/>
      <c r="U23" s="19"/>
      <c r="V23" s="16"/>
      <c r="W23" s="18"/>
      <c r="X23" s="19"/>
      <c r="Y23" s="21"/>
      <c r="Z23" s="22"/>
      <c r="AA23" s="19"/>
      <c r="AB23" s="16"/>
      <c r="AC23" s="18"/>
      <c r="AD23" s="19"/>
      <c r="AE23" s="21"/>
      <c r="AF23" s="22"/>
    </row>
    <row r="24" spans="2:32" x14ac:dyDescent="0.25">
      <c r="B24" s="24" t="s">
        <v>57</v>
      </c>
      <c r="C24" s="14"/>
      <c r="D24" s="15" t="s">
        <v>70</v>
      </c>
      <c r="E24" s="15"/>
      <c r="F24" s="17">
        <f t="shared" ref="F24:F27" si="14">$G$7</f>
        <v>20000</v>
      </c>
      <c r="G24" s="16">
        <v>0</v>
      </c>
      <c r="H24" s="18">
        <f t="shared" ref="H24" si="15">$F24*G24</f>
        <v>0</v>
      </c>
      <c r="I24" s="19"/>
      <c r="J24" s="16">
        <v>0</v>
      </c>
      <c r="K24" s="18">
        <f t="shared" ref="K24" si="16">$F24*J24</f>
        <v>0</v>
      </c>
      <c r="L24" s="19"/>
      <c r="M24" s="21">
        <f t="shared" ref="M24:M42" si="17">K24-H24</f>
        <v>0</v>
      </c>
      <c r="N24" s="22" t="str">
        <f t="shared" ref="N24:N34" si="18">IF((H24)=0,"",(M24/H24))</f>
        <v/>
      </c>
      <c r="O24" s="19"/>
      <c r="P24" s="16">
        <v>0</v>
      </c>
      <c r="Q24" s="18">
        <f t="shared" ref="Q24" si="19">$F24*P24</f>
        <v>0</v>
      </c>
      <c r="R24" s="19"/>
      <c r="S24" s="21">
        <f t="shared" ref="S24" si="20">Q24-K24</f>
        <v>0</v>
      </c>
      <c r="T24" s="22" t="str">
        <f t="shared" ref="T24" si="21">IF((K24)=0,"",(S24/K24))</f>
        <v/>
      </c>
      <c r="U24" s="19"/>
      <c r="V24" s="16">
        <v>0</v>
      </c>
      <c r="W24" s="18">
        <f t="shared" ref="W24" si="22">$F24*V24</f>
        <v>0</v>
      </c>
      <c r="X24" s="19"/>
      <c r="Y24" s="21">
        <f t="shared" ref="Y24" si="23">W24-Q24</f>
        <v>0</v>
      </c>
      <c r="Z24" s="22" t="str">
        <f t="shared" ref="Z24" si="24">IF((Q24)=0,"",(Y24/Q24))</f>
        <v/>
      </c>
      <c r="AA24" s="19"/>
      <c r="AB24" s="16">
        <v>0</v>
      </c>
      <c r="AC24" s="18">
        <f t="shared" si="8"/>
        <v>0</v>
      </c>
      <c r="AD24" s="19"/>
      <c r="AE24" s="21">
        <f t="shared" si="12"/>
        <v>0</v>
      </c>
      <c r="AF24" s="22" t="str">
        <f t="shared" si="9"/>
        <v/>
      </c>
    </row>
    <row r="25" spans="2:32" hidden="1" x14ac:dyDescent="0.25">
      <c r="B25" s="24"/>
      <c r="C25" s="14"/>
      <c r="D25" s="15"/>
      <c r="E25" s="15"/>
      <c r="F25" s="17">
        <f t="shared" si="14"/>
        <v>20000</v>
      </c>
      <c r="G25" s="16"/>
      <c r="H25" s="18">
        <f t="shared" si="0"/>
        <v>0</v>
      </c>
      <c r="I25" s="19"/>
      <c r="J25" s="16"/>
      <c r="K25" s="18">
        <f t="shared" si="1"/>
        <v>0</v>
      </c>
      <c r="L25" s="19"/>
      <c r="M25" s="21">
        <f t="shared" si="17"/>
        <v>0</v>
      </c>
      <c r="N25" s="22" t="str">
        <f t="shared" si="18"/>
        <v/>
      </c>
      <c r="O25" s="19"/>
      <c r="P25" s="16"/>
      <c r="Q25" s="18">
        <f t="shared" si="4"/>
        <v>0</v>
      </c>
      <c r="R25" s="19"/>
      <c r="S25" s="21">
        <f t="shared" si="10"/>
        <v>0</v>
      </c>
      <c r="T25" s="22" t="str">
        <f t="shared" si="5"/>
        <v/>
      </c>
      <c r="U25" s="19"/>
      <c r="V25" s="16"/>
      <c r="W25" s="18">
        <f t="shared" si="6"/>
        <v>0</v>
      </c>
      <c r="X25" s="19"/>
      <c r="Y25" s="21">
        <f t="shared" si="11"/>
        <v>0</v>
      </c>
      <c r="Z25" s="22" t="str">
        <f t="shared" si="7"/>
        <v/>
      </c>
      <c r="AA25" s="19"/>
      <c r="AB25" s="16"/>
      <c r="AC25" s="18">
        <f t="shared" si="8"/>
        <v>0</v>
      </c>
      <c r="AD25" s="19"/>
      <c r="AE25" s="21">
        <f t="shared" si="12"/>
        <v>0</v>
      </c>
      <c r="AF25" s="22" t="str">
        <f t="shared" si="9"/>
        <v/>
      </c>
    </row>
    <row r="26" spans="2:32" hidden="1" x14ac:dyDescent="0.25">
      <c r="B26" s="24"/>
      <c r="C26" s="14"/>
      <c r="D26" s="15"/>
      <c r="E26" s="15"/>
      <c r="F26" s="17">
        <f t="shared" si="14"/>
        <v>20000</v>
      </c>
      <c r="G26" s="16"/>
      <c r="H26" s="18">
        <f t="shared" si="0"/>
        <v>0</v>
      </c>
      <c r="I26" s="19"/>
      <c r="J26" s="16"/>
      <c r="K26" s="18">
        <f t="shared" si="1"/>
        <v>0</v>
      </c>
      <c r="L26" s="19"/>
      <c r="M26" s="21">
        <f t="shared" si="17"/>
        <v>0</v>
      </c>
      <c r="N26" s="22" t="str">
        <f t="shared" si="18"/>
        <v/>
      </c>
      <c r="O26" s="19"/>
      <c r="P26" s="16"/>
      <c r="Q26" s="18">
        <f t="shared" si="4"/>
        <v>0</v>
      </c>
      <c r="R26" s="19"/>
      <c r="S26" s="21">
        <f t="shared" si="10"/>
        <v>0</v>
      </c>
      <c r="T26" s="22" t="str">
        <f t="shared" si="5"/>
        <v/>
      </c>
      <c r="U26" s="19"/>
      <c r="V26" s="16"/>
      <c r="W26" s="18">
        <f t="shared" si="6"/>
        <v>0</v>
      </c>
      <c r="X26" s="19"/>
      <c r="Y26" s="21">
        <f t="shared" si="11"/>
        <v>0</v>
      </c>
      <c r="Z26" s="22" t="str">
        <f t="shared" si="7"/>
        <v/>
      </c>
      <c r="AA26" s="19"/>
      <c r="AB26" s="16"/>
      <c r="AC26" s="18">
        <f t="shared" si="8"/>
        <v>0</v>
      </c>
      <c r="AD26" s="19"/>
      <c r="AE26" s="21">
        <f t="shared" si="12"/>
        <v>0</v>
      </c>
      <c r="AF26" s="22" t="str">
        <f t="shared" si="9"/>
        <v/>
      </c>
    </row>
    <row r="27" spans="2:32" hidden="1" x14ac:dyDescent="0.25">
      <c r="B27" s="24"/>
      <c r="C27" s="14"/>
      <c r="D27" s="15"/>
      <c r="E27" s="15"/>
      <c r="F27" s="17">
        <f t="shared" si="14"/>
        <v>20000</v>
      </c>
      <c r="G27" s="16"/>
      <c r="H27" s="18">
        <f t="shared" si="0"/>
        <v>0</v>
      </c>
      <c r="I27" s="19"/>
      <c r="J27" s="16"/>
      <c r="K27" s="18">
        <f t="shared" si="1"/>
        <v>0</v>
      </c>
      <c r="L27" s="19"/>
      <c r="M27" s="21">
        <f t="shared" si="17"/>
        <v>0</v>
      </c>
      <c r="N27" s="22" t="str">
        <f t="shared" si="18"/>
        <v/>
      </c>
      <c r="O27" s="19"/>
      <c r="P27" s="16"/>
      <c r="Q27" s="18">
        <f t="shared" si="4"/>
        <v>0</v>
      </c>
      <c r="R27" s="19"/>
      <c r="S27" s="21">
        <f t="shared" si="10"/>
        <v>0</v>
      </c>
      <c r="T27" s="22" t="str">
        <f t="shared" si="5"/>
        <v/>
      </c>
      <c r="U27" s="19"/>
      <c r="V27" s="16"/>
      <c r="W27" s="18">
        <f t="shared" si="6"/>
        <v>0</v>
      </c>
      <c r="X27" s="19"/>
      <c r="Y27" s="21">
        <f t="shared" si="11"/>
        <v>0</v>
      </c>
      <c r="Z27" s="22" t="str">
        <f t="shared" si="7"/>
        <v/>
      </c>
      <c r="AA27" s="19"/>
      <c r="AB27" s="16"/>
      <c r="AC27" s="18">
        <f t="shared" si="8"/>
        <v>0</v>
      </c>
      <c r="AD27" s="19"/>
      <c r="AE27" s="21">
        <f t="shared" si="12"/>
        <v>0</v>
      </c>
      <c r="AF27" s="22" t="str">
        <f t="shared" si="9"/>
        <v/>
      </c>
    </row>
    <row r="28" spans="2:32" s="34" customFormat="1" ht="13" x14ac:dyDescent="0.25">
      <c r="B28" s="25" t="s">
        <v>17</v>
      </c>
      <c r="C28" s="26"/>
      <c r="D28" s="27"/>
      <c r="E28" s="27"/>
      <c r="F28" s="29"/>
      <c r="G28" s="28"/>
      <c r="H28" s="30">
        <f>SUM(H12:H27)</f>
        <v>8101.4599999999991</v>
      </c>
      <c r="I28" s="31"/>
      <c r="J28" s="28"/>
      <c r="K28" s="30">
        <f>SUM(K12:K27)</f>
        <v>9748.7099999999991</v>
      </c>
      <c r="L28" s="31"/>
      <c r="M28" s="32">
        <f t="shared" si="17"/>
        <v>1647.25</v>
      </c>
      <c r="N28" s="33">
        <f t="shared" si="18"/>
        <v>0.20332754836782507</v>
      </c>
      <c r="O28" s="31"/>
      <c r="P28" s="28"/>
      <c r="Q28" s="30">
        <f>SUM(Q12:Q27)</f>
        <v>12328.01</v>
      </c>
      <c r="R28" s="31"/>
      <c r="S28" s="32">
        <f t="shared" si="10"/>
        <v>2579.3000000000011</v>
      </c>
      <c r="T28" s="33">
        <f t="shared" si="5"/>
        <v>0.26457859552699808</v>
      </c>
      <c r="U28" s="31"/>
      <c r="V28" s="28"/>
      <c r="W28" s="30">
        <f>SUM(W12:W27)</f>
        <v>12306.57</v>
      </c>
      <c r="X28" s="31"/>
      <c r="Y28" s="32">
        <f t="shared" si="11"/>
        <v>-21.440000000000509</v>
      </c>
      <c r="Z28" s="33">
        <f t="shared" si="7"/>
        <v>-1.739129024067997E-3</v>
      </c>
      <c r="AA28" s="31"/>
      <c r="AB28" s="28"/>
      <c r="AC28" s="30">
        <f>SUM(AC12:AC27)</f>
        <v>12583.78</v>
      </c>
      <c r="AD28" s="31"/>
      <c r="AE28" s="32">
        <f t="shared" si="12"/>
        <v>277.21000000000095</v>
      </c>
      <c r="AF28" s="33">
        <f t="shared" si="9"/>
        <v>2.2525366531860703E-2</v>
      </c>
    </row>
    <row r="29" spans="2:32" ht="12.75" customHeight="1" x14ac:dyDescent="0.25">
      <c r="B29" s="134" t="s">
        <v>18</v>
      </c>
      <c r="C29" s="14"/>
      <c r="D29" s="15" t="s">
        <v>70</v>
      </c>
      <c r="E29" s="15"/>
      <c r="F29" s="17">
        <f>$G$7</f>
        <v>20000</v>
      </c>
      <c r="G29" s="16">
        <v>-0.18240000000000001</v>
      </c>
      <c r="H29" s="18">
        <f t="shared" ref="H29:H35" si="25">$F29*G29</f>
        <v>-3648</v>
      </c>
      <c r="I29" s="19"/>
      <c r="J29" s="16">
        <v>0.6633574003319811</v>
      </c>
      <c r="K29" s="18">
        <f t="shared" ref="K29:K35" si="26">$F29*J29</f>
        <v>13267.148006639622</v>
      </c>
      <c r="L29" s="19"/>
      <c r="M29" s="21">
        <f t="shared" si="17"/>
        <v>16915.148006639622</v>
      </c>
      <c r="N29" s="22">
        <f t="shared" si="18"/>
        <v>-4.6368278526972651</v>
      </c>
      <c r="O29" s="19"/>
      <c r="P29" s="16">
        <v>0</v>
      </c>
      <c r="Q29" s="18">
        <f t="shared" ref="Q29:Q35" si="27">$F29*P29</f>
        <v>0</v>
      </c>
      <c r="R29" s="19"/>
      <c r="S29" s="21">
        <f t="shared" si="10"/>
        <v>-13267.148006639622</v>
      </c>
      <c r="T29" s="22">
        <f t="shared" si="5"/>
        <v>-1</v>
      </c>
      <c r="U29" s="19"/>
      <c r="V29" s="16">
        <v>0</v>
      </c>
      <c r="W29" s="18">
        <f t="shared" ref="W29:W35" si="28">$F29*V29</f>
        <v>0</v>
      </c>
      <c r="X29" s="19"/>
      <c r="Y29" s="21">
        <f t="shared" si="11"/>
        <v>0</v>
      </c>
      <c r="Z29" s="22" t="str">
        <f t="shared" si="7"/>
        <v/>
      </c>
      <c r="AA29" s="19"/>
      <c r="AB29" s="16">
        <v>0</v>
      </c>
      <c r="AC29" s="18">
        <f t="shared" ref="AC29:AC35" si="29">$F29*AB29</f>
        <v>0</v>
      </c>
      <c r="AD29" s="19"/>
      <c r="AE29" s="21">
        <f t="shared" si="12"/>
        <v>0</v>
      </c>
      <c r="AF29" s="22" t="str">
        <f t="shared" si="9"/>
        <v/>
      </c>
    </row>
    <row r="30" spans="2:32" x14ac:dyDescent="0.25">
      <c r="B30" s="24" t="s">
        <v>56</v>
      </c>
      <c r="C30" s="14"/>
      <c r="D30" s="15" t="s">
        <v>70</v>
      </c>
      <c r="E30" s="15"/>
      <c r="F30" s="17">
        <f t="shared" ref="F30:F33" si="30">$G$7</f>
        <v>20000</v>
      </c>
      <c r="G30" s="16">
        <v>0.2319</v>
      </c>
      <c r="H30" s="18">
        <f t="shared" si="25"/>
        <v>4638</v>
      </c>
      <c r="I30" s="19"/>
      <c r="J30" s="16">
        <v>0</v>
      </c>
      <c r="K30" s="18">
        <f t="shared" si="26"/>
        <v>0</v>
      </c>
      <c r="L30" s="19"/>
      <c r="M30" s="21">
        <f t="shared" si="17"/>
        <v>-4638</v>
      </c>
      <c r="N30" s="22">
        <f t="shared" si="18"/>
        <v>-1</v>
      </c>
      <c r="O30" s="19"/>
      <c r="P30" s="16">
        <v>0</v>
      </c>
      <c r="Q30" s="18">
        <f t="shared" si="27"/>
        <v>0</v>
      </c>
      <c r="R30" s="19"/>
      <c r="S30" s="21">
        <f t="shared" si="10"/>
        <v>0</v>
      </c>
      <c r="T30" s="22" t="str">
        <f t="shared" si="5"/>
        <v/>
      </c>
      <c r="U30" s="19"/>
      <c r="V30" s="16">
        <v>0</v>
      </c>
      <c r="W30" s="18">
        <f t="shared" si="28"/>
        <v>0</v>
      </c>
      <c r="X30" s="19"/>
      <c r="Y30" s="21">
        <f t="shared" si="11"/>
        <v>0</v>
      </c>
      <c r="Z30" s="22" t="str">
        <f t="shared" si="7"/>
        <v/>
      </c>
      <c r="AA30" s="19"/>
      <c r="AB30" s="16">
        <v>0</v>
      </c>
      <c r="AC30" s="18">
        <f t="shared" si="29"/>
        <v>0</v>
      </c>
      <c r="AD30" s="19"/>
      <c r="AE30" s="21">
        <f t="shared" si="12"/>
        <v>0</v>
      </c>
      <c r="AF30" s="22" t="str">
        <f t="shared" si="9"/>
        <v/>
      </c>
    </row>
    <row r="31" spans="2:32" x14ac:dyDescent="0.25">
      <c r="B31" s="132">
        <v>1575</v>
      </c>
      <c r="C31" s="14"/>
      <c r="D31" s="15" t="s">
        <v>70</v>
      </c>
      <c r="E31" s="15"/>
      <c r="F31" s="17">
        <f t="shared" si="30"/>
        <v>20000</v>
      </c>
      <c r="G31" s="16">
        <v>2.3900000000000001E-2</v>
      </c>
      <c r="H31" s="18">
        <f>$F31*G31</f>
        <v>478</v>
      </c>
      <c r="I31" s="19"/>
      <c r="J31" s="16">
        <v>0</v>
      </c>
      <c r="K31" s="18">
        <f t="shared" si="26"/>
        <v>0</v>
      </c>
      <c r="L31" s="19"/>
      <c r="M31" s="21">
        <f t="shared" si="17"/>
        <v>-478</v>
      </c>
      <c r="N31" s="22">
        <f t="shared" si="18"/>
        <v>-1</v>
      </c>
      <c r="O31" s="19"/>
      <c r="P31" s="16">
        <v>0</v>
      </c>
      <c r="Q31" s="18">
        <f t="shared" si="27"/>
        <v>0</v>
      </c>
      <c r="R31" s="19"/>
      <c r="S31" s="21">
        <f t="shared" si="10"/>
        <v>0</v>
      </c>
      <c r="T31" s="22" t="str">
        <f t="shared" si="5"/>
        <v/>
      </c>
      <c r="U31" s="19"/>
      <c r="V31" s="16">
        <v>0</v>
      </c>
      <c r="W31" s="18">
        <f t="shared" si="28"/>
        <v>0</v>
      </c>
      <c r="X31" s="19"/>
      <c r="Y31" s="21">
        <f t="shared" si="11"/>
        <v>0</v>
      </c>
      <c r="Z31" s="22" t="str">
        <f t="shared" si="7"/>
        <v/>
      </c>
      <c r="AA31" s="19"/>
      <c r="AB31" s="16">
        <v>0</v>
      </c>
      <c r="AC31" s="18">
        <f t="shared" si="29"/>
        <v>0</v>
      </c>
      <c r="AD31" s="19"/>
      <c r="AE31" s="21">
        <f t="shared" si="12"/>
        <v>0</v>
      </c>
      <c r="AF31" s="22" t="str">
        <f t="shared" si="9"/>
        <v/>
      </c>
    </row>
    <row r="32" spans="2:32" ht="25" x14ac:dyDescent="0.25">
      <c r="B32" s="134" t="s">
        <v>18</v>
      </c>
      <c r="C32" s="14"/>
      <c r="D32" s="15" t="s">
        <v>70</v>
      </c>
      <c r="E32" s="15"/>
      <c r="F32" s="17">
        <f>$G$7</f>
        <v>20000</v>
      </c>
      <c r="G32" s="16"/>
      <c r="H32" s="18">
        <f t="shared" ref="H32" si="31">$F32*G32</f>
        <v>0</v>
      </c>
      <c r="I32" s="19"/>
      <c r="J32" s="16">
        <v>-0.40001861258292959</v>
      </c>
      <c r="K32" s="18">
        <f t="shared" ref="K32" si="32">$F32*J32</f>
        <v>-8000.3722516585922</v>
      </c>
      <c r="L32" s="19"/>
      <c r="M32" s="21">
        <f t="shared" ref="M32" si="33">K32-H32</f>
        <v>-8000.3722516585922</v>
      </c>
      <c r="N32" s="22" t="str">
        <f t="shared" ref="N32" si="34">IF((H32)=0,"",(M32/H32))</f>
        <v/>
      </c>
      <c r="O32" s="36"/>
      <c r="P32" s="16"/>
      <c r="Q32" s="18">
        <f t="shared" si="27"/>
        <v>0</v>
      </c>
      <c r="R32" s="36"/>
      <c r="S32" s="21">
        <f t="shared" si="10"/>
        <v>8000.3722516585922</v>
      </c>
      <c r="T32" s="22">
        <f t="shared" si="5"/>
        <v>-1</v>
      </c>
      <c r="U32" s="36"/>
      <c r="V32" s="16"/>
      <c r="W32" s="18">
        <f t="shared" si="28"/>
        <v>0</v>
      </c>
      <c r="X32" s="36"/>
      <c r="Y32" s="21">
        <f t="shared" si="11"/>
        <v>0</v>
      </c>
      <c r="Z32" s="22" t="str">
        <f t="shared" si="7"/>
        <v/>
      </c>
      <c r="AA32" s="36"/>
      <c r="AB32" s="16"/>
      <c r="AC32" s="18">
        <f t="shared" si="29"/>
        <v>0</v>
      </c>
      <c r="AD32" s="36"/>
      <c r="AE32" s="21">
        <f t="shared" si="12"/>
        <v>0</v>
      </c>
      <c r="AF32" s="22" t="str">
        <f t="shared" si="9"/>
        <v/>
      </c>
    </row>
    <row r="33" spans="2:32" x14ac:dyDescent="0.25">
      <c r="B33" s="37" t="s">
        <v>19</v>
      </c>
      <c r="C33" s="14"/>
      <c r="D33" s="15" t="s">
        <v>70</v>
      </c>
      <c r="E33" s="15"/>
      <c r="F33" s="17">
        <f t="shared" si="30"/>
        <v>20000</v>
      </c>
      <c r="G33" s="133">
        <v>2.4920000000000001E-2</v>
      </c>
      <c r="H33" s="18">
        <f t="shared" si="25"/>
        <v>498.40000000000003</v>
      </c>
      <c r="I33" s="19"/>
      <c r="J33" s="133">
        <v>2.4920000000000001E-2</v>
      </c>
      <c r="K33" s="18">
        <f t="shared" si="26"/>
        <v>498.40000000000003</v>
      </c>
      <c r="L33" s="19"/>
      <c r="M33" s="21">
        <f t="shared" si="17"/>
        <v>0</v>
      </c>
      <c r="N33" s="22">
        <f t="shared" si="18"/>
        <v>0</v>
      </c>
      <c r="O33" s="19"/>
      <c r="P33" s="133">
        <v>2.4920000000000001E-2</v>
      </c>
      <c r="Q33" s="18">
        <f t="shared" si="27"/>
        <v>498.40000000000003</v>
      </c>
      <c r="R33" s="19"/>
      <c r="S33" s="21">
        <f t="shared" si="10"/>
        <v>0</v>
      </c>
      <c r="T33" s="22">
        <f t="shared" si="5"/>
        <v>0</v>
      </c>
      <c r="U33" s="19"/>
      <c r="V33" s="133">
        <v>2.4920000000000001E-2</v>
      </c>
      <c r="W33" s="18">
        <f t="shared" si="28"/>
        <v>498.40000000000003</v>
      </c>
      <c r="X33" s="19"/>
      <c r="Y33" s="21">
        <f t="shared" si="11"/>
        <v>0</v>
      </c>
      <c r="Z33" s="22">
        <f t="shared" si="7"/>
        <v>0</v>
      </c>
      <c r="AA33" s="19"/>
      <c r="AB33" s="133">
        <v>2.4920000000000001E-2</v>
      </c>
      <c r="AC33" s="18">
        <f t="shared" si="29"/>
        <v>498.40000000000003</v>
      </c>
      <c r="AD33" s="19"/>
      <c r="AE33" s="21">
        <f t="shared" si="12"/>
        <v>0</v>
      </c>
      <c r="AF33" s="22">
        <f t="shared" si="9"/>
        <v>0</v>
      </c>
    </row>
    <row r="34" spans="2:32" x14ac:dyDescent="0.25">
      <c r="B34" s="37" t="s">
        <v>20</v>
      </c>
      <c r="C34" s="14"/>
      <c r="D34" s="15"/>
      <c r="E34" s="15"/>
      <c r="F34" s="179">
        <f>$G$8*(1+G63)-$G$8</f>
        <v>61320</v>
      </c>
      <c r="G34" s="38">
        <f>IF(ISBLANK($D$5)=TRUE, 0, IF($D$5="TOU", 0.64*#REF!+0.18*#REF!+0.18*#REF!, IF(AND($D$5="non-TOU", $F$48&gt;0), G48,G47)))</f>
        <v>0.11</v>
      </c>
      <c r="H34" s="18">
        <f t="shared" si="25"/>
        <v>6745.2</v>
      </c>
      <c r="I34" s="19"/>
      <c r="J34" s="38">
        <f>IF(ISBLANK($D$5)=TRUE, 0, IF($D$5="TOU", 0.64*#REF!+0.18*#REF!+0.18*#REF!, IF(AND($D$5="non-TOU", $F$48&gt;0), J48,J47)))</f>
        <v>0.11</v>
      </c>
      <c r="K34" s="18">
        <f t="shared" si="26"/>
        <v>6745.2</v>
      </c>
      <c r="L34" s="19"/>
      <c r="M34" s="21">
        <f t="shared" si="17"/>
        <v>0</v>
      </c>
      <c r="N34" s="22">
        <f t="shared" si="18"/>
        <v>0</v>
      </c>
      <c r="O34" s="19"/>
      <c r="P34" s="38">
        <f>IF(ISBLANK($D$5)=TRUE, 0, IF($D$5="TOU", 0.64*#REF!+0.18*#REF!+0.18*#REF!, IF(AND($D$5="non-TOU", $F$48&gt;0), P48,P47)))</f>
        <v>0.11</v>
      </c>
      <c r="Q34" s="18">
        <f t="shared" si="27"/>
        <v>6745.2</v>
      </c>
      <c r="R34" s="19"/>
      <c r="S34" s="21">
        <f t="shared" si="10"/>
        <v>0</v>
      </c>
      <c r="T34" s="22">
        <f t="shared" si="5"/>
        <v>0</v>
      </c>
      <c r="U34" s="19"/>
      <c r="V34" s="38">
        <f>IF(ISBLANK($D$5)=TRUE, 0, IF($D$5="TOU", 0.64*#REF!+0.18*#REF!+0.18*#REF!, IF(AND($D$5="non-TOU", $F$48&gt;0), V48,V47)))</f>
        <v>0.11</v>
      </c>
      <c r="W34" s="18">
        <f t="shared" si="28"/>
        <v>6745.2</v>
      </c>
      <c r="X34" s="19"/>
      <c r="Y34" s="21">
        <f t="shared" si="11"/>
        <v>0</v>
      </c>
      <c r="Z34" s="22">
        <f t="shared" si="7"/>
        <v>0</v>
      </c>
      <c r="AA34" s="19"/>
      <c r="AB34" s="38">
        <f>IF(ISBLANK($D$5)=TRUE, 0, IF($D$5="TOU", 0.64*#REF!+0.18*#REF!+0.18*#REF!, IF(AND($D$5="non-TOU", $F$48&gt;0), AB48,AB47)))</f>
        <v>0.11</v>
      </c>
      <c r="AC34" s="18">
        <f t="shared" si="29"/>
        <v>6745.2</v>
      </c>
      <c r="AD34" s="19"/>
      <c r="AE34" s="21">
        <f t="shared" si="12"/>
        <v>0</v>
      </c>
      <c r="AF34" s="22">
        <f t="shared" si="9"/>
        <v>0</v>
      </c>
    </row>
    <row r="35" spans="2:32" x14ac:dyDescent="0.25">
      <c r="B35" s="37" t="s">
        <v>21</v>
      </c>
      <c r="C35" s="14"/>
      <c r="D35" s="15" t="s">
        <v>55</v>
      </c>
      <c r="E35" s="15"/>
      <c r="F35" s="17">
        <v>1</v>
      </c>
      <c r="G35" s="38"/>
      <c r="H35" s="18">
        <f t="shared" si="25"/>
        <v>0</v>
      </c>
      <c r="I35" s="19"/>
      <c r="J35" s="38"/>
      <c r="K35" s="18">
        <f t="shared" si="26"/>
        <v>0</v>
      </c>
      <c r="L35" s="19"/>
      <c r="M35" s="21">
        <f t="shared" si="17"/>
        <v>0</v>
      </c>
      <c r="N35" s="22"/>
      <c r="O35" s="19"/>
      <c r="P35" s="38"/>
      <c r="Q35" s="18">
        <f t="shared" si="27"/>
        <v>0</v>
      </c>
      <c r="R35" s="19"/>
      <c r="S35" s="21">
        <f t="shared" si="10"/>
        <v>0</v>
      </c>
      <c r="T35" s="22"/>
      <c r="U35" s="19"/>
      <c r="V35" s="38"/>
      <c r="W35" s="18">
        <f t="shared" si="28"/>
        <v>0</v>
      </c>
      <c r="X35" s="19"/>
      <c r="Y35" s="21">
        <f t="shared" si="11"/>
        <v>0</v>
      </c>
      <c r="Z35" s="22"/>
      <c r="AA35" s="19"/>
      <c r="AB35" s="38"/>
      <c r="AC35" s="18">
        <f t="shared" si="29"/>
        <v>0</v>
      </c>
      <c r="AD35" s="19"/>
      <c r="AE35" s="21">
        <f t="shared" si="12"/>
        <v>0</v>
      </c>
      <c r="AF35" s="22"/>
    </row>
    <row r="36" spans="2:32" ht="25.5" customHeight="1" x14ac:dyDescent="0.25">
      <c r="B36" s="39" t="s">
        <v>22</v>
      </c>
      <c r="C36" s="40"/>
      <c r="D36" s="40"/>
      <c r="E36" s="40"/>
      <c r="F36" s="42"/>
      <c r="G36" s="41"/>
      <c r="H36" s="43">
        <f>SUM(H29:H35)+H28</f>
        <v>16813.059999999998</v>
      </c>
      <c r="I36" s="31"/>
      <c r="J36" s="41"/>
      <c r="K36" s="43">
        <f>SUM(K29:K35)+K28</f>
        <v>22259.085754981028</v>
      </c>
      <c r="L36" s="31"/>
      <c r="M36" s="32">
        <f t="shared" si="17"/>
        <v>5446.0257549810303</v>
      </c>
      <c r="N36" s="33">
        <f t="shared" ref="N36:N42" si="35">IF((H36)=0,"",(M36/H36))</f>
        <v>0.3239163932669622</v>
      </c>
      <c r="O36" s="31"/>
      <c r="P36" s="41"/>
      <c r="Q36" s="43">
        <f>SUM(Q29:Q35)+Q28</f>
        <v>19571.61</v>
      </c>
      <c r="R36" s="31"/>
      <c r="S36" s="32">
        <f t="shared" si="10"/>
        <v>-2687.4757549810274</v>
      </c>
      <c r="T36" s="33">
        <f t="shared" ref="T36:T42" si="36">IF((K36)=0,"",(S36/K36))</f>
        <v>-0.12073612477006776</v>
      </c>
      <c r="U36" s="31"/>
      <c r="V36" s="41"/>
      <c r="W36" s="43">
        <f>SUM(W29:W35)+W28</f>
        <v>19550.169999999998</v>
      </c>
      <c r="X36" s="31"/>
      <c r="Y36" s="32">
        <f t="shared" si="11"/>
        <v>-21.440000000002328</v>
      </c>
      <c r="Z36" s="33">
        <f t="shared" ref="Z36:Z42" si="37">IF((Q36)=0,"",(Y36/Q36))</f>
        <v>-1.0954642975208645E-3</v>
      </c>
      <c r="AA36" s="31"/>
      <c r="AB36" s="41"/>
      <c r="AC36" s="43">
        <f>SUM(AC29:AC35)+AC28</f>
        <v>19827.38</v>
      </c>
      <c r="AD36" s="31"/>
      <c r="AE36" s="32">
        <f t="shared" si="12"/>
        <v>277.21000000000276</v>
      </c>
      <c r="AF36" s="33">
        <f t="shared" ref="AF36:AF46" si="38">IF((W36)=0,"",(AE36/W36))</f>
        <v>1.4179416342671333E-2</v>
      </c>
    </row>
    <row r="37" spans="2:32" x14ac:dyDescent="0.25">
      <c r="B37" s="19" t="s">
        <v>23</v>
      </c>
      <c r="C37" s="19"/>
      <c r="D37" s="44" t="s">
        <v>70</v>
      </c>
      <c r="E37" s="44"/>
      <c r="F37" s="45">
        <f>G7</f>
        <v>20000</v>
      </c>
      <c r="G37" s="20">
        <v>3.178699360900668</v>
      </c>
      <c r="H37" s="18">
        <f>$F37*G37</f>
        <v>63573.987218013361</v>
      </c>
      <c r="I37" s="19"/>
      <c r="J37" s="20">
        <v>3.0917337281873873</v>
      </c>
      <c r="K37" s="18">
        <f>$F37*J37</f>
        <v>61834.674563747743</v>
      </c>
      <c r="L37" s="19"/>
      <c r="M37" s="21">
        <f t="shared" si="17"/>
        <v>-1739.3126542656173</v>
      </c>
      <c r="N37" s="22">
        <f t="shared" si="35"/>
        <v>-2.7358873186622973E-2</v>
      </c>
      <c r="O37" s="19"/>
      <c r="P37" s="20">
        <v>3.0917337281873873</v>
      </c>
      <c r="Q37" s="18">
        <f>$F37*P37</f>
        <v>61834.674563747743</v>
      </c>
      <c r="R37" s="19"/>
      <c r="S37" s="21">
        <f t="shared" si="10"/>
        <v>0</v>
      </c>
      <c r="T37" s="22">
        <f t="shared" si="36"/>
        <v>0</v>
      </c>
      <c r="U37" s="19"/>
      <c r="V37" s="20">
        <v>3.0917337281873873</v>
      </c>
      <c r="W37" s="18">
        <f>$F37*V37</f>
        <v>61834.674563747743</v>
      </c>
      <c r="X37" s="19"/>
      <c r="Y37" s="21">
        <f t="shared" si="11"/>
        <v>0</v>
      </c>
      <c r="Z37" s="22">
        <f t="shared" si="37"/>
        <v>0</v>
      </c>
      <c r="AA37" s="19"/>
      <c r="AB37" s="20">
        <v>3.0917337281873873</v>
      </c>
      <c r="AC37" s="18">
        <f>$F37*AB37</f>
        <v>61834.674563747743</v>
      </c>
      <c r="AD37" s="19"/>
      <c r="AE37" s="21">
        <f t="shared" si="12"/>
        <v>0</v>
      </c>
      <c r="AF37" s="22">
        <f t="shared" si="38"/>
        <v>0</v>
      </c>
    </row>
    <row r="38" spans="2:32" ht="25.5" customHeight="1" x14ac:dyDescent="0.25">
      <c r="B38" s="46" t="s">
        <v>24</v>
      </c>
      <c r="C38" s="19"/>
      <c r="D38" s="44" t="s">
        <v>70</v>
      </c>
      <c r="E38" s="44"/>
      <c r="F38" s="45">
        <f>F37</f>
        <v>20000</v>
      </c>
      <c r="G38" s="20">
        <v>2.4329555056067216</v>
      </c>
      <c r="H38" s="18">
        <f>$F38*G38</f>
        <v>48659.110112134433</v>
      </c>
      <c r="I38" s="19"/>
      <c r="J38" s="20">
        <v>2.4378617006009056</v>
      </c>
      <c r="K38" s="18">
        <f>$F38*J38</f>
        <v>48757.234012018111</v>
      </c>
      <c r="L38" s="19"/>
      <c r="M38" s="21">
        <f t="shared" si="17"/>
        <v>98.12389988367795</v>
      </c>
      <c r="N38" s="22">
        <f t="shared" si="35"/>
        <v>2.0165576324259198E-3</v>
      </c>
      <c r="O38" s="19"/>
      <c r="P38" s="20">
        <v>2.4378617006009056</v>
      </c>
      <c r="Q38" s="18">
        <f>$F38*P38</f>
        <v>48757.234012018111</v>
      </c>
      <c r="R38" s="19"/>
      <c r="S38" s="21">
        <f t="shared" si="10"/>
        <v>0</v>
      </c>
      <c r="T38" s="22">
        <f t="shared" si="36"/>
        <v>0</v>
      </c>
      <c r="U38" s="19"/>
      <c r="V38" s="20">
        <v>2.4378617006009056</v>
      </c>
      <c r="W38" s="18">
        <f>$F38*V38</f>
        <v>48757.234012018111</v>
      </c>
      <c r="X38" s="19"/>
      <c r="Y38" s="21">
        <f t="shared" si="11"/>
        <v>0</v>
      </c>
      <c r="Z38" s="22">
        <f t="shared" si="37"/>
        <v>0</v>
      </c>
      <c r="AA38" s="19"/>
      <c r="AB38" s="20">
        <v>2.4378617006009056</v>
      </c>
      <c r="AC38" s="18">
        <f>$F38*AB38</f>
        <v>48757.234012018111</v>
      </c>
      <c r="AD38" s="19"/>
      <c r="AE38" s="21">
        <f t="shared" si="12"/>
        <v>0</v>
      </c>
      <c r="AF38" s="22">
        <f t="shared" si="38"/>
        <v>0</v>
      </c>
    </row>
    <row r="39" spans="2:32" ht="25.5" customHeight="1" x14ac:dyDescent="0.25">
      <c r="B39" s="39" t="s">
        <v>25</v>
      </c>
      <c r="C39" s="26"/>
      <c r="D39" s="26"/>
      <c r="E39" s="26"/>
      <c r="F39" s="42"/>
      <c r="G39" s="47"/>
      <c r="H39" s="43">
        <f>SUM(H36:H38)</f>
        <v>129046.15733014778</v>
      </c>
      <c r="I39" s="48"/>
      <c r="J39" s="47"/>
      <c r="K39" s="43">
        <f>SUM(K36:K38)</f>
        <v>132850.99433074688</v>
      </c>
      <c r="L39" s="48"/>
      <c r="M39" s="32">
        <f t="shared" si="17"/>
        <v>3804.8370005991019</v>
      </c>
      <c r="N39" s="33">
        <f t="shared" si="35"/>
        <v>2.9484310725075853E-2</v>
      </c>
      <c r="O39" s="48"/>
      <c r="P39" s="47"/>
      <c r="Q39" s="43">
        <f>SUM(Q36:Q38)</f>
        <v>130163.51857576586</v>
      </c>
      <c r="R39" s="48"/>
      <c r="S39" s="32">
        <f t="shared" si="10"/>
        <v>-2687.4757549810165</v>
      </c>
      <c r="T39" s="33">
        <f t="shared" si="36"/>
        <v>-2.0229248328320792E-2</v>
      </c>
      <c r="U39" s="48"/>
      <c r="V39" s="47"/>
      <c r="W39" s="43">
        <f>SUM(W36:W38)</f>
        <v>130142.07857576586</v>
      </c>
      <c r="X39" s="48"/>
      <c r="Y39" s="32">
        <f t="shared" si="11"/>
        <v>-21.440000000002328</v>
      </c>
      <c r="Z39" s="33">
        <f t="shared" si="37"/>
        <v>-1.6471589147709222E-4</v>
      </c>
      <c r="AA39" s="48"/>
      <c r="AB39" s="47"/>
      <c r="AC39" s="43">
        <f>SUM(AC36:AC38)</f>
        <v>130419.28857576585</v>
      </c>
      <c r="AD39" s="48"/>
      <c r="AE39" s="32">
        <f t="shared" si="12"/>
        <v>277.20999999999185</v>
      </c>
      <c r="AF39" s="33">
        <f t="shared" si="38"/>
        <v>2.1300566506520509E-3</v>
      </c>
    </row>
    <row r="40" spans="2:32" ht="24.75" customHeight="1" x14ac:dyDescent="0.25">
      <c r="B40" s="49" t="s">
        <v>26</v>
      </c>
      <c r="C40" s="14"/>
      <c r="D40" s="15" t="s">
        <v>58</v>
      </c>
      <c r="E40" s="15"/>
      <c r="F40" s="156">
        <f>$G$8*(1+G63)</f>
        <v>10281320</v>
      </c>
      <c r="G40" s="50">
        <v>4.4000000000000003E-3</v>
      </c>
      <c r="H40" s="154">
        <f t="shared" ref="H40:H42" si="39">$F40*G40</f>
        <v>45237.808000000005</v>
      </c>
      <c r="I40" s="19"/>
      <c r="J40" s="211">
        <v>5.8500000000000002E-3</v>
      </c>
      <c r="K40" s="212">
        <f t="shared" ref="K40:K42" si="40">$F40*J40</f>
        <v>60145.722000000002</v>
      </c>
      <c r="L40" s="19"/>
      <c r="M40" s="21">
        <f t="shared" si="17"/>
        <v>14907.913999999997</v>
      </c>
      <c r="N40" s="155">
        <f t="shared" si="35"/>
        <v>0.32954545454545442</v>
      </c>
      <c r="O40" s="19"/>
      <c r="P40" s="50">
        <v>4.4000000000000003E-3</v>
      </c>
      <c r="Q40" s="154">
        <f t="shared" ref="Q40:Q42" si="41">$F40*P40</f>
        <v>45237.808000000005</v>
      </c>
      <c r="R40" s="19"/>
      <c r="S40" s="21">
        <f t="shared" si="10"/>
        <v>-14907.913999999997</v>
      </c>
      <c r="T40" s="155">
        <f t="shared" si="36"/>
        <v>-0.24786324786324782</v>
      </c>
      <c r="U40" s="19"/>
      <c r="V40" s="50">
        <v>4.4000000000000003E-3</v>
      </c>
      <c r="W40" s="154">
        <f t="shared" ref="W40:W42" si="42">$F40*V40</f>
        <v>45237.808000000005</v>
      </c>
      <c r="X40" s="19"/>
      <c r="Y40" s="21">
        <f t="shared" si="11"/>
        <v>0</v>
      </c>
      <c r="Z40" s="155">
        <f t="shared" si="37"/>
        <v>0</v>
      </c>
      <c r="AA40" s="19"/>
      <c r="AB40" s="50">
        <v>4.4000000000000003E-3</v>
      </c>
      <c r="AC40" s="154">
        <f t="shared" ref="AC40:AC48" si="43">$F40*AB40</f>
        <v>45237.808000000005</v>
      </c>
      <c r="AD40" s="19"/>
      <c r="AE40" s="21">
        <f t="shared" si="12"/>
        <v>0</v>
      </c>
      <c r="AF40" s="155">
        <f t="shared" si="38"/>
        <v>0</v>
      </c>
    </row>
    <row r="41" spans="2:32" ht="25.5" customHeight="1" x14ac:dyDescent="0.25">
      <c r="B41" s="49" t="s">
        <v>27</v>
      </c>
      <c r="C41" s="14"/>
      <c r="D41" s="15" t="s">
        <v>58</v>
      </c>
      <c r="E41" s="15"/>
      <c r="F41" s="156">
        <f>$G$8*(1+G63)</f>
        <v>10281320</v>
      </c>
      <c r="G41" s="50">
        <v>1.2999999999999999E-3</v>
      </c>
      <c r="H41" s="154">
        <f t="shared" si="39"/>
        <v>13365.715999999999</v>
      </c>
      <c r="I41" s="19"/>
      <c r="J41" s="50">
        <v>1.2999999999999999E-3</v>
      </c>
      <c r="K41" s="154">
        <f t="shared" si="40"/>
        <v>13365.715999999999</v>
      </c>
      <c r="L41" s="19"/>
      <c r="M41" s="21">
        <f t="shared" si="17"/>
        <v>0</v>
      </c>
      <c r="N41" s="155">
        <f t="shared" si="35"/>
        <v>0</v>
      </c>
      <c r="O41" s="19"/>
      <c r="P41" s="50">
        <v>1.2999999999999999E-3</v>
      </c>
      <c r="Q41" s="154">
        <f t="shared" si="41"/>
        <v>13365.715999999999</v>
      </c>
      <c r="R41" s="19"/>
      <c r="S41" s="21">
        <f t="shared" si="10"/>
        <v>0</v>
      </c>
      <c r="T41" s="155">
        <f t="shared" si="36"/>
        <v>0</v>
      </c>
      <c r="U41" s="19"/>
      <c r="V41" s="50">
        <v>1.2999999999999999E-3</v>
      </c>
      <c r="W41" s="154">
        <f t="shared" si="42"/>
        <v>13365.715999999999</v>
      </c>
      <c r="X41" s="19"/>
      <c r="Y41" s="21">
        <f t="shared" si="11"/>
        <v>0</v>
      </c>
      <c r="Z41" s="155">
        <f t="shared" si="37"/>
        <v>0</v>
      </c>
      <c r="AA41" s="19"/>
      <c r="AB41" s="50">
        <v>1.2999999999999999E-3</v>
      </c>
      <c r="AC41" s="154">
        <f t="shared" si="43"/>
        <v>13365.715999999999</v>
      </c>
      <c r="AD41" s="19"/>
      <c r="AE41" s="21">
        <f t="shared" si="12"/>
        <v>0</v>
      </c>
      <c r="AF41" s="155">
        <f t="shared" si="38"/>
        <v>0</v>
      </c>
    </row>
    <row r="42" spans="2:32" x14ac:dyDescent="0.25">
      <c r="B42" s="14" t="s">
        <v>28</v>
      </c>
      <c r="C42" s="14"/>
      <c r="D42" s="15" t="s">
        <v>55</v>
      </c>
      <c r="E42" s="15"/>
      <c r="F42" s="17">
        <v>1</v>
      </c>
      <c r="G42" s="50">
        <v>0.25</v>
      </c>
      <c r="H42" s="154">
        <f t="shared" si="39"/>
        <v>0.25</v>
      </c>
      <c r="I42" s="19"/>
      <c r="J42" s="50">
        <v>0.25</v>
      </c>
      <c r="K42" s="154">
        <f t="shared" si="40"/>
        <v>0.25</v>
      </c>
      <c r="L42" s="19"/>
      <c r="M42" s="21">
        <f t="shared" si="17"/>
        <v>0</v>
      </c>
      <c r="N42" s="155">
        <f t="shared" si="35"/>
        <v>0</v>
      </c>
      <c r="O42" s="19"/>
      <c r="P42" s="50">
        <v>0.25</v>
      </c>
      <c r="Q42" s="154">
        <f t="shared" si="41"/>
        <v>0.25</v>
      </c>
      <c r="R42" s="19"/>
      <c r="S42" s="21">
        <f t="shared" si="10"/>
        <v>0</v>
      </c>
      <c r="T42" s="155">
        <f t="shared" si="36"/>
        <v>0</v>
      </c>
      <c r="U42" s="19"/>
      <c r="V42" s="50">
        <v>0.25</v>
      </c>
      <c r="W42" s="154">
        <f t="shared" si="42"/>
        <v>0.25</v>
      </c>
      <c r="X42" s="19"/>
      <c r="Y42" s="21">
        <f t="shared" si="11"/>
        <v>0</v>
      </c>
      <c r="Z42" s="155">
        <f t="shared" si="37"/>
        <v>0</v>
      </c>
      <c r="AA42" s="19"/>
      <c r="AB42" s="50">
        <v>0.25</v>
      </c>
      <c r="AC42" s="154">
        <f t="shared" si="43"/>
        <v>0.25</v>
      </c>
      <c r="AD42" s="19"/>
      <c r="AE42" s="21">
        <f t="shared" si="12"/>
        <v>0</v>
      </c>
      <c r="AF42" s="155">
        <f t="shared" si="38"/>
        <v>0</v>
      </c>
    </row>
    <row r="43" spans="2:32" x14ac:dyDescent="0.25">
      <c r="B43" s="14" t="s">
        <v>29</v>
      </c>
      <c r="C43" s="14"/>
      <c r="D43" s="15" t="s">
        <v>58</v>
      </c>
      <c r="E43" s="15"/>
      <c r="F43" s="157">
        <f>G8</f>
        <v>10220000</v>
      </c>
      <c r="G43" s="50">
        <v>7.0000000000000001E-3</v>
      </c>
      <c r="H43" s="154">
        <f t="shared" ref="H43:H48" si="44">$F43*G43</f>
        <v>71540</v>
      </c>
      <c r="I43" s="19"/>
      <c r="J43" s="50">
        <v>7.0000000000000001E-3</v>
      </c>
      <c r="K43" s="154">
        <f t="shared" ref="K43:K48" si="45">$F43*J43</f>
        <v>71540</v>
      </c>
      <c r="L43" s="19"/>
      <c r="M43" s="21">
        <f t="shared" ref="M43:M60" si="46">K43-H43</f>
        <v>0</v>
      </c>
      <c r="N43" s="155">
        <f t="shared" ref="N43:N46" si="47">IF((H43)=0,"",(M43/H43))</f>
        <v>0</v>
      </c>
      <c r="O43" s="19"/>
      <c r="P43" s="50">
        <v>7.0000000000000001E-3</v>
      </c>
      <c r="Q43" s="154">
        <f t="shared" ref="Q43:Q48" si="48">$F43*P43</f>
        <v>71540</v>
      </c>
      <c r="R43" s="19"/>
      <c r="S43" s="21">
        <f t="shared" ref="S43:S60" si="49">Q43-K43</f>
        <v>0</v>
      </c>
      <c r="T43" s="155">
        <f t="shared" ref="T43:T46" si="50">IF((K43)=0,"",(S43/K43))</f>
        <v>0</v>
      </c>
      <c r="U43" s="19"/>
      <c r="V43" s="50">
        <v>7.0000000000000001E-3</v>
      </c>
      <c r="W43" s="154">
        <f t="shared" ref="W43:W48" si="51">$F43*V43</f>
        <v>71540</v>
      </c>
      <c r="X43" s="19"/>
      <c r="Y43" s="21">
        <f t="shared" ref="Y43:Y60" si="52">W43-Q43</f>
        <v>0</v>
      </c>
      <c r="Z43" s="155">
        <f t="shared" ref="Z43:Z46" si="53">IF((Q43)=0,"",(Y43/Q43))</f>
        <v>0</v>
      </c>
      <c r="AA43" s="19"/>
      <c r="AB43" s="50">
        <v>7.0000000000000001E-3</v>
      </c>
      <c r="AC43" s="154">
        <f t="shared" si="43"/>
        <v>71540</v>
      </c>
      <c r="AD43" s="19"/>
      <c r="AE43" s="21">
        <f t="shared" si="12"/>
        <v>0</v>
      </c>
      <c r="AF43" s="155">
        <f t="shared" si="38"/>
        <v>0</v>
      </c>
    </row>
    <row r="44" spans="2:32" x14ac:dyDescent="0.25">
      <c r="B44" s="37" t="s">
        <v>30</v>
      </c>
      <c r="C44" s="14"/>
      <c r="D44" s="15" t="s">
        <v>58</v>
      </c>
      <c r="E44" s="15"/>
      <c r="F44" s="55">
        <f>0.64*$G$8</f>
        <v>6540800</v>
      </c>
      <c r="G44" s="54">
        <v>0.08</v>
      </c>
      <c r="H44" s="154">
        <f t="shared" si="44"/>
        <v>523264</v>
      </c>
      <c r="I44" s="19"/>
      <c r="J44" s="54">
        <v>0.08</v>
      </c>
      <c r="K44" s="154">
        <f t="shared" si="45"/>
        <v>523264</v>
      </c>
      <c r="L44" s="19"/>
      <c r="M44" s="21">
        <f t="shared" si="46"/>
        <v>0</v>
      </c>
      <c r="N44" s="155">
        <f t="shared" si="47"/>
        <v>0</v>
      </c>
      <c r="O44" s="19"/>
      <c r="P44" s="54">
        <v>0.08</v>
      </c>
      <c r="Q44" s="154">
        <f t="shared" si="48"/>
        <v>523264</v>
      </c>
      <c r="R44" s="19"/>
      <c r="S44" s="21">
        <f t="shared" si="49"/>
        <v>0</v>
      </c>
      <c r="T44" s="155">
        <f t="shared" si="50"/>
        <v>0</v>
      </c>
      <c r="U44" s="19"/>
      <c r="V44" s="54">
        <v>0.08</v>
      </c>
      <c r="W44" s="154">
        <f t="shared" si="51"/>
        <v>523264</v>
      </c>
      <c r="X44" s="19"/>
      <c r="Y44" s="21">
        <f t="shared" si="52"/>
        <v>0</v>
      </c>
      <c r="Z44" s="155">
        <f t="shared" si="53"/>
        <v>0</v>
      </c>
      <c r="AA44" s="19"/>
      <c r="AB44" s="54">
        <v>0.08</v>
      </c>
      <c r="AC44" s="154">
        <f t="shared" si="43"/>
        <v>523264</v>
      </c>
      <c r="AD44" s="19"/>
      <c r="AE44" s="21">
        <f t="shared" si="12"/>
        <v>0</v>
      </c>
      <c r="AF44" s="155">
        <f t="shared" si="38"/>
        <v>0</v>
      </c>
    </row>
    <row r="45" spans="2:32" x14ac:dyDescent="0.25">
      <c r="B45" s="37" t="s">
        <v>31</v>
      </c>
      <c r="C45" s="14"/>
      <c r="D45" s="15" t="s">
        <v>58</v>
      </c>
      <c r="E45" s="15"/>
      <c r="F45" s="55">
        <f>0.18*$G$8</f>
        <v>1839600</v>
      </c>
      <c r="G45" s="54">
        <v>0.122</v>
      </c>
      <c r="H45" s="154">
        <f t="shared" si="44"/>
        <v>224431.19999999998</v>
      </c>
      <c r="I45" s="19"/>
      <c r="J45" s="54">
        <v>0.122</v>
      </c>
      <c r="K45" s="154">
        <f t="shared" si="45"/>
        <v>224431.19999999998</v>
      </c>
      <c r="L45" s="19"/>
      <c r="M45" s="21">
        <f t="shared" si="46"/>
        <v>0</v>
      </c>
      <c r="N45" s="155">
        <f t="shared" si="47"/>
        <v>0</v>
      </c>
      <c r="O45" s="19"/>
      <c r="P45" s="54">
        <v>0.122</v>
      </c>
      <c r="Q45" s="154">
        <f t="shared" si="48"/>
        <v>224431.19999999998</v>
      </c>
      <c r="R45" s="19"/>
      <c r="S45" s="21">
        <f t="shared" si="49"/>
        <v>0</v>
      </c>
      <c r="T45" s="155">
        <f t="shared" si="50"/>
        <v>0</v>
      </c>
      <c r="U45" s="19"/>
      <c r="V45" s="54">
        <v>0.122</v>
      </c>
      <c r="W45" s="154">
        <f t="shared" si="51"/>
        <v>224431.19999999998</v>
      </c>
      <c r="X45" s="19"/>
      <c r="Y45" s="21">
        <f t="shared" si="52"/>
        <v>0</v>
      </c>
      <c r="Z45" s="155">
        <f t="shared" si="53"/>
        <v>0</v>
      </c>
      <c r="AA45" s="19"/>
      <c r="AB45" s="54">
        <v>0.122</v>
      </c>
      <c r="AC45" s="154">
        <f t="shared" si="43"/>
        <v>224431.19999999998</v>
      </c>
      <c r="AD45" s="19"/>
      <c r="AE45" s="21">
        <f t="shared" si="12"/>
        <v>0</v>
      </c>
      <c r="AF45" s="155">
        <f t="shared" si="38"/>
        <v>0</v>
      </c>
    </row>
    <row r="46" spans="2:32" x14ac:dyDescent="0.25">
      <c r="B46" s="159" t="s">
        <v>32</v>
      </c>
      <c r="C46" s="14"/>
      <c r="D46" s="15" t="s">
        <v>58</v>
      </c>
      <c r="E46" s="15"/>
      <c r="F46" s="55">
        <f>0.18*$G$8</f>
        <v>1839600</v>
      </c>
      <c r="G46" s="54">
        <v>0.161</v>
      </c>
      <c r="H46" s="154">
        <f t="shared" si="44"/>
        <v>296175.60000000003</v>
      </c>
      <c r="I46" s="19"/>
      <c r="J46" s="54">
        <v>0.161</v>
      </c>
      <c r="K46" s="154">
        <f t="shared" si="45"/>
        <v>296175.60000000003</v>
      </c>
      <c r="L46" s="19"/>
      <c r="M46" s="21">
        <f t="shared" si="46"/>
        <v>0</v>
      </c>
      <c r="N46" s="155">
        <f t="shared" si="47"/>
        <v>0</v>
      </c>
      <c r="O46" s="19"/>
      <c r="P46" s="54">
        <v>0.161</v>
      </c>
      <c r="Q46" s="154">
        <f t="shared" si="48"/>
        <v>296175.60000000003</v>
      </c>
      <c r="R46" s="19"/>
      <c r="S46" s="21">
        <f t="shared" si="49"/>
        <v>0</v>
      </c>
      <c r="T46" s="155">
        <f t="shared" si="50"/>
        <v>0</v>
      </c>
      <c r="U46" s="19"/>
      <c r="V46" s="54">
        <v>0.161</v>
      </c>
      <c r="W46" s="154">
        <f t="shared" si="51"/>
        <v>296175.60000000003</v>
      </c>
      <c r="X46" s="19"/>
      <c r="Y46" s="21">
        <f t="shared" si="52"/>
        <v>0</v>
      </c>
      <c r="Z46" s="155">
        <f t="shared" si="53"/>
        <v>0</v>
      </c>
      <c r="AA46" s="19"/>
      <c r="AB46" s="54">
        <v>0.161</v>
      </c>
      <c r="AC46" s="154">
        <f t="shared" si="43"/>
        <v>296175.60000000003</v>
      </c>
      <c r="AD46" s="19"/>
      <c r="AE46" s="21">
        <f t="shared" si="12"/>
        <v>0</v>
      </c>
      <c r="AF46" s="155">
        <f t="shared" si="38"/>
        <v>0</v>
      </c>
    </row>
    <row r="47" spans="2:32" s="61" customFormat="1" x14ac:dyDescent="0.25">
      <c r="B47" s="158" t="s">
        <v>33</v>
      </c>
      <c r="C47" s="56"/>
      <c r="D47" s="57" t="s">
        <v>58</v>
      </c>
      <c r="E47" s="57"/>
      <c r="F47" s="58">
        <f>IF(AND(N3=1, G8&gt;=750), 750, IF(AND(N3=1, AND(G8&lt;750, G8&gt;=0)), G8, IF(AND(N3=2, G8&gt;=750), 750, IF(AND(N3=2, AND(G8&lt;750, G8&gt;=0)), G8))))</f>
        <v>750</v>
      </c>
      <c r="G47" s="54">
        <v>9.4E-2</v>
      </c>
      <c r="H47" s="154">
        <f t="shared" si="44"/>
        <v>70.5</v>
      </c>
      <c r="I47" s="59"/>
      <c r="J47" s="54">
        <v>9.4E-2</v>
      </c>
      <c r="K47" s="154">
        <f t="shared" si="45"/>
        <v>70.5</v>
      </c>
      <c r="L47" s="59"/>
      <c r="M47" s="60">
        <f t="shared" si="46"/>
        <v>0</v>
      </c>
      <c r="N47" s="155">
        <f>IF((H47)=FALSE,"",(M47/H47))</f>
        <v>0</v>
      </c>
      <c r="O47" s="59"/>
      <c r="P47" s="54">
        <v>9.4E-2</v>
      </c>
      <c r="Q47" s="154">
        <f t="shared" si="48"/>
        <v>70.5</v>
      </c>
      <c r="R47" s="59"/>
      <c r="S47" s="60">
        <f t="shared" si="49"/>
        <v>0</v>
      </c>
      <c r="T47" s="155">
        <f>IF((K47)=FALSE,"",(S47/K47))</f>
        <v>0</v>
      </c>
      <c r="U47" s="59"/>
      <c r="V47" s="54">
        <v>9.4E-2</v>
      </c>
      <c r="W47" s="154">
        <f t="shared" si="51"/>
        <v>70.5</v>
      </c>
      <c r="X47" s="59"/>
      <c r="Y47" s="60">
        <f t="shared" si="52"/>
        <v>0</v>
      </c>
      <c r="Z47" s="155">
        <f>IF((Q47)=FALSE,"",(Y47/Q47))</f>
        <v>0</v>
      </c>
      <c r="AA47" s="59"/>
      <c r="AB47" s="54">
        <v>9.4E-2</v>
      </c>
      <c r="AC47" s="154">
        <f t="shared" si="43"/>
        <v>70.5</v>
      </c>
      <c r="AD47" s="59"/>
      <c r="AE47" s="60">
        <f>AC47-W47</f>
        <v>0</v>
      </c>
      <c r="AF47" s="155">
        <f>IF((W47)=FALSE,"",(AE47/W47))</f>
        <v>0</v>
      </c>
    </row>
    <row r="48" spans="2:32" s="61" customFormat="1" ht="13" thickBot="1" x14ac:dyDescent="0.3">
      <c r="B48" s="158" t="s">
        <v>34</v>
      </c>
      <c r="C48" s="56"/>
      <c r="D48" s="57" t="s">
        <v>58</v>
      </c>
      <c r="E48" s="57"/>
      <c r="F48" s="58">
        <f>IF(AND(N3=1, G8&gt;=750), G8-750, IF(AND(N3=1, AND(G8&lt;750, G8&gt;=0)), 0, IF(AND(N3=2, G8&gt;=750), G8-750, IF(AND(N3=2, AND(G8&lt;750, G8&gt;=0)), 0))))</f>
        <v>10219250</v>
      </c>
      <c r="G48" s="54">
        <v>0.11</v>
      </c>
      <c r="H48" s="154">
        <f t="shared" si="44"/>
        <v>1124117.5</v>
      </c>
      <c r="I48" s="59"/>
      <c r="J48" s="54">
        <v>0.11</v>
      </c>
      <c r="K48" s="154">
        <f t="shared" si="45"/>
        <v>1124117.5</v>
      </c>
      <c r="L48" s="59"/>
      <c r="M48" s="60">
        <f t="shared" si="46"/>
        <v>0</v>
      </c>
      <c r="N48" s="155">
        <f>IFERROR(IF((H48)=FALSE,"",(M48/H48)),"n/a")</f>
        <v>0</v>
      </c>
      <c r="O48" s="59"/>
      <c r="P48" s="54">
        <v>0.11</v>
      </c>
      <c r="Q48" s="154">
        <f t="shared" si="48"/>
        <v>1124117.5</v>
      </c>
      <c r="R48" s="59"/>
      <c r="S48" s="60">
        <f t="shared" si="49"/>
        <v>0</v>
      </c>
      <c r="T48" s="155">
        <f>IF((K48)=FALSE,"",(S48/K48))</f>
        <v>0</v>
      </c>
      <c r="U48" s="59"/>
      <c r="V48" s="54">
        <v>0.11</v>
      </c>
      <c r="W48" s="154">
        <f t="shared" si="51"/>
        <v>1124117.5</v>
      </c>
      <c r="X48" s="59"/>
      <c r="Y48" s="60">
        <f t="shared" si="52"/>
        <v>0</v>
      </c>
      <c r="Z48" s="155">
        <f>IF((Q48)=FALSE,"",(Y48/Q48))</f>
        <v>0</v>
      </c>
      <c r="AA48" s="59"/>
      <c r="AB48" s="54">
        <v>0.11</v>
      </c>
      <c r="AC48" s="154">
        <f t="shared" si="43"/>
        <v>1124117.5</v>
      </c>
      <c r="AD48" s="59"/>
      <c r="AE48" s="60">
        <f t="shared" si="12"/>
        <v>0</v>
      </c>
      <c r="AF48" s="155">
        <f>IF((W48)=FALSE,"",(AE48/W48))</f>
        <v>0</v>
      </c>
    </row>
    <row r="49" spans="2:36" ht="8.25" customHeight="1" thickBot="1" x14ac:dyDescent="0.3">
      <c r="B49" s="62"/>
      <c r="C49" s="63"/>
      <c r="D49" s="64"/>
      <c r="E49" s="64"/>
      <c r="F49" s="66"/>
      <c r="G49" s="65"/>
      <c r="H49" s="67"/>
      <c r="I49" s="68"/>
      <c r="J49" s="65"/>
      <c r="K49" s="67"/>
      <c r="L49" s="68"/>
      <c r="M49" s="69">
        <f t="shared" si="46"/>
        <v>0</v>
      </c>
      <c r="N49" s="70"/>
      <c r="O49" s="68"/>
      <c r="P49" s="65"/>
      <c r="Q49" s="67"/>
      <c r="R49" s="68"/>
      <c r="S49" s="69">
        <f t="shared" si="49"/>
        <v>0</v>
      </c>
      <c r="T49" s="70"/>
      <c r="U49" s="68"/>
      <c r="V49" s="65"/>
      <c r="W49" s="67"/>
      <c r="X49" s="68"/>
      <c r="Y49" s="69">
        <f t="shared" si="52"/>
        <v>0</v>
      </c>
      <c r="Z49" s="70"/>
      <c r="AA49" s="68"/>
      <c r="AB49" s="65"/>
      <c r="AC49" s="67"/>
      <c r="AD49" s="68"/>
      <c r="AE49" s="69">
        <f t="shared" si="12"/>
        <v>0</v>
      </c>
      <c r="AF49" s="70"/>
    </row>
    <row r="50" spans="2:36" ht="13" x14ac:dyDescent="0.25">
      <c r="B50" s="71" t="s">
        <v>35</v>
      </c>
      <c r="C50" s="14"/>
      <c r="D50" s="14"/>
      <c r="E50" s="14"/>
      <c r="F50" s="73"/>
      <c r="G50" s="72"/>
      <c r="H50" s="74">
        <f>SUM(H40:H46,H39)</f>
        <v>1303060.7313301477</v>
      </c>
      <c r="I50" s="75"/>
      <c r="J50" s="72"/>
      <c r="K50" s="74">
        <f>SUM(K40:K46,K39)</f>
        <v>1321773.4823307467</v>
      </c>
      <c r="L50" s="75"/>
      <c r="M50" s="76">
        <f t="shared" si="46"/>
        <v>18712.751000599004</v>
      </c>
      <c r="N50" s="77">
        <f>IF((H50)=0,"",(M50/H50))</f>
        <v>1.436061309398624E-2</v>
      </c>
      <c r="O50" s="75"/>
      <c r="P50" s="72"/>
      <c r="Q50" s="74">
        <f>SUM(Q40:Q46,Q39)</f>
        <v>1304178.0925757659</v>
      </c>
      <c r="R50" s="75"/>
      <c r="S50" s="76">
        <f t="shared" si="49"/>
        <v>-17595.389754980803</v>
      </c>
      <c r="T50" s="77">
        <f>IF((K50)=0,"",(S50/K50))</f>
        <v>-1.3311955482685283E-2</v>
      </c>
      <c r="U50" s="75"/>
      <c r="V50" s="72"/>
      <c r="W50" s="74">
        <f>SUM(W40:W46,W39)</f>
        <v>1304156.652575766</v>
      </c>
      <c r="X50" s="75"/>
      <c r="Y50" s="76">
        <f t="shared" si="52"/>
        <v>-21.439999999944121</v>
      </c>
      <c r="Z50" s="77">
        <f>IF((Q50)=0,"",(Y50/Q50))</f>
        <v>-1.6439472585833649E-5</v>
      </c>
      <c r="AA50" s="75"/>
      <c r="AB50" s="72"/>
      <c r="AC50" s="74">
        <f>SUM(AC40:AC46,AC39)</f>
        <v>1304433.8625757659</v>
      </c>
      <c r="AD50" s="75"/>
      <c r="AE50" s="76">
        <f t="shared" si="12"/>
        <v>277.20999999996275</v>
      </c>
      <c r="AF50" s="77">
        <f>IF((W50)=0,"",(AE50/W50))</f>
        <v>2.1255882063896309E-4</v>
      </c>
    </row>
    <row r="51" spans="2:36" x14ac:dyDescent="0.25">
      <c r="B51" s="78" t="s">
        <v>36</v>
      </c>
      <c r="C51" s="14"/>
      <c r="D51" s="14"/>
      <c r="E51" s="14"/>
      <c r="F51" s="80"/>
      <c r="G51" s="79">
        <v>0.13</v>
      </c>
      <c r="H51" s="82">
        <f>H50*G51</f>
        <v>169397.8950729192</v>
      </c>
      <c r="I51" s="81"/>
      <c r="J51" s="79">
        <v>0.13</v>
      </c>
      <c r="K51" s="82">
        <f>K50*J51</f>
        <v>171830.55270299708</v>
      </c>
      <c r="L51" s="81"/>
      <c r="M51" s="83">
        <f t="shared" si="46"/>
        <v>2432.6576300778834</v>
      </c>
      <c r="N51" s="84">
        <f>IF((H51)=0,"",(M51/H51))</f>
        <v>1.4360613093986315E-2</v>
      </c>
      <c r="O51" s="81"/>
      <c r="P51" s="79">
        <v>0.13</v>
      </c>
      <c r="Q51" s="82">
        <f>Q50*P51</f>
        <v>169543.15203484957</v>
      </c>
      <c r="R51" s="81"/>
      <c r="S51" s="83">
        <f t="shared" si="49"/>
        <v>-2287.4006681475148</v>
      </c>
      <c r="T51" s="84">
        <f>IF((K51)=0,"",(S51/K51))</f>
        <v>-1.3311955482685343E-2</v>
      </c>
      <c r="U51" s="81"/>
      <c r="V51" s="79">
        <v>0.13</v>
      </c>
      <c r="W51" s="82">
        <f>W50*V51</f>
        <v>169540.36483484958</v>
      </c>
      <c r="X51" s="81"/>
      <c r="Y51" s="83">
        <f t="shared" si="52"/>
        <v>-2.7871999999915715</v>
      </c>
      <c r="Z51" s="84">
        <f>IF((Q51)=0,"",(Y51/Q51))</f>
        <v>-1.6439472585826781E-5</v>
      </c>
      <c r="AA51" s="81"/>
      <c r="AB51" s="79">
        <v>0.13</v>
      </c>
      <c r="AC51" s="82">
        <f>AC50*AB51</f>
        <v>169576.40213484957</v>
      </c>
      <c r="AD51" s="81"/>
      <c r="AE51" s="83">
        <f t="shared" si="12"/>
        <v>36.037299999996321</v>
      </c>
      <c r="AF51" s="84">
        <f>IF((W51)=0,"",(AE51/W51))</f>
        <v>2.1255882063896995E-4</v>
      </c>
    </row>
    <row r="52" spans="2:36" ht="12.75" customHeight="1" x14ac:dyDescent="0.25">
      <c r="B52" s="85" t="s">
        <v>37</v>
      </c>
      <c r="C52" s="14"/>
      <c r="D52" s="14"/>
      <c r="E52" s="14"/>
      <c r="F52" s="80"/>
      <c r="G52" s="86"/>
      <c r="H52" s="82">
        <f>H50+H51</f>
        <v>1472458.6264030668</v>
      </c>
      <c r="I52" s="81"/>
      <c r="J52" s="86"/>
      <c r="K52" s="82">
        <f>K50+K51</f>
        <v>1493604.0350337438</v>
      </c>
      <c r="L52" s="81"/>
      <c r="M52" s="83">
        <f t="shared" si="46"/>
        <v>21145.408630677033</v>
      </c>
      <c r="N52" s="84">
        <f>IF((H52)=0,"",(M52/H52))</f>
        <v>1.4360613093986348E-2</v>
      </c>
      <c r="O52" s="81"/>
      <c r="P52" s="86"/>
      <c r="Q52" s="82">
        <f>Q50+Q51</f>
        <v>1473721.2446106155</v>
      </c>
      <c r="R52" s="81"/>
      <c r="S52" s="83">
        <f t="shared" si="49"/>
        <v>-19882.790423128288</v>
      </c>
      <c r="T52" s="84">
        <f>IF((K52)=0,"",(S52/K52))</f>
        <v>-1.3311955482685271E-2</v>
      </c>
      <c r="U52" s="81"/>
      <c r="V52" s="86"/>
      <c r="W52" s="82">
        <f>W50+W51</f>
        <v>1473697.0174106155</v>
      </c>
      <c r="X52" s="81"/>
      <c r="Y52" s="83">
        <f t="shared" si="52"/>
        <v>-24.227200000081211</v>
      </c>
      <c r="Z52" s="84">
        <f>IF((Q52)=0,"",(Y52/Q52))</f>
        <v>-1.64394725859316E-5</v>
      </c>
      <c r="AA52" s="81"/>
      <c r="AB52" s="86"/>
      <c r="AC52" s="82">
        <f>AC50+AC51</f>
        <v>1474010.2647106154</v>
      </c>
      <c r="AD52" s="81"/>
      <c r="AE52" s="83">
        <f t="shared" si="12"/>
        <v>313.24729999992996</v>
      </c>
      <c r="AF52" s="84">
        <f>IF((W52)=0,"",(AE52/W52))</f>
        <v>2.1255882063894415E-4</v>
      </c>
    </row>
    <row r="53" spans="2:36" ht="15.75" customHeight="1" x14ac:dyDescent="0.25">
      <c r="B53" s="141" t="s">
        <v>38</v>
      </c>
      <c r="C53" s="141"/>
      <c r="D53" s="141"/>
      <c r="E53" s="141"/>
      <c r="F53" s="80"/>
      <c r="G53" s="86"/>
      <c r="H53" s="87">
        <f>ROUND(-H52*10%,2)</f>
        <v>-147245.85999999999</v>
      </c>
      <c r="I53" s="81"/>
      <c r="J53" s="86"/>
      <c r="K53" s="213">
        <v>0</v>
      </c>
      <c r="L53" s="81"/>
      <c r="M53" s="88">
        <f t="shared" si="46"/>
        <v>147245.85999999999</v>
      </c>
      <c r="N53" s="89">
        <f>IF((H53)=0,"",(M53/H53))</f>
        <v>-1</v>
      </c>
      <c r="O53" s="81"/>
      <c r="P53" s="86"/>
      <c r="Q53" s="87">
        <f>ROUND(-Q52*10%,2)</f>
        <v>-147372.12</v>
      </c>
      <c r="R53" s="81"/>
      <c r="S53" s="88">
        <f t="shared" si="49"/>
        <v>-147372.12</v>
      </c>
      <c r="T53" s="89" t="str">
        <f>IF((K53)=0,"",(S53/K53))</f>
        <v/>
      </c>
      <c r="U53" s="81"/>
      <c r="V53" s="86"/>
      <c r="W53" s="87">
        <f>ROUND(-W52*10%,2)</f>
        <v>-147369.70000000001</v>
      </c>
      <c r="X53" s="81"/>
      <c r="Y53" s="88">
        <f t="shared" si="52"/>
        <v>2.4199999999837019</v>
      </c>
      <c r="Z53" s="89">
        <f>IF((Q53)=0,"",(Y53/Q53))</f>
        <v>-1.6421016403806242E-5</v>
      </c>
      <c r="AA53" s="81"/>
      <c r="AB53" s="86"/>
      <c r="AC53" s="87">
        <f>ROUND(-AC52*10%,2)</f>
        <v>-147401.03</v>
      </c>
      <c r="AD53" s="81"/>
      <c r="AE53" s="88">
        <f t="shared" si="12"/>
        <v>-31.329999999987194</v>
      </c>
      <c r="AF53" s="89">
        <f>IF((W53)=0,"",(AE53/W53))</f>
        <v>2.1259458355406296E-4</v>
      </c>
    </row>
    <row r="54" spans="2:36" ht="13.5" customHeight="1" thickBot="1" x14ac:dyDescent="0.3">
      <c r="B54" s="222" t="s">
        <v>39</v>
      </c>
      <c r="C54" s="222"/>
      <c r="D54" s="222"/>
      <c r="E54" s="142"/>
      <c r="F54" s="91"/>
      <c r="G54" s="90"/>
      <c r="H54" s="93">
        <f>H52+H53</f>
        <v>1325212.7664030669</v>
      </c>
      <c r="I54" s="92"/>
      <c r="J54" s="90"/>
      <c r="K54" s="93">
        <f>K52+K53</f>
        <v>1493604.0350337438</v>
      </c>
      <c r="L54" s="92"/>
      <c r="M54" s="94">
        <f t="shared" si="46"/>
        <v>168391.2686306769</v>
      </c>
      <c r="N54" s="95">
        <f>IF((H54)=0,"",(M54/H54))</f>
        <v>0.12706734563667813</v>
      </c>
      <c r="O54" s="92"/>
      <c r="P54" s="90"/>
      <c r="Q54" s="93">
        <f>Q52+Q53</f>
        <v>1326349.1246106154</v>
      </c>
      <c r="R54" s="92"/>
      <c r="S54" s="94">
        <f t="shared" si="49"/>
        <v>-167254.9104231284</v>
      </c>
      <c r="T54" s="95">
        <f>IF((K54)=0,"",(S54/K54))</f>
        <v>-0.11198075694764023</v>
      </c>
      <c r="U54" s="92"/>
      <c r="V54" s="90"/>
      <c r="W54" s="93">
        <f>W52+W53</f>
        <v>1326327.3174106155</v>
      </c>
      <c r="X54" s="92"/>
      <c r="Y54" s="94">
        <f t="shared" si="52"/>
        <v>-21.807199999922886</v>
      </c>
      <c r="Z54" s="95">
        <f>IF((Q54)=0,"",(Y54/Q54))</f>
        <v>-1.6441523272633788E-5</v>
      </c>
      <c r="AA54" s="92"/>
      <c r="AB54" s="90"/>
      <c r="AC54" s="93">
        <f>AC52+AC53</f>
        <v>1326609.2347106154</v>
      </c>
      <c r="AD54" s="92"/>
      <c r="AE54" s="94">
        <f t="shared" si="12"/>
        <v>281.91729999985546</v>
      </c>
      <c r="AF54" s="95">
        <f>IF((W54)=0,"",(AE54/W54))</f>
        <v>2.1255484698169504E-4</v>
      </c>
    </row>
    <row r="55" spans="2:36" s="61" customFormat="1" ht="8.25" customHeight="1" thickBot="1" x14ac:dyDescent="0.3">
      <c r="B55" s="96"/>
      <c r="C55" s="97"/>
      <c r="D55" s="98"/>
      <c r="E55" s="98"/>
      <c r="F55" s="99"/>
      <c r="G55" s="65"/>
      <c r="H55" s="67"/>
      <c r="I55" s="100"/>
      <c r="J55" s="65"/>
      <c r="K55" s="67"/>
      <c r="L55" s="100"/>
      <c r="M55" s="101">
        <f t="shared" si="46"/>
        <v>0</v>
      </c>
      <c r="N55" s="70"/>
      <c r="O55" s="100"/>
      <c r="P55" s="65"/>
      <c r="Q55" s="67"/>
      <c r="R55" s="100"/>
      <c r="S55" s="101">
        <f t="shared" si="49"/>
        <v>0</v>
      </c>
      <c r="T55" s="70"/>
      <c r="U55" s="100"/>
      <c r="V55" s="65"/>
      <c r="W55" s="67"/>
      <c r="X55" s="100"/>
      <c r="Y55" s="101">
        <f t="shared" si="52"/>
        <v>0</v>
      </c>
      <c r="Z55" s="70"/>
      <c r="AA55" s="100"/>
      <c r="AB55" s="65"/>
      <c r="AC55" s="67"/>
      <c r="AD55" s="100"/>
      <c r="AE55" s="101">
        <f t="shared" si="12"/>
        <v>0</v>
      </c>
      <c r="AF55" s="70"/>
    </row>
    <row r="56" spans="2:36" s="61" customFormat="1" ht="13" x14ac:dyDescent="0.25">
      <c r="B56" s="102" t="s">
        <v>40</v>
      </c>
      <c r="C56" s="56"/>
      <c r="D56" s="56"/>
      <c r="E56" s="56"/>
      <c r="F56" s="104"/>
      <c r="G56" s="103"/>
      <c r="H56" s="105">
        <f>SUM(H47:H48,H39,H40:H43)</f>
        <v>1383377.9313301477</v>
      </c>
      <c r="I56" s="106"/>
      <c r="J56" s="103"/>
      <c r="K56" s="105">
        <f>SUM(K47:K48,K39,K40:K43)</f>
        <v>1402090.6823307469</v>
      </c>
      <c r="L56" s="106"/>
      <c r="M56" s="107">
        <f t="shared" si="46"/>
        <v>18712.751000599237</v>
      </c>
      <c r="N56" s="77">
        <f>IF((H56)=0,"",(M56/H56))</f>
        <v>1.3526853780735482E-2</v>
      </c>
      <c r="O56" s="106"/>
      <c r="P56" s="103"/>
      <c r="Q56" s="105">
        <f>SUM(Q47:Q48,Q39,Q40:Q43)</f>
        <v>1384495.2925757659</v>
      </c>
      <c r="R56" s="106"/>
      <c r="S56" s="107">
        <f t="shared" si="49"/>
        <v>-17595.389754981035</v>
      </c>
      <c r="T56" s="77">
        <f>IF((K56)=0,"",(S56/K56))</f>
        <v>-1.2549394969041212E-2</v>
      </c>
      <c r="U56" s="106"/>
      <c r="V56" s="103"/>
      <c r="W56" s="105">
        <f>SUM(W47:W48,W39,W40:W43)</f>
        <v>1384473.8525757659</v>
      </c>
      <c r="X56" s="106"/>
      <c r="Y56" s="107">
        <f t="shared" si="52"/>
        <v>-21.439999999944121</v>
      </c>
      <c r="Z56" s="77">
        <f>IF((Q56)=0,"",(Y56/Q56))</f>
        <v>-1.5485787575381608E-5</v>
      </c>
      <c r="AA56" s="106"/>
      <c r="AB56" s="103"/>
      <c r="AC56" s="105">
        <f>SUM(AC47:AC48,AC39,AC40:AC43)</f>
        <v>1384751.0625757659</v>
      </c>
      <c r="AD56" s="106"/>
      <c r="AE56" s="107">
        <f t="shared" si="12"/>
        <v>277.20999999996275</v>
      </c>
      <c r="AF56" s="77">
        <f>IF((W56)=0,"",(AE56/W56))</f>
        <v>2.0022768901284995E-4</v>
      </c>
    </row>
    <row r="57" spans="2:36" s="61" customFormat="1" x14ac:dyDescent="0.25">
      <c r="B57" s="108" t="s">
        <v>36</v>
      </c>
      <c r="C57" s="56"/>
      <c r="D57" s="56"/>
      <c r="E57" s="56"/>
      <c r="F57" s="104"/>
      <c r="G57" s="109">
        <v>0.13</v>
      </c>
      <c r="H57" s="111">
        <f>H56*G57</f>
        <v>179839.1310729192</v>
      </c>
      <c r="I57" s="110"/>
      <c r="J57" s="109">
        <v>0.13</v>
      </c>
      <c r="K57" s="111">
        <f>K56*J57</f>
        <v>182271.78870299712</v>
      </c>
      <c r="L57" s="110"/>
      <c r="M57" s="112">
        <f t="shared" si="46"/>
        <v>2432.6576300779125</v>
      </c>
      <c r="N57" s="84">
        <f>IF((H57)=0,"",(M57/H57))</f>
        <v>1.3526853780735546E-2</v>
      </c>
      <c r="O57" s="110"/>
      <c r="P57" s="109">
        <v>0.13</v>
      </c>
      <c r="Q57" s="111">
        <f>Q56*P57</f>
        <v>179984.38803484957</v>
      </c>
      <c r="R57" s="110"/>
      <c r="S57" s="112">
        <f t="shared" si="49"/>
        <v>-2287.4006681475439</v>
      </c>
      <c r="T57" s="84">
        <f>IF((K57)=0,"",(S57/K57))</f>
        <v>-1.2549394969041262E-2</v>
      </c>
      <c r="U57" s="110"/>
      <c r="V57" s="109">
        <v>0.13</v>
      </c>
      <c r="W57" s="111">
        <f>W56*V57</f>
        <v>179981.60083484958</v>
      </c>
      <c r="X57" s="110"/>
      <c r="Y57" s="112">
        <f t="shared" si="52"/>
        <v>-2.7871999999915715</v>
      </c>
      <c r="Z57" s="84">
        <f>IF((Q57)=0,"",(Y57/Q57))</f>
        <v>-1.548578757537514E-5</v>
      </c>
      <c r="AA57" s="110"/>
      <c r="AB57" s="109">
        <v>0.13</v>
      </c>
      <c r="AC57" s="111">
        <f>AC56*AB57</f>
        <v>180017.63813484958</v>
      </c>
      <c r="AD57" s="110"/>
      <c r="AE57" s="112">
        <f t="shared" si="12"/>
        <v>36.037299999996321</v>
      </c>
      <c r="AF57" s="84">
        <f>IF((W57)=0,"",(AE57/W57))</f>
        <v>2.0022768901285643E-4</v>
      </c>
    </row>
    <row r="58" spans="2:36" s="61" customFormat="1" ht="12.75" customHeight="1" x14ac:dyDescent="0.25">
      <c r="B58" s="113" t="s">
        <v>37</v>
      </c>
      <c r="C58" s="56"/>
      <c r="D58" s="56"/>
      <c r="E58" s="56"/>
      <c r="F58" s="115"/>
      <c r="G58" s="114"/>
      <c r="H58" s="111">
        <f>H56+H57</f>
        <v>1563217.0624030668</v>
      </c>
      <c r="I58" s="110"/>
      <c r="J58" s="114"/>
      <c r="K58" s="111">
        <f>K56+K57</f>
        <v>1584362.471033744</v>
      </c>
      <c r="L58" s="110"/>
      <c r="M58" s="112">
        <f t="shared" si="46"/>
        <v>21145.408630677266</v>
      </c>
      <c r="N58" s="84">
        <f>IF((H58)=0,"",(M58/H58))</f>
        <v>1.3526853780735565E-2</v>
      </c>
      <c r="O58" s="110"/>
      <c r="P58" s="114"/>
      <c r="Q58" s="111">
        <f>Q56+Q57</f>
        <v>1564479.6806106155</v>
      </c>
      <c r="R58" s="110"/>
      <c r="S58" s="112">
        <f t="shared" si="49"/>
        <v>-19882.790423128521</v>
      </c>
      <c r="T58" s="84">
        <f>IF((K58)=0,"",(S58/K58))</f>
        <v>-1.2549394969041181E-2</v>
      </c>
      <c r="U58" s="110"/>
      <c r="V58" s="114"/>
      <c r="W58" s="111">
        <f>W56+W57</f>
        <v>1564455.4534106154</v>
      </c>
      <c r="X58" s="110"/>
      <c r="Y58" s="112">
        <f t="shared" si="52"/>
        <v>-24.227200000081211</v>
      </c>
      <c r="Z58" s="84">
        <f>IF((Q58)=0,"",(Y58/Q58))</f>
        <v>-1.5485787575473877E-5</v>
      </c>
      <c r="AA58" s="110"/>
      <c r="AB58" s="114"/>
      <c r="AC58" s="111">
        <f>AC56+AC57</f>
        <v>1564768.7007106154</v>
      </c>
      <c r="AD58" s="110"/>
      <c r="AE58" s="112">
        <f t="shared" si="12"/>
        <v>313.24729999992996</v>
      </c>
      <c r="AF58" s="84">
        <f>IF((W58)=0,"",(AE58/W58))</f>
        <v>2.0022768901283212E-4</v>
      </c>
    </row>
    <row r="59" spans="2:36" s="61" customFormat="1" ht="15.75" customHeight="1" x14ac:dyDescent="0.25">
      <c r="B59" s="143" t="s">
        <v>38</v>
      </c>
      <c r="C59" s="143"/>
      <c r="D59" s="143"/>
      <c r="E59" s="143"/>
      <c r="F59" s="115"/>
      <c r="G59" s="114"/>
      <c r="H59" s="116">
        <f>ROUND(-H58*10%,2)</f>
        <v>-156321.71</v>
      </c>
      <c r="I59" s="110"/>
      <c r="J59" s="114"/>
      <c r="K59" s="214">
        <v>0</v>
      </c>
      <c r="L59" s="110"/>
      <c r="M59" s="117">
        <f t="shared" si="46"/>
        <v>156321.71</v>
      </c>
      <c r="N59" s="89">
        <f>IF((H59)=0,"",(M59/H59))</f>
        <v>-1</v>
      </c>
      <c r="O59" s="110"/>
      <c r="P59" s="114"/>
      <c r="Q59" s="116">
        <f>ROUND(-Q58*10%,2)</f>
        <v>-156447.97</v>
      </c>
      <c r="R59" s="110"/>
      <c r="S59" s="117">
        <f t="shared" si="49"/>
        <v>-156447.97</v>
      </c>
      <c r="T59" s="89" t="str">
        <f>IF((K59)=0,"",(S59/K59))</f>
        <v/>
      </c>
      <c r="U59" s="110"/>
      <c r="V59" s="114"/>
      <c r="W59" s="116">
        <f>ROUND(-W58*10%,2)</f>
        <v>-156445.54999999999</v>
      </c>
      <c r="X59" s="110"/>
      <c r="Y59" s="117">
        <f t="shared" si="52"/>
        <v>2.4200000000128057</v>
      </c>
      <c r="Z59" s="89">
        <f>IF((Q59)=0,"",(Y59/Q59))</f>
        <v>-1.5468401411746062E-5</v>
      </c>
      <c r="AA59" s="110"/>
      <c r="AB59" s="114"/>
      <c r="AC59" s="116">
        <f>ROUND(-AC58*10%,2)</f>
        <v>-156476.87</v>
      </c>
      <c r="AD59" s="110"/>
      <c r="AE59" s="117">
        <f t="shared" si="12"/>
        <v>-31.320000000006985</v>
      </c>
      <c r="AF59" s="89">
        <f>IF((W59)=0,"",(AE59/W59))</f>
        <v>2.001974488888114E-4</v>
      </c>
    </row>
    <row r="60" spans="2:36" s="61" customFormat="1" ht="13.5" customHeight="1" thickBot="1" x14ac:dyDescent="0.3">
      <c r="B60" s="223" t="s">
        <v>41</v>
      </c>
      <c r="C60" s="223"/>
      <c r="D60" s="223"/>
      <c r="E60" s="135"/>
      <c r="F60" s="119"/>
      <c r="G60" s="118"/>
      <c r="H60" s="121">
        <f>SUM(H58:H59)</f>
        <v>1406895.3524030668</v>
      </c>
      <c r="I60" s="120"/>
      <c r="J60" s="118"/>
      <c r="K60" s="121">
        <f>SUM(K58:K59)</f>
        <v>1584362.471033744</v>
      </c>
      <c r="L60" s="120"/>
      <c r="M60" s="122">
        <f t="shared" si="46"/>
        <v>177467.11863067723</v>
      </c>
      <c r="N60" s="123">
        <f>IF((H60)=0,"",(M60/H60))</f>
        <v>0.1261409516546857</v>
      </c>
      <c r="O60" s="120"/>
      <c r="P60" s="118"/>
      <c r="Q60" s="121">
        <f>SUM(Q58:Q59)</f>
        <v>1408031.7106106156</v>
      </c>
      <c r="R60" s="120"/>
      <c r="S60" s="122">
        <f t="shared" si="49"/>
        <v>-176330.76042312849</v>
      </c>
      <c r="T60" s="123">
        <f>IF((K60)=0,"",(S60/K60))</f>
        <v>-0.1112944566959343</v>
      </c>
      <c r="U60" s="120"/>
      <c r="V60" s="118"/>
      <c r="W60" s="121">
        <f>SUM(W58:W59)</f>
        <v>1408009.9034106154</v>
      </c>
      <c r="X60" s="120"/>
      <c r="Y60" s="122">
        <f t="shared" si="52"/>
        <v>-21.807200000155717</v>
      </c>
      <c r="Z60" s="123">
        <f>IF((Q60)=0,"",(Y60/Q60))</f>
        <v>-1.5487719371532248E-5</v>
      </c>
      <c r="AA60" s="120"/>
      <c r="AB60" s="118"/>
      <c r="AC60" s="121">
        <f>SUM(AC58:AC59)</f>
        <v>1408291.8307106155</v>
      </c>
      <c r="AD60" s="120"/>
      <c r="AE60" s="122">
        <f t="shared" si="12"/>
        <v>281.9273000000976</v>
      </c>
      <c r="AF60" s="123">
        <f>IF((W60)=0,"",(AE60/W60))</f>
        <v>2.002310490268474E-4</v>
      </c>
    </row>
    <row r="61" spans="2:36" s="61" customFormat="1" ht="8.25" customHeight="1" thickBot="1" x14ac:dyDescent="0.3">
      <c r="B61" s="96"/>
      <c r="C61" s="97"/>
      <c r="D61" s="98"/>
      <c r="E61" s="98"/>
      <c r="F61" s="125"/>
      <c r="G61" s="124"/>
      <c r="H61" s="127"/>
      <c r="I61" s="126"/>
      <c r="J61" s="124"/>
      <c r="K61" s="127"/>
      <c r="L61" s="126"/>
      <c r="M61" s="128"/>
      <c r="N61" s="70"/>
      <c r="O61" s="126"/>
      <c r="P61" s="124"/>
      <c r="Q61" s="127"/>
      <c r="R61" s="126"/>
      <c r="S61" s="128"/>
      <c r="T61" s="70"/>
      <c r="U61" s="126"/>
      <c r="V61" s="124"/>
      <c r="W61" s="127"/>
      <c r="X61" s="126"/>
      <c r="Y61" s="128"/>
      <c r="Z61" s="70"/>
      <c r="AA61" s="126"/>
      <c r="AB61" s="124"/>
      <c r="AC61" s="127"/>
      <c r="AD61" s="126"/>
      <c r="AE61" s="128"/>
      <c r="AF61" s="70"/>
    </row>
    <row r="62" spans="2:36" ht="10.5" customHeight="1" x14ac:dyDescent="0.25">
      <c r="H62" s="147"/>
      <c r="I62" s="144"/>
      <c r="K62" s="147"/>
      <c r="L62" s="144"/>
      <c r="M62" s="144"/>
      <c r="N62" s="144"/>
      <c r="O62" s="144"/>
      <c r="Q62" s="147"/>
      <c r="R62" s="144"/>
      <c r="S62" s="144"/>
      <c r="T62" s="144"/>
      <c r="U62" s="144"/>
      <c r="W62" s="147"/>
      <c r="X62" s="144"/>
      <c r="Y62" s="144"/>
      <c r="Z62" s="144"/>
      <c r="AA62" s="144"/>
      <c r="AC62" s="147"/>
      <c r="AD62" s="144"/>
      <c r="AE62" s="144"/>
      <c r="AF62" s="144"/>
    </row>
    <row r="63" spans="2:36" ht="13" x14ac:dyDescent="0.3">
      <c r="B63" s="7" t="s">
        <v>42</v>
      </c>
      <c r="G63" s="182">
        <v>6.0000000000000001E-3</v>
      </c>
      <c r="I63" s="144"/>
      <c r="J63" s="182">
        <v>6.0000000000000001E-3</v>
      </c>
      <c r="K63" s="144"/>
      <c r="L63" s="144"/>
      <c r="M63" s="144"/>
      <c r="N63" s="144"/>
      <c r="O63" s="144"/>
      <c r="P63" s="182">
        <v>6.0000000000000001E-3</v>
      </c>
      <c r="Q63" s="144"/>
      <c r="R63" s="144"/>
      <c r="S63" s="144"/>
      <c r="T63" s="144"/>
      <c r="U63" s="144"/>
      <c r="V63" s="182">
        <v>6.0000000000000001E-3</v>
      </c>
      <c r="W63" s="144"/>
      <c r="X63" s="144"/>
      <c r="Y63" s="144"/>
      <c r="Z63" s="144"/>
      <c r="AA63" s="144"/>
      <c r="AB63" s="182">
        <v>6.0000000000000001E-3</v>
      </c>
      <c r="AC63" s="144"/>
      <c r="AD63" s="144"/>
      <c r="AE63" s="144"/>
      <c r="AF63" s="144"/>
    </row>
    <row r="64" spans="2:36" ht="10.5" customHeight="1" x14ac:dyDescent="0.25">
      <c r="I64" s="144"/>
      <c r="K64" s="144"/>
      <c r="L64" s="144"/>
      <c r="M64" s="144"/>
      <c r="N64" s="144"/>
      <c r="O64" s="144"/>
      <c r="R64" s="144"/>
      <c r="U64" s="144"/>
      <c r="X64" s="144"/>
      <c r="AA64" s="144"/>
      <c r="AD64" s="144"/>
      <c r="AG64" s="144"/>
      <c r="AJ64" s="144"/>
    </row>
    <row r="65" spans="1:36" ht="10.5" customHeight="1" x14ac:dyDescent="0.3">
      <c r="A65" s="130" t="s">
        <v>43</v>
      </c>
      <c r="I65" s="144"/>
      <c r="K65" s="144"/>
      <c r="L65" s="144"/>
      <c r="M65" s="144"/>
      <c r="N65" s="144"/>
      <c r="O65" s="144"/>
      <c r="R65" s="144"/>
      <c r="U65" s="144"/>
      <c r="X65" s="144"/>
      <c r="AA65" s="144"/>
      <c r="AD65" s="144"/>
      <c r="AG65" s="144"/>
      <c r="AJ65" s="144"/>
    </row>
    <row r="66" spans="1:36" ht="10.5" customHeight="1" x14ac:dyDescent="0.25">
      <c r="I66" s="144"/>
      <c r="K66" s="144"/>
      <c r="L66" s="144"/>
      <c r="M66" s="144"/>
      <c r="N66" s="144"/>
      <c r="O66" s="144"/>
      <c r="R66" s="144"/>
      <c r="U66" s="144"/>
      <c r="X66" s="144"/>
      <c r="AA66" s="144"/>
      <c r="AD66" s="144"/>
      <c r="AG66" s="144"/>
      <c r="AJ66" s="144"/>
    </row>
    <row r="67" spans="1:36" x14ac:dyDescent="0.25">
      <c r="A67" s="1" t="s">
        <v>44</v>
      </c>
      <c r="I67" s="144"/>
      <c r="K67" s="144"/>
      <c r="L67" s="144"/>
      <c r="M67" s="144"/>
      <c r="N67" s="144"/>
      <c r="O67" s="144"/>
      <c r="R67" s="144"/>
      <c r="U67" s="144"/>
      <c r="X67" s="144"/>
      <c r="AA67" s="144"/>
      <c r="AD67" s="144"/>
      <c r="AG67" s="144"/>
      <c r="AJ67" s="144"/>
    </row>
    <row r="68" spans="1:36" x14ac:dyDescent="0.25">
      <c r="A68" s="1" t="s">
        <v>45</v>
      </c>
      <c r="I68" s="144"/>
      <c r="K68" s="144"/>
      <c r="L68" s="144"/>
      <c r="M68" s="144"/>
      <c r="N68" s="144"/>
      <c r="O68" s="144"/>
      <c r="R68" s="144"/>
      <c r="U68" s="144"/>
      <c r="X68" s="144"/>
      <c r="AA68" s="144"/>
      <c r="AD68" s="144"/>
      <c r="AG68" s="144"/>
      <c r="AJ68" s="144"/>
    </row>
    <row r="69" spans="1:36" x14ac:dyDescent="0.25">
      <c r="I69" s="144"/>
      <c r="K69" s="144"/>
      <c r="L69" s="144"/>
      <c r="M69" s="144"/>
      <c r="N69" s="144"/>
      <c r="O69" s="144"/>
      <c r="R69" s="144"/>
      <c r="U69" s="144"/>
      <c r="X69" s="144"/>
      <c r="AA69" s="144"/>
      <c r="AD69" s="144"/>
      <c r="AG69" s="144"/>
      <c r="AJ69" s="144"/>
    </row>
    <row r="70" spans="1:36" x14ac:dyDescent="0.25">
      <c r="A70" s="6" t="s">
        <v>46</v>
      </c>
      <c r="I70" s="144"/>
      <c r="K70" s="144"/>
      <c r="L70" s="144"/>
      <c r="M70" s="144"/>
      <c r="N70" s="144"/>
      <c r="O70" s="144"/>
      <c r="R70" s="144"/>
      <c r="U70" s="144"/>
      <c r="X70" s="144"/>
      <c r="AA70" s="144"/>
      <c r="AD70" s="144"/>
      <c r="AG70" s="144"/>
      <c r="AJ70" s="144"/>
    </row>
    <row r="71" spans="1:36" x14ac:dyDescent="0.25">
      <c r="A71" s="6" t="s">
        <v>47</v>
      </c>
      <c r="I71" s="144"/>
      <c r="K71" s="144"/>
      <c r="L71" s="144"/>
      <c r="M71" s="144"/>
      <c r="N71" s="144"/>
      <c r="O71" s="144"/>
      <c r="R71" s="144"/>
      <c r="U71" s="144"/>
      <c r="X71" s="144"/>
      <c r="AA71" s="144"/>
      <c r="AD71" s="144"/>
      <c r="AG71" s="144"/>
      <c r="AJ71" s="144"/>
    </row>
    <row r="72" spans="1:36" x14ac:dyDescent="0.25">
      <c r="I72" s="144"/>
      <c r="K72" s="144"/>
      <c r="L72" s="144"/>
      <c r="M72" s="144"/>
      <c r="N72" s="144"/>
      <c r="O72" s="144"/>
      <c r="R72" s="144"/>
      <c r="U72" s="144"/>
      <c r="X72" s="144"/>
      <c r="AA72" s="144"/>
      <c r="AD72" s="144"/>
      <c r="AG72" s="144"/>
      <c r="AJ72" s="144"/>
    </row>
    <row r="73" spans="1:36" x14ac:dyDescent="0.25">
      <c r="A73" s="1" t="s">
        <v>48</v>
      </c>
      <c r="I73" s="144"/>
      <c r="K73" s="144"/>
      <c r="L73" s="144"/>
      <c r="M73" s="144"/>
      <c r="N73" s="144"/>
      <c r="O73" s="144"/>
      <c r="R73" s="144"/>
      <c r="U73" s="144"/>
      <c r="X73" s="144"/>
      <c r="AA73" s="144"/>
      <c r="AD73" s="144"/>
      <c r="AG73" s="144"/>
      <c r="AJ73" s="144"/>
    </row>
    <row r="74" spans="1:36" x14ac:dyDescent="0.25">
      <c r="A74" s="1" t="s">
        <v>49</v>
      </c>
      <c r="I74" s="144"/>
      <c r="K74" s="144"/>
      <c r="L74" s="144"/>
      <c r="M74" s="144"/>
      <c r="N74" s="144"/>
      <c r="O74" s="144"/>
      <c r="R74" s="144"/>
      <c r="U74" s="144"/>
      <c r="X74" s="144"/>
      <c r="AA74" s="144"/>
      <c r="AD74" s="144"/>
      <c r="AG74" s="144"/>
      <c r="AJ74" s="144"/>
    </row>
    <row r="75" spans="1:36" x14ac:dyDescent="0.25">
      <c r="A75" s="1" t="s">
        <v>50</v>
      </c>
      <c r="I75" s="144"/>
      <c r="K75" s="144"/>
      <c r="L75" s="144"/>
      <c r="M75" s="144"/>
      <c r="N75" s="144"/>
      <c r="O75" s="144"/>
      <c r="R75" s="144"/>
      <c r="U75" s="144"/>
      <c r="X75" s="144"/>
      <c r="AA75" s="144"/>
      <c r="AD75" s="144"/>
      <c r="AG75" s="144"/>
      <c r="AJ75" s="144"/>
    </row>
    <row r="76" spans="1:36" x14ac:dyDescent="0.25">
      <c r="A76" s="1" t="s">
        <v>51</v>
      </c>
      <c r="I76" s="144"/>
      <c r="K76" s="144"/>
      <c r="L76" s="144"/>
      <c r="M76" s="144"/>
      <c r="N76" s="144"/>
      <c r="O76" s="144"/>
      <c r="R76" s="144"/>
      <c r="U76" s="144"/>
      <c r="X76" s="144"/>
      <c r="AA76" s="144"/>
      <c r="AD76" s="144"/>
      <c r="AG76" s="144"/>
      <c r="AJ76" s="144"/>
    </row>
    <row r="77" spans="1:36" x14ac:dyDescent="0.25">
      <c r="A77" s="1" t="s">
        <v>52</v>
      </c>
      <c r="I77" s="144"/>
      <c r="K77" s="144"/>
      <c r="L77" s="144"/>
      <c r="M77" s="144"/>
      <c r="N77" s="144"/>
      <c r="O77" s="144"/>
      <c r="R77" s="144"/>
      <c r="U77" s="144"/>
      <c r="X77" s="144"/>
      <c r="AA77" s="144"/>
      <c r="AD77" s="144"/>
      <c r="AG77" s="144"/>
      <c r="AJ77" s="144"/>
    </row>
    <row r="78" spans="1:36" x14ac:dyDescent="0.25">
      <c r="I78" s="144"/>
      <c r="K78" s="144"/>
      <c r="L78" s="144"/>
      <c r="M78" s="144"/>
      <c r="N78" s="144"/>
      <c r="O78" s="144"/>
      <c r="R78" s="144"/>
      <c r="U78" s="144"/>
      <c r="X78" s="144"/>
      <c r="AA78" s="144"/>
      <c r="AD78" s="144"/>
      <c r="AG78" s="144"/>
      <c r="AJ78" s="144"/>
    </row>
    <row r="79" spans="1:36" x14ac:dyDescent="0.25">
      <c r="A79" s="131"/>
      <c r="B79" s="1" t="s">
        <v>53</v>
      </c>
    </row>
  </sheetData>
  <sheetProtection selectLockedCells="1"/>
  <mergeCells count="11">
    <mergeCell ref="B54:D54"/>
    <mergeCell ref="B60:D60"/>
    <mergeCell ref="Y9:Z9"/>
    <mergeCell ref="AB9:AC9"/>
    <mergeCell ref="AE9:AF9"/>
    <mergeCell ref="P9:Q9"/>
    <mergeCell ref="G9:H9"/>
    <mergeCell ref="J9:K9"/>
    <mergeCell ref="M9:N9"/>
    <mergeCell ref="S9:T9"/>
    <mergeCell ref="V9:W9"/>
  </mergeCells>
  <dataValidations count="2">
    <dataValidation type="list" allowBlank="1" showInputMessage="1" showErrorMessage="1" prompt="Select Charge Unit - monthly, per kWh, per kW" sqref="D37:E38 D55:E55 D12:E27 D61:E61 D40:E49 D29:E35">
      <formula1>"Monthly, per kWh, per kW"</formula1>
    </dataValidation>
    <dataValidation type="list" allowBlank="1" showInputMessage="1" showErrorMessage="1" sqref="D5:E5">
      <formula1>"TOU, non-TOU"</formula1>
    </dataValidation>
  </dataValidations>
  <pageMargins left="0.75" right="0.75" top="1" bottom="1" header="0.5" footer="0.5"/>
  <pageSetup paperSize="3" scale="59" orientation="landscape" r:id="rId1"/>
  <headerFooter alignWithMargins="0">
    <oddFooter>&amp;C9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7585" r:id="rId4" name="Option Button 1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10</xdr:col>
                    <xdr:colOff>679450</xdr:colOff>
                    <xdr:row>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586" r:id="rId5" name="Option Button 2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10</xdr:col>
                    <xdr:colOff>679450</xdr:colOff>
                    <xdr:row>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587" r:id="rId6" name="Option Button 3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10</xdr:col>
                    <xdr:colOff>679450</xdr:colOff>
                    <xdr:row>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588" r:id="rId7" name="Option Button 4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10</xdr:col>
                    <xdr:colOff>679450</xdr:colOff>
                    <xdr:row>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589" r:id="rId8" name="Option Button 5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10</xdr:col>
                    <xdr:colOff>679450</xdr:colOff>
                    <xdr:row>7</xdr:row>
                    <xdr:rowOff>31750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5">
    <tabColor theme="5"/>
    <pageSetUpPr fitToPage="1"/>
  </sheetPr>
  <dimension ref="A1:AP79"/>
  <sheetViews>
    <sheetView showGridLines="0" zoomScaleNormal="100" workbookViewId="0">
      <selection activeCell="E15" sqref="E15"/>
    </sheetView>
  </sheetViews>
  <sheetFormatPr defaultColWidth="9.1796875" defaultRowHeight="12.5" x14ac:dyDescent="0.25"/>
  <cols>
    <col min="1" max="1" width="2.1796875" style="1" customWidth="1"/>
    <col min="2" max="2" width="28.54296875" style="1" customWidth="1"/>
    <col min="3" max="3" width="1.26953125" style="1" customWidth="1"/>
    <col min="4" max="4" width="11.26953125" style="1" customWidth="1"/>
    <col min="5" max="5" width="11.26953125" style="1" hidden="1" customWidth="1"/>
    <col min="6" max="6" width="7.453125" style="1" bestFit="1" customWidth="1"/>
    <col min="7" max="7" width="12.26953125" style="1" customWidth="1"/>
    <col min="8" max="8" width="8.81640625" style="144" bestFit="1" customWidth="1"/>
    <col min="9" max="9" width="1.7265625" style="1" customWidth="1"/>
    <col min="10" max="10" width="9.81640625" style="1" bestFit="1" customWidth="1"/>
    <col min="11" max="11" width="8.81640625" style="1" bestFit="1" customWidth="1"/>
    <col min="12" max="12" width="1.7265625" style="1" customWidth="1"/>
    <col min="13" max="13" width="9.54296875" style="1" bestFit="1" customWidth="1"/>
    <col min="14" max="14" width="12.1796875" style="1" bestFit="1" customWidth="1"/>
    <col min="15" max="15" width="1.7265625" style="1" customWidth="1"/>
    <col min="16" max="16" width="9.81640625" style="1" hidden="1" customWidth="1"/>
    <col min="17" max="17" width="0" style="1" hidden="1" customWidth="1"/>
    <col min="18" max="18" width="1.7265625" style="1" hidden="1" customWidth="1"/>
    <col min="19" max="20" width="0" style="1" hidden="1" customWidth="1"/>
    <col min="21" max="21" width="1.7265625" style="1" hidden="1" customWidth="1"/>
    <col min="22" max="22" width="9.81640625" style="1" hidden="1" customWidth="1"/>
    <col min="23" max="23" width="0" style="1" hidden="1" customWidth="1"/>
    <col min="24" max="24" width="1.7265625" style="1" hidden="1" customWidth="1"/>
    <col min="25" max="26" width="0" style="1" hidden="1" customWidth="1"/>
    <col min="27" max="27" width="1.7265625" style="1" hidden="1" customWidth="1"/>
    <col min="28" max="28" width="9.81640625" style="1" hidden="1" customWidth="1"/>
    <col min="29" max="29" width="0" style="1" hidden="1" customWidth="1"/>
    <col min="30" max="30" width="1.7265625" style="1" hidden="1" customWidth="1"/>
    <col min="31" max="32" width="0" style="1" hidden="1" customWidth="1"/>
    <col min="33" max="33" width="1.7265625" style="1" hidden="1" customWidth="1"/>
    <col min="34" max="34" width="9.81640625" style="1" bestFit="1" customWidth="1"/>
    <col min="35" max="35" width="9.1796875" style="1"/>
    <col min="36" max="36" width="1.7265625" style="1" customWidth="1"/>
    <col min="37" max="16384" width="9.1796875" style="1"/>
  </cols>
  <sheetData>
    <row r="1" spans="2:42" ht="7.5" customHeight="1" x14ac:dyDescent="0.25">
      <c r="M1"/>
      <c r="N1"/>
    </row>
    <row r="2" spans="2:42" ht="7.5" customHeight="1" x14ac:dyDescent="0.25">
      <c r="M2"/>
      <c r="N2"/>
    </row>
    <row r="3" spans="2:42" ht="15.5" x14ac:dyDescent="0.3">
      <c r="B3" s="2" t="s">
        <v>0</v>
      </c>
      <c r="D3" s="136" t="s">
        <v>73</v>
      </c>
      <c r="E3" s="136"/>
      <c r="F3" s="136"/>
      <c r="G3" s="136"/>
      <c r="H3" s="136"/>
      <c r="I3" s="136"/>
      <c r="J3" s="136"/>
      <c r="K3" s="136"/>
      <c r="L3" s="136"/>
      <c r="M3" s="136"/>
      <c r="N3" s="151">
        <v>1</v>
      </c>
      <c r="O3" s="136"/>
      <c r="Q3" s="34"/>
      <c r="R3" s="152"/>
      <c r="S3" s="34"/>
      <c r="T3" s="34"/>
      <c r="U3" s="152"/>
      <c r="V3" s="34"/>
      <c r="W3" s="34"/>
      <c r="X3" s="152"/>
      <c r="Y3" s="34"/>
      <c r="Z3" s="34"/>
      <c r="AA3" s="152"/>
      <c r="AB3" s="34"/>
      <c r="AC3" s="34"/>
      <c r="AD3" s="152"/>
      <c r="AE3" s="34"/>
      <c r="AF3" s="34"/>
      <c r="AG3" s="152"/>
      <c r="AH3" s="34"/>
      <c r="AI3" s="34"/>
      <c r="AJ3" s="152"/>
      <c r="AK3" s="34"/>
      <c r="AL3" s="34"/>
      <c r="AM3" s="34"/>
      <c r="AN3" s="34"/>
      <c r="AO3" s="34"/>
      <c r="AP3" s="34"/>
    </row>
    <row r="4" spans="2:42" ht="7.5" customHeight="1" x14ac:dyDescent="0.35">
      <c r="B4" s="3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R4" s="4"/>
      <c r="U4" s="4"/>
      <c r="X4" s="4"/>
      <c r="AA4" s="4"/>
      <c r="AD4" s="4"/>
      <c r="AG4" s="4"/>
      <c r="AJ4" s="4"/>
    </row>
    <row r="5" spans="2:42" ht="15.5" x14ac:dyDescent="0.35">
      <c r="B5" s="2" t="s">
        <v>1</v>
      </c>
      <c r="D5" s="5" t="s">
        <v>2</v>
      </c>
      <c r="E5" s="5"/>
      <c r="F5" s="4"/>
      <c r="G5" s="4"/>
      <c r="H5" s="4"/>
    </row>
    <row r="6" spans="2:42" ht="15.5" x14ac:dyDescent="0.35">
      <c r="B6" s="3"/>
      <c r="D6" s="4"/>
      <c r="E6" s="4"/>
      <c r="F6" s="4"/>
      <c r="G6" s="4"/>
      <c r="H6" s="4"/>
      <c r="J6" s="153"/>
      <c r="K6" s="153"/>
    </row>
    <row r="7" spans="2:42" ht="13" x14ac:dyDescent="0.3">
      <c r="B7" s="6"/>
      <c r="D7" s="7" t="s">
        <v>3</v>
      </c>
      <c r="E7" s="7"/>
      <c r="F7" s="7"/>
      <c r="G7" s="8">
        <v>250</v>
      </c>
      <c r="H7" s="9" t="s">
        <v>4</v>
      </c>
      <c r="J7" s="153"/>
      <c r="K7" s="153"/>
    </row>
    <row r="8" spans="2:42" x14ac:dyDescent="0.25">
      <c r="B8" s="6"/>
    </row>
    <row r="9" spans="2:42" s="19" customFormat="1" ht="25.15" customHeight="1" x14ac:dyDescent="0.25">
      <c r="B9" s="148"/>
      <c r="D9" s="149"/>
      <c r="E9" s="149"/>
      <c r="F9" s="149"/>
      <c r="G9" s="220" t="s">
        <v>113</v>
      </c>
      <c r="H9" s="221"/>
      <c r="I9" s="150"/>
      <c r="J9" s="220" t="s">
        <v>59</v>
      </c>
      <c r="K9" s="221"/>
      <c r="L9" s="150"/>
      <c r="M9" s="220" t="s">
        <v>60</v>
      </c>
      <c r="N9" s="221"/>
      <c r="O9" s="150"/>
      <c r="P9" s="220" t="s">
        <v>62</v>
      </c>
      <c r="Q9" s="221"/>
      <c r="R9" s="150"/>
      <c r="S9" s="220" t="s">
        <v>63</v>
      </c>
      <c r="T9" s="221"/>
      <c r="U9" s="150"/>
      <c r="V9" s="220" t="s">
        <v>64</v>
      </c>
      <c r="W9" s="221"/>
      <c r="X9" s="150"/>
      <c r="Y9" s="220" t="s">
        <v>65</v>
      </c>
      <c r="Z9" s="221"/>
      <c r="AA9" s="150"/>
      <c r="AB9" s="220" t="s">
        <v>66</v>
      </c>
      <c r="AC9" s="221"/>
      <c r="AD9" s="150"/>
      <c r="AE9" s="220" t="s">
        <v>67</v>
      </c>
      <c r="AF9" s="221"/>
    </row>
    <row r="10" spans="2:42" ht="12.75" customHeight="1" x14ac:dyDescent="0.3">
      <c r="B10" s="6"/>
      <c r="D10" s="137" t="s">
        <v>5</v>
      </c>
      <c r="E10" s="137"/>
      <c r="F10" s="10" t="s">
        <v>7</v>
      </c>
      <c r="G10" s="10" t="s">
        <v>6</v>
      </c>
      <c r="H10" s="11" t="s">
        <v>8</v>
      </c>
      <c r="I10" s="144"/>
      <c r="J10" s="10" t="s">
        <v>6</v>
      </c>
      <c r="K10" s="11" t="s">
        <v>8</v>
      </c>
      <c r="L10" s="144"/>
      <c r="M10" s="145" t="s">
        <v>9</v>
      </c>
      <c r="N10" s="139" t="s">
        <v>10</v>
      </c>
      <c r="O10" s="144"/>
      <c r="P10" s="10" t="s">
        <v>6</v>
      </c>
      <c r="Q10" s="11" t="s">
        <v>8</v>
      </c>
      <c r="R10" s="144"/>
      <c r="S10" s="145" t="s">
        <v>9</v>
      </c>
      <c r="T10" s="139" t="s">
        <v>61</v>
      </c>
      <c r="U10" s="144"/>
      <c r="V10" s="10" t="s">
        <v>6</v>
      </c>
      <c r="W10" s="11" t="s">
        <v>8</v>
      </c>
      <c r="X10" s="144"/>
      <c r="Y10" s="145" t="s">
        <v>9</v>
      </c>
      <c r="Z10" s="139" t="s">
        <v>61</v>
      </c>
      <c r="AA10" s="144"/>
      <c r="AB10" s="10" t="s">
        <v>6</v>
      </c>
      <c r="AC10" s="11" t="s">
        <v>8</v>
      </c>
      <c r="AD10" s="144"/>
      <c r="AE10" s="145" t="s">
        <v>9</v>
      </c>
      <c r="AF10" s="139" t="s">
        <v>61</v>
      </c>
    </row>
    <row r="11" spans="2:42" ht="13" x14ac:dyDescent="0.3">
      <c r="B11" s="6"/>
      <c r="D11" s="138"/>
      <c r="E11" s="138"/>
      <c r="F11" s="12"/>
      <c r="G11" s="12" t="s">
        <v>11</v>
      </c>
      <c r="H11" s="13" t="s">
        <v>11</v>
      </c>
      <c r="I11" s="144"/>
      <c r="J11" s="12" t="s">
        <v>11</v>
      </c>
      <c r="K11" s="13" t="s">
        <v>11</v>
      </c>
      <c r="L11" s="144"/>
      <c r="M11" s="146"/>
      <c r="N11" s="140"/>
      <c r="O11" s="144"/>
      <c r="P11" s="12" t="s">
        <v>11</v>
      </c>
      <c r="Q11" s="13" t="s">
        <v>11</v>
      </c>
      <c r="R11" s="144"/>
      <c r="S11" s="146"/>
      <c r="T11" s="140"/>
      <c r="U11" s="144"/>
      <c r="V11" s="12" t="s">
        <v>11</v>
      </c>
      <c r="W11" s="13" t="s">
        <v>11</v>
      </c>
      <c r="X11" s="144"/>
      <c r="Y11" s="146"/>
      <c r="Z11" s="140"/>
      <c r="AA11" s="144"/>
      <c r="AB11" s="12" t="s">
        <v>11</v>
      </c>
      <c r="AC11" s="13" t="s">
        <v>11</v>
      </c>
      <c r="AD11" s="144"/>
      <c r="AE11" s="146"/>
      <c r="AF11" s="140"/>
    </row>
    <row r="12" spans="2:42" x14ac:dyDescent="0.25">
      <c r="B12" s="14" t="s">
        <v>12</v>
      </c>
      <c r="C12" s="14"/>
      <c r="D12" s="15" t="s">
        <v>55</v>
      </c>
      <c r="E12" s="15"/>
      <c r="F12" s="17">
        <v>1</v>
      </c>
      <c r="G12" s="16">
        <v>8.1300000000000008</v>
      </c>
      <c r="H12" s="18">
        <f t="shared" ref="H12:H27" si="0">$F12*G12</f>
        <v>8.1300000000000008</v>
      </c>
      <c r="I12" s="19"/>
      <c r="J12" s="16">
        <v>8.44</v>
      </c>
      <c r="K12" s="18">
        <f t="shared" ref="K12:K27" si="1">$F12*J12</f>
        <v>8.44</v>
      </c>
      <c r="L12" s="19"/>
      <c r="M12" s="21">
        <f t="shared" ref="M12:M21" si="2">K12-H12</f>
        <v>0.30999999999999872</v>
      </c>
      <c r="N12" s="22">
        <f t="shared" ref="N12:N21" si="3">IF((H12)=0,"",(M12/H12))</f>
        <v>3.8130381303812876E-2</v>
      </c>
      <c r="O12" s="19"/>
      <c r="P12" s="16">
        <v>8.52</v>
      </c>
      <c r="Q12" s="18">
        <f t="shared" ref="Q12:Q27" si="4">$F12*P12</f>
        <v>8.52</v>
      </c>
      <c r="R12" s="19"/>
      <c r="S12" s="21">
        <f>Q12-K12</f>
        <v>8.0000000000000071E-2</v>
      </c>
      <c r="T12" s="22">
        <f t="shared" ref="T12:T34" si="5">IF((K12)=0,"",(S12/K12))</f>
        <v>9.4786729857819999E-3</v>
      </c>
      <c r="U12" s="19"/>
      <c r="V12" s="16">
        <v>8.51</v>
      </c>
      <c r="W12" s="18">
        <f t="shared" ref="W12:W27" si="6">$F12*V12</f>
        <v>8.51</v>
      </c>
      <c r="X12" s="19"/>
      <c r="Y12" s="21">
        <f>W12-Q12</f>
        <v>-9.9999999999997868E-3</v>
      </c>
      <c r="Z12" s="22">
        <f t="shared" ref="Z12:Z34" si="7">IF((Q12)=0,"",(Y12/Q12))</f>
        <v>-1.1737089201877685E-3</v>
      </c>
      <c r="AA12" s="19"/>
      <c r="AB12" s="16">
        <v>8.6999999999999993</v>
      </c>
      <c r="AC12" s="18">
        <f t="shared" ref="AC12:AC27" si="8">$F12*AB12</f>
        <v>8.6999999999999993</v>
      </c>
      <c r="AD12" s="19"/>
      <c r="AE12" s="21">
        <f>AC12-W12</f>
        <v>0.1899999999999995</v>
      </c>
      <c r="AF12" s="22">
        <f t="shared" ref="AF12:AF34" si="9">IF((W12)=0,"",(AE12/W12))</f>
        <v>2.2326674500587486E-2</v>
      </c>
    </row>
    <row r="13" spans="2:42" x14ac:dyDescent="0.25">
      <c r="B13" s="14" t="s">
        <v>13</v>
      </c>
      <c r="C13" s="14"/>
      <c r="D13" s="15" t="s">
        <v>55</v>
      </c>
      <c r="E13" s="15"/>
      <c r="F13" s="17">
        <v>1</v>
      </c>
      <c r="G13" s="16"/>
      <c r="H13" s="18">
        <f t="shared" si="0"/>
        <v>0</v>
      </c>
      <c r="I13" s="19"/>
      <c r="J13" s="16"/>
      <c r="K13" s="18">
        <f t="shared" si="1"/>
        <v>0</v>
      </c>
      <c r="L13" s="19"/>
      <c r="M13" s="21">
        <f t="shared" si="2"/>
        <v>0</v>
      </c>
      <c r="N13" s="22" t="str">
        <f t="shared" si="3"/>
        <v/>
      </c>
      <c r="O13" s="19"/>
      <c r="P13" s="16"/>
      <c r="Q13" s="18">
        <f t="shared" si="4"/>
        <v>0</v>
      </c>
      <c r="R13" s="19"/>
      <c r="S13" s="21">
        <f t="shared" ref="S13:S60" si="10">Q13-K13</f>
        <v>0</v>
      </c>
      <c r="T13" s="22" t="str">
        <f t="shared" si="5"/>
        <v/>
      </c>
      <c r="U13" s="19"/>
      <c r="V13" s="16"/>
      <c r="W13" s="18">
        <f t="shared" si="6"/>
        <v>0</v>
      </c>
      <c r="X13" s="19"/>
      <c r="Y13" s="21">
        <f t="shared" ref="Y13:Y60" si="11">W13-Q13</f>
        <v>0</v>
      </c>
      <c r="Z13" s="22" t="str">
        <f t="shared" si="7"/>
        <v/>
      </c>
      <c r="AA13" s="19"/>
      <c r="AB13" s="16"/>
      <c r="AC13" s="18">
        <f t="shared" si="8"/>
        <v>0</v>
      </c>
      <c r="AD13" s="19"/>
      <c r="AE13" s="21">
        <f t="shared" ref="AE13:AE60" si="12">AC13-W13</f>
        <v>0</v>
      </c>
      <c r="AF13" s="22" t="str">
        <f t="shared" si="9"/>
        <v/>
      </c>
    </row>
    <row r="14" spans="2:42" x14ac:dyDescent="0.25">
      <c r="B14" s="23" t="s">
        <v>104</v>
      </c>
      <c r="C14" s="14"/>
      <c r="D14" s="15" t="s">
        <v>55</v>
      </c>
      <c r="E14" s="15"/>
      <c r="F14" s="17">
        <v>1</v>
      </c>
      <c r="G14" s="16"/>
      <c r="H14" s="18">
        <f t="shared" ref="H14" si="13">$F14*G14</f>
        <v>0</v>
      </c>
      <c r="I14" s="19"/>
      <c r="J14" s="16"/>
      <c r="K14" s="18">
        <f t="shared" ref="K14" si="14">$F14*J14</f>
        <v>0</v>
      </c>
      <c r="L14" s="19"/>
      <c r="M14" s="21">
        <f t="shared" si="2"/>
        <v>0</v>
      </c>
      <c r="N14" s="22" t="str">
        <f t="shared" si="3"/>
        <v/>
      </c>
      <c r="O14" s="19"/>
      <c r="P14" s="16"/>
      <c r="Q14" s="18">
        <f t="shared" ref="Q14" si="15">$F14*P14</f>
        <v>0</v>
      </c>
      <c r="R14" s="19"/>
      <c r="S14" s="21">
        <f t="shared" ref="S14" si="16">Q14-K14</f>
        <v>0</v>
      </c>
      <c r="T14" s="22" t="str">
        <f t="shared" ref="T14" si="17">IF((K14)=0,"",(S14/K14))</f>
        <v/>
      </c>
      <c r="U14" s="19"/>
      <c r="V14" s="16"/>
      <c r="W14" s="18">
        <f t="shared" ref="W14" si="18">$F14*V14</f>
        <v>0</v>
      </c>
      <c r="X14" s="19"/>
      <c r="Y14" s="21">
        <f t="shared" ref="Y14" si="19">W14-Q14</f>
        <v>0</v>
      </c>
      <c r="Z14" s="22" t="str">
        <f t="shared" ref="Z14" si="20">IF((Q14)=0,"",(Y14/Q14))</f>
        <v/>
      </c>
      <c r="AA14" s="19"/>
      <c r="AB14" s="16"/>
      <c r="AC14" s="18">
        <f t="shared" ref="AC14" si="21">$F14*AB14</f>
        <v>0</v>
      </c>
      <c r="AD14" s="19"/>
      <c r="AE14" s="21">
        <f t="shared" ref="AE14" si="22">AC14-W14</f>
        <v>0</v>
      </c>
      <c r="AF14" s="22" t="str">
        <f t="shared" ref="AF14" si="23">IF((W14)=0,"",(AE14/W14))</f>
        <v/>
      </c>
    </row>
    <row r="15" spans="2:42" x14ac:dyDescent="0.25">
      <c r="B15" s="23" t="s">
        <v>105</v>
      </c>
      <c r="C15" s="14"/>
      <c r="D15" s="15" t="s">
        <v>55</v>
      </c>
      <c r="E15" s="15"/>
      <c r="F15" s="17">
        <v>1</v>
      </c>
      <c r="G15" s="16">
        <v>0</v>
      </c>
      <c r="H15" s="18">
        <f t="shared" si="0"/>
        <v>0</v>
      </c>
      <c r="I15" s="19"/>
      <c r="J15" s="16">
        <v>0</v>
      </c>
      <c r="K15" s="18">
        <f t="shared" si="1"/>
        <v>0</v>
      </c>
      <c r="L15" s="19"/>
      <c r="M15" s="21">
        <f t="shared" si="2"/>
        <v>0</v>
      </c>
      <c r="N15" s="22" t="str">
        <f t="shared" si="3"/>
        <v/>
      </c>
      <c r="O15" s="19"/>
      <c r="P15" s="16">
        <v>0</v>
      </c>
      <c r="Q15" s="18">
        <f t="shared" si="4"/>
        <v>0</v>
      </c>
      <c r="R15" s="19"/>
      <c r="S15" s="21">
        <f t="shared" si="10"/>
        <v>0</v>
      </c>
      <c r="T15" s="22" t="str">
        <f t="shared" si="5"/>
        <v/>
      </c>
      <c r="U15" s="19"/>
      <c r="V15" s="16">
        <v>0</v>
      </c>
      <c r="W15" s="18">
        <f t="shared" si="6"/>
        <v>0</v>
      </c>
      <c r="X15" s="19"/>
      <c r="Y15" s="21">
        <f t="shared" si="11"/>
        <v>0</v>
      </c>
      <c r="Z15" s="22" t="str">
        <f t="shared" si="7"/>
        <v/>
      </c>
      <c r="AA15" s="19"/>
      <c r="AB15" s="16">
        <v>0</v>
      </c>
      <c r="AC15" s="18">
        <f t="shared" si="8"/>
        <v>0</v>
      </c>
      <c r="AD15" s="19"/>
      <c r="AE15" s="21">
        <f t="shared" si="12"/>
        <v>0</v>
      </c>
      <c r="AF15" s="22" t="str">
        <f t="shared" si="9"/>
        <v/>
      </c>
    </row>
    <row r="16" spans="2:42" hidden="1" x14ac:dyDescent="0.25">
      <c r="B16" s="23"/>
      <c r="C16" s="14"/>
      <c r="D16" s="15"/>
      <c r="E16" s="15"/>
      <c r="F16" s="17">
        <v>1</v>
      </c>
      <c r="G16" s="16"/>
      <c r="H16" s="18">
        <f t="shared" si="0"/>
        <v>0</v>
      </c>
      <c r="I16" s="19"/>
      <c r="J16" s="16"/>
      <c r="K16" s="18">
        <f t="shared" si="1"/>
        <v>0</v>
      </c>
      <c r="L16" s="19"/>
      <c r="M16" s="21">
        <f t="shared" si="2"/>
        <v>0</v>
      </c>
      <c r="N16" s="22" t="str">
        <f t="shared" si="3"/>
        <v/>
      </c>
      <c r="O16" s="19"/>
      <c r="P16" s="16"/>
      <c r="Q16" s="18">
        <f t="shared" si="4"/>
        <v>0</v>
      </c>
      <c r="R16" s="19"/>
      <c r="S16" s="21">
        <f t="shared" si="10"/>
        <v>0</v>
      </c>
      <c r="T16" s="22" t="str">
        <f t="shared" si="5"/>
        <v/>
      </c>
      <c r="U16" s="19"/>
      <c r="V16" s="16"/>
      <c r="W16" s="18">
        <f t="shared" si="6"/>
        <v>0</v>
      </c>
      <c r="X16" s="19"/>
      <c r="Y16" s="21">
        <f t="shared" si="11"/>
        <v>0</v>
      </c>
      <c r="Z16" s="22" t="str">
        <f t="shared" si="7"/>
        <v/>
      </c>
      <c r="AA16" s="19"/>
      <c r="AB16" s="16"/>
      <c r="AC16" s="18">
        <f t="shared" si="8"/>
        <v>0</v>
      </c>
      <c r="AD16" s="19"/>
      <c r="AE16" s="21">
        <f t="shared" si="12"/>
        <v>0</v>
      </c>
      <c r="AF16" s="22" t="str">
        <f t="shared" si="9"/>
        <v/>
      </c>
    </row>
    <row r="17" spans="2:32" hidden="1" x14ac:dyDescent="0.25">
      <c r="B17" s="23"/>
      <c r="C17" s="14"/>
      <c r="D17" s="15"/>
      <c r="E17" s="15"/>
      <c r="F17" s="17">
        <v>1</v>
      </c>
      <c r="G17" s="16"/>
      <c r="H17" s="18">
        <f t="shared" si="0"/>
        <v>0</v>
      </c>
      <c r="I17" s="19"/>
      <c r="J17" s="16"/>
      <c r="K17" s="18">
        <f t="shared" si="1"/>
        <v>0</v>
      </c>
      <c r="L17" s="19"/>
      <c r="M17" s="21">
        <f t="shared" si="2"/>
        <v>0</v>
      </c>
      <c r="N17" s="22" t="str">
        <f t="shared" si="3"/>
        <v/>
      </c>
      <c r="O17" s="19"/>
      <c r="P17" s="16"/>
      <c r="Q17" s="18">
        <f t="shared" si="4"/>
        <v>0</v>
      </c>
      <c r="R17" s="19"/>
      <c r="S17" s="21">
        <f t="shared" si="10"/>
        <v>0</v>
      </c>
      <c r="T17" s="22" t="str">
        <f t="shared" si="5"/>
        <v/>
      </c>
      <c r="U17" s="19"/>
      <c r="V17" s="16"/>
      <c r="W17" s="18">
        <f t="shared" si="6"/>
        <v>0</v>
      </c>
      <c r="X17" s="19"/>
      <c r="Y17" s="21">
        <f t="shared" si="11"/>
        <v>0</v>
      </c>
      <c r="Z17" s="22" t="str">
        <f t="shared" si="7"/>
        <v/>
      </c>
      <c r="AA17" s="19"/>
      <c r="AB17" s="16"/>
      <c r="AC17" s="18">
        <f t="shared" si="8"/>
        <v>0</v>
      </c>
      <c r="AD17" s="19"/>
      <c r="AE17" s="21">
        <f t="shared" si="12"/>
        <v>0</v>
      </c>
      <c r="AF17" s="22" t="str">
        <f t="shared" si="9"/>
        <v/>
      </c>
    </row>
    <row r="18" spans="2:32" hidden="1" x14ac:dyDescent="0.25">
      <c r="B18" s="23"/>
      <c r="C18" s="14"/>
      <c r="D18" s="15"/>
      <c r="E18" s="15"/>
      <c r="F18" s="17">
        <v>1</v>
      </c>
      <c r="G18" s="16"/>
      <c r="H18" s="18">
        <f t="shared" si="0"/>
        <v>0</v>
      </c>
      <c r="I18" s="19"/>
      <c r="J18" s="16"/>
      <c r="K18" s="18">
        <f t="shared" si="1"/>
        <v>0</v>
      </c>
      <c r="L18" s="19"/>
      <c r="M18" s="21">
        <f t="shared" si="2"/>
        <v>0</v>
      </c>
      <c r="N18" s="22" t="str">
        <f t="shared" si="3"/>
        <v/>
      </c>
      <c r="O18" s="19"/>
      <c r="P18" s="16"/>
      <c r="Q18" s="18">
        <f t="shared" si="4"/>
        <v>0</v>
      </c>
      <c r="R18" s="19"/>
      <c r="S18" s="21">
        <f t="shared" si="10"/>
        <v>0</v>
      </c>
      <c r="T18" s="22" t="str">
        <f t="shared" si="5"/>
        <v/>
      </c>
      <c r="U18" s="19"/>
      <c r="V18" s="16"/>
      <c r="W18" s="18">
        <f t="shared" si="6"/>
        <v>0</v>
      </c>
      <c r="X18" s="19"/>
      <c r="Y18" s="21">
        <f t="shared" si="11"/>
        <v>0</v>
      </c>
      <c r="Z18" s="22" t="str">
        <f t="shared" si="7"/>
        <v/>
      </c>
      <c r="AA18" s="19"/>
      <c r="AB18" s="16"/>
      <c r="AC18" s="18">
        <f t="shared" si="8"/>
        <v>0</v>
      </c>
      <c r="AD18" s="19"/>
      <c r="AE18" s="21">
        <f t="shared" si="12"/>
        <v>0</v>
      </c>
      <c r="AF18" s="22" t="str">
        <f t="shared" si="9"/>
        <v/>
      </c>
    </row>
    <row r="19" spans="2:32" x14ac:dyDescent="0.25">
      <c r="B19" s="14" t="s">
        <v>14</v>
      </c>
      <c r="C19" s="14"/>
      <c r="D19" s="15" t="s">
        <v>58</v>
      </c>
      <c r="E19" s="15"/>
      <c r="F19" s="17">
        <f>$G$7</f>
        <v>250</v>
      </c>
      <c r="G19" s="16">
        <v>1.26E-2</v>
      </c>
      <c r="H19" s="18">
        <f t="shared" si="0"/>
        <v>3.15</v>
      </c>
      <c r="I19" s="19"/>
      <c r="J19" s="16">
        <v>1.3100000000000001E-2</v>
      </c>
      <c r="K19" s="18">
        <f t="shared" si="1"/>
        <v>3.2750000000000004</v>
      </c>
      <c r="L19" s="19"/>
      <c r="M19" s="21">
        <f t="shared" si="2"/>
        <v>0.12500000000000044</v>
      </c>
      <c r="N19" s="22">
        <f t="shared" si="3"/>
        <v>3.9682539682539826E-2</v>
      </c>
      <c r="O19" s="19"/>
      <c r="P19" s="16">
        <v>1.32E-2</v>
      </c>
      <c r="Q19" s="18">
        <f t="shared" si="4"/>
        <v>3.3</v>
      </c>
      <c r="R19" s="19"/>
      <c r="S19" s="21">
        <f t="shared" si="10"/>
        <v>2.4999999999999467E-2</v>
      </c>
      <c r="T19" s="22">
        <f t="shared" si="5"/>
        <v>7.6335877862593786E-3</v>
      </c>
      <c r="U19" s="19"/>
      <c r="V19" s="16">
        <v>1.32E-2</v>
      </c>
      <c r="W19" s="18">
        <f t="shared" si="6"/>
        <v>3.3</v>
      </c>
      <c r="X19" s="19"/>
      <c r="Y19" s="21">
        <f t="shared" si="11"/>
        <v>0</v>
      </c>
      <c r="Z19" s="22">
        <f t="shared" si="7"/>
        <v>0</v>
      </c>
      <c r="AA19" s="19"/>
      <c r="AB19" s="16">
        <v>1.35E-2</v>
      </c>
      <c r="AC19" s="18">
        <f t="shared" si="8"/>
        <v>3.375</v>
      </c>
      <c r="AD19" s="19"/>
      <c r="AE19" s="21">
        <f t="shared" si="12"/>
        <v>7.5000000000000178E-2</v>
      </c>
      <c r="AF19" s="22">
        <f t="shared" si="9"/>
        <v>2.2727272727272783E-2</v>
      </c>
    </row>
    <row r="20" spans="2:32" x14ac:dyDescent="0.25">
      <c r="B20" s="14" t="s">
        <v>15</v>
      </c>
      <c r="C20" s="14"/>
      <c r="D20" s="15" t="s">
        <v>58</v>
      </c>
      <c r="E20" s="15"/>
      <c r="F20" s="17">
        <f t="shared" ref="F20" si="24">$G$7</f>
        <v>250</v>
      </c>
      <c r="G20" s="16"/>
      <c r="H20" s="18">
        <f t="shared" si="0"/>
        <v>0</v>
      </c>
      <c r="I20" s="19"/>
      <c r="J20" s="16"/>
      <c r="K20" s="18">
        <f t="shared" si="1"/>
        <v>0</v>
      </c>
      <c r="L20" s="19"/>
      <c r="M20" s="21">
        <f t="shared" si="2"/>
        <v>0</v>
      </c>
      <c r="N20" s="22" t="str">
        <f t="shared" si="3"/>
        <v/>
      </c>
      <c r="O20" s="19"/>
      <c r="P20" s="16"/>
      <c r="Q20" s="18">
        <f t="shared" si="4"/>
        <v>0</v>
      </c>
      <c r="R20" s="19"/>
      <c r="S20" s="21">
        <f t="shared" si="10"/>
        <v>0</v>
      </c>
      <c r="T20" s="22" t="str">
        <f t="shared" si="5"/>
        <v/>
      </c>
      <c r="U20" s="19"/>
      <c r="V20" s="16"/>
      <c r="W20" s="18">
        <f t="shared" si="6"/>
        <v>0</v>
      </c>
      <c r="X20" s="19"/>
      <c r="Y20" s="21">
        <f t="shared" si="11"/>
        <v>0</v>
      </c>
      <c r="Z20" s="22" t="str">
        <f t="shared" si="7"/>
        <v/>
      </c>
      <c r="AA20" s="19"/>
      <c r="AB20" s="16"/>
      <c r="AC20" s="18">
        <f t="shared" si="8"/>
        <v>0</v>
      </c>
      <c r="AD20" s="19"/>
      <c r="AE20" s="21">
        <f t="shared" si="12"/>
        <v>0</v>
      </c>
      <c r="AF20" s="22" t="str">
        <f t="shared" si="9"/>
        <v/>
      </c>
    </row>
    <row r="21" spans="2:32" x14ac:dyDescent="0.25">
      <c r="B21" s="14" t="s">
        <v>16</v>
      </c>
      <c r="C21" s="14"/>
      <c r="D21" s="15" t="s">
        <v>58</v>
      </c>
      <c r="E21" s="15"/>
      <c r="F21" s="17">
        <f>$G$7</f>
        <v>250</v>
      </c>
      <c r="G21" s="16"/>
      <c r="H21" s="18">
        <f t="shared" si="0"/>
        <v>0</v>
      </c>
      <c r="I21" s="19"/>
      <c r="J21" s="16"/>
      <c r="K21" s="18">
        <f t="shared" si="1"/>
        <v>0</v>
      </c>
      <c r="L21" s="19"/>
      <c r="M21" s="21">
        <f t="shared" si="2"/>
        <v>0</v>
      </c>
      <c r="N21" s="22" t="str">
        <f t="shared" si="3"/>
        <v/>
      </c>
      <c r="O21" s="19"/>
      <c r="P21" s="16"/>
      <c r="Q21" s="18">
        <f t="shared" si="4"/>
        <v>0</v>
      </c>
      <c r="R21" s="19"/>
      <c r="S21" s="21">
        <f t="shared" si="10"/>
        <v>0</v>
      </c>
      <c r="T21" s="22" t="str">
        <f t="shared" si="5"/>
        <v/>
      </c>
      <c r="U21" s="19"/>
      <c r="V21" s="16"/>
      <c r="W21" s="18">
        <f t="shared" si="6"/>
        <v>0</v>
      </c>
      <c r="X21" s="19"/>
      <c r="Y21" s="21">
        <f t="shared" si="11"/>
        <v>0</v>
      </c>
      <c r="Z21" s="22" t="str">
        <f t="shared" si="7"/>
        <v/>
      </c>
      <c r="AA21" s="19"/>
      <c r="AB21" s="16"/>
      <c r="AC21" s="18">
        <f t="shared" si="8"/>
        <v>0</v>
      </c>
      <c r="AD21" s="19"/>
      <c r="AE21" s="21">
        <f t="shared" si="12"/>
        <v>0</v>
      </c>
      <c r="AF21" s="22" t="str">
        <f t="shared" si="9"/>
        <v/>
      </c>
    </row>
    <row r="22" spans="2:32" hidden="1" x14ac:dyDescent="0.25">
      <c r="B22" s="24"/>
      <c r="C22" s="14"/>
      <c r="D22" s="15"/>
      <c r="E22" s="15"/>
      <c r="F22" s="17"/>
      <c r="G22" s="16"/>
      <c r="H22" s="18"/>
      <c r="I22" s="19"/>
      <c r="J22" s="16"/>
      <c r="K22" s="18"/>
      <c r="L22" s="19"/>
      <c r="M22" s="21"/>
      <c r="N22" s="22"/>
      <c r="O22" s="19"/>
      <c r="P22" s="16"/>
      <c r="Q22" s="18"/>
      <c r="R22" s="19"/>
      <c r="S22" s="21"/>
      <c r="T22" s="22"/>
      <c r="U22" s="19"/>
      <c r="V22" s="16"/>
      <c r="W22" s="18"/>
      <c r="X22" s="19"/>
      <c r="Y22" s="21"/>
      <c r="Z22" s="22"/>
      <c r="AA22" s="19"/>
      <c r="AB22" s="16"/>
      <c r="AC22" s="18"/>
      <c r="AD22" s="19"/>
      <c r="AE22" s="21"/>
      <c r="AF22" s="22"/>
    </row>
    <row r="23" spans="2:32" hidden="1" x14ac:dyDescent="0.25">
      <c r="B23" s="132"/>
      <c r="C23" s="14"/>
      <c r="D23" s="15"/>
      <c r="E23" s="15"/>
      <c r="F23" s="17"/>
      <c r="G23" s="16"/>
      <c r="H23" s="18"/>
      <c r="I23" s="19"/>
      <c r="J23" s="16"/>
      <c r="K23" s="18"/>
      <c r="L23" s="19"/>
      <c r="M23" s="21"/>
      <c r="N23" s="22"/>
      <c r="O23" s="19"/>
      <c r="P23" s="16"/>
      <c r="Q23" s="18"/>
      <c r="R23" s="19"/>
      <c r="S23" s="21"/>
      <c r="T23" s="22"/>
      <c r="U23" s="19"/>
      <c r="V23" s="16"/>
      <c r="W23" s="18"/>
      <c r="X23" s="19"/>
      <c r="Y23" s="21"/>
      <c r="Z23" s="22"/>
      <c r="AA23" s="19"/>
      <c r="AB23" s="16"/>
      <c r="AC23" s="18"/>
      <c r="AD23" s="19"/>
      <c r="AE23" s="21"/>
      <c r="AF23" s="22"/>
    </row>
    <row r="24" spans="2:32" x14ac:dyDescent="0.25">
      <c r="B24" s="24" t="s">
        <v>57</v>
      </c>
      <c r="C24" s="14"/>
      <c r="D24" s="15" t="s">
        <v>58</v>
      </c>
      <c r="E24" s="15"/>
      <c r="F24" s="17">
        <f t="shared" ref="F24:F31" si="25">$G$7</f>
        <v>250</v>
      </c>
      <c r="G24" s="16">
        <v>0</v>
      </c>
      <c r="H24" s="18">
        <f t="shared" si="0"/>
        <v>0</v>
      </c>
      <c r="I24" s="19"/>
      <c r="J24" s="16">
        <v>0</v>
      </c>
      <c r="K24" s="18">
        <f t="shared" si="1"/>
        <v>0</v>
      </c>
      <c r="L24" s="19"/>
      <c r="M24" s="21">
        <f t="shared" ref="M24:M60" si="26">K24-H24</f>
        <v>0</v>
      </c>
      <c r="N24" s="22" t="str">
        <f t="shared" ref="N24:N34" si="27">IF((H24)=0,"",(M24/H24))</f>
        <v/>
      </c>
      <c r="O24" s="19"/>
      <c r="P24" s="16">
        <v>0</v>
      </c>
      <c r="Q24" s="18">
        <f t="shared" si="4"/>
        <v>0</v>
      </c>
      <c r="R24" s="19"/>
      <c r="S24" s="21">
        <f t="shared" si="10"/>
        <v>0</v>
      </c>
      <c r="T24" s="22" t="str">
        <f t="shared" si="5"/>
        <v/>
      </c>
      <c r="U24" s="19"/>
      <c r="V24" s="16">
        <v>0</v>
      </c>
      <c r="W24" s="18">
        <f t="shared" si="6"/>
        <v>0</v>
      </c>
      <c r="X24" s="19"/>
      <c r="Y24" s="21">
        <f t="shared" si="11"/>
        <v>0</v>
      </c>
      <c r="Z24" s="22" t="str">
        <f t="shared" si="7"/>
        <v/>
      </c>
      <c r="AA24" s="19"/>
      <c r="AB24" s="16">
        <v>0</v>
      </c>
      <c r="AC24" s="18">
        <f t="shared" si="8"/>
        <v>0</v>
      </c>
      <c r="AD24" s="19"/>
      <c r="AE24" s="21">
        <f t="shared" si="12"/>
        <v>0</v>
      </c>
      <c r="AF24" s="22" t="str">
        <f t="shared" si="9"/>
        <v/>
      </c>
    </row>
    <row r="25" spans="2:32" hidden="1" x14ac:dyDescent="0.25">
      <c r="B25" s="24"/>
      <c r="C25" s="14"/>
      <c r="D25" s="15"/>
      <c r="E25" s="15"/>
      <c r="F25" s="17">
        <f t="shared" si="25"/>
        <v>250</v>
      </c>
      <c r="G25" s="16"/>
      <c r="H25" s="18">
        <f t="shared" si="0"/>
        <v>0</v>
      </c>
      <c r="I25" s="19"/>
      <c r="J25" s="16"/>
      <c r="K25" s="18">
        <f t="shared" si="1"/>
        <v>0</v>
      </c>
      <c r="L25" s="19"/>
      <c r="M25" s="21">
        <f t="shared" si="26"/>
        <v>0</v>
      </c>
      <c r="N25" s="22" t="str">
        <f t="shared" si="27"/>
        <v/>
      </c>
      <c r="O25" s="19"/>
      <c r="P25" s="16"/>
      <c r="Q25" s="18">
        <f t="shared" si="4"/>
        <v>0</v>
      </c>
      <c r="R25" s="19"/>
      <c r="S25" s="21">
        <f t="shared" si="10"/>
        <v>0</v>
      </c>
      <c r="T25" s="22" t="str">
        <f t="shared" si="5"/>
        <v/>
      </c>
      <c r="U25" s="19"/>
      <c r="V25" s="16"/>
      <c r="W25" s="18">
        <f t="shared" si="6"/>
        <v>0</v>
      </c>
      <c r="X25" s="19"/>
      <c r="Y25" s="21">
        <f t="shared" si="11"/>
        <v>0</v>
      </c>
      <c r="Z25" s="22" t="str">
        <f t="shared" si="7"/>
        <v/>
      </c>
      <c r="AA25" s="19"/>
      <c r="AB25" s="16"/>
      <c r="AC25" s="18">
        <f t="shared" si="8"/>
        <v>0</v>
      </c>
      <c r="AD25" s="19"/>
      <c r="AE25" s="21">
        <f t="shared" si="12"/>
        <v>0</v>
      </c>
      <c r="AF25" s="22" t="str">
        <f t="shared" si="9"/>
        <v/>
      </c>
    </row>
    <row r="26" spans="2:32" hidden="1" x14ac:dyDescent="0.25">
      <c r="B26" s="24"/>
      <c r="C26" s="14"/>
      <c r="D26" s="15"/>
      <c r="E26" s="15"/>
      <c r="F26" s="17">
        <f t="shared" si="25"/>
        <v>250</v>
      </c>
      <c r="G26" s="16"/>
      <c r="H26" s="18">
        <f t="shared" si="0"/>
        <v>0</v>
      </c>
      <c r="I26" s="19"/>
      <c r="J26" s="16"/>
      <c r="K26" s="18">
        <f t="shared" si="1"/>
        <v>0</v>
      </c>
      <c r="L26" s="19"/>
      <c r="M26" s="21">
        <f t="shared" si="26"/>
        <v>0</v>
      </c>
      <c r="N26" s="22" t="str">
        <f t="shared" si="27"/>
        <v/>
      </c>
      <c r="O26" s="19"/>
      <c r="P26" s="16"/>
      <c r="Q26" s="18">
        <f t="shared" si="4"/>
        <v>0</v>
      </c>
      <c r="R26" s="19"/>
      <c r="S26" s="21">
        <f t="shared" si="10"/>
        <v>0</v>
      </c>
      <c r="T26" s="22" t="str">
        <f t="shared" si="5"/>
        <v/>
      </c>
      <c r="U26" s="19"/>
      <c r="V26" s="16"/>
      <c r="W26" s="18">
        <f t="shared" si="6"/>
        <v>0</v>
      </c>
      <c r="X26" s="19"/>
      <c r="Y26" s="21">
        <f t="shared" si="11"/>
        <v>0</v>
      </c>
      <c r="Z26" s="22" t="str">
        <f t="shared" si="7"/>
        <v/>
      </c>
      <c r="AA26" s="19"/>
      <c r="AB26" s="16"/>
      <c r="AC26" s="18">
        <f t="shared" si="8"/>
        <v>0</v>
      </c>
      <c r="AD26" s="19"/>
      <c r="AE26" s="21">
        <f t="shared" si="12"/>
        <v>0</v>
      </c>
      <c r="AF26" s="22" t="str">
        <f t="shared" si="9"/>
        <v/>
      </c>
    </row>
    <row r="27" spans="2:32" hidden="1" x14ac:dyDescent="0.25">
      <c r="B27" s="24"/>
      <c r="C27" s="14"/>
      <c r="D27" s="15"/>
      <c r="E27" s="15"/>
      <c r="F27" s="17">
        <f t="shared" si="25"/>
        <v>250</v>
      </c>
      <c r="G27" s="16"/>
      <c r="H27" s="18">
        <f t="shared" si="0"/>
        <v>0</v>
      </c>
      <c r="I27" s="19"/>
      <c r="J27" s="16"/>
      <c r="K27" s="18">
        <f t="shared" si="1"/>
        <v>0</v>
      </c>
      <c r="L27" s="19"/>
      <c r="M27" s="21">
        <f t="shared" si="26"/>
        <v>0</v>
      </c>
      <c r="N27" s="22" t="str">
        <f t="shared" si="27"/>
        <v/>
      </c>
      <c r="O27" s="19"/>
      <c r="P27" s="16"/>
      <c r="Q27" s="18">
        <f t="shared" si="4"/>
        <v>0</v>
      </c>
      <c r="R27" s="19"/>
      <c r="S27" s="21">
        <f t="shared" si="10"/>
        <v>0</v>
      </c>
      <c r="T27" s="22" t="str">
        <f t="shared" si="5"/>
        <v/>
      </c>
      <c r="U27" s="19"/>
      <c r="V27" s="16"/>
      <c r="W27" s="18">
        <f t="shared" si="6"/>
        <v>0</v>
      </c>
      <c r="X27" s="19"/>
      <c r="Y27" s="21">
        <f t="shared" si="11"/>
        <v>0</v>
      </c>
      <c r="Z27" s="22" t="str">
        <f t="shared" si="7"/>
        <v/>
      </c>
      <c r="AA27" s="19"/>
      <c r="AB27" s="16"/>
      <c r="AC27" s="18">
        <f t="shared" si="8"/>
        <v>0</v>
      </c>
      <c r="AD27" s="19"/>
      <c r="AE27" s="21">
        <f t="shared" si="12"/>
        <v>0</v>
      </c>
      <c r="AF27" s="22" t="str">
        <f t="shared" si="9"/>
        <v/>
      </c>
    </row>
    <row r="28" spans="2:32" s="34" customFormat="1" ht="13" x14ac:dyDescent="0.25">
      <c r="B28" s="25" t="s">
        <v>17</v>
      </c>
      <c r="C28" s="26"/>
      <c r="D28" s="27"/>
      <c r="E28" s="27"/>
      <c r="F28" s="29"/>
      <c r="G28" s="28"/>
      <c r="H28" s="30">
        <f>SUM(H12:H27)</f>
        <v>11.280000000000001</v>
      </c>
      <c r="I28" s="31"/>
      <c r="J28" s="28"/>
      <c r="K28" s="30">
        <f>SUM(K12:K27)</f>
        <v>11.715</v>
      </c>
      <c r="L28" s="31"/>
      <c r="M28" s="32">
        <f t="shared" si="26"/>
        <v>0.43499999999999872</v>
      </c>
      <c r="N28" s="33">
        <f t="shared" si="27"/>
        <v>3.8563829787233925E-2</v>
      </c>
      <c r="O28" s="31"/>
      <c r="P28" s="28"/>
      <c r="Q28" s="30">
        <f>SUM(Q12:Q27)</f>
        <v>11.82</v>
      </c>
      <c r="R28" s="31"/>
      <c r="S28" s="32">
        <f t="shared" si="10"/>
        <v>0.10500000000000043</v>
      </c>
      <c r="T28" s="33">
        <f t="shared" si="5"/>
        <v>8.9628681177977322E-3</v>
      </c>
      <c r="U28" s="31"/>
      <c r="V28" s="28"/>
      <c r="W28" s="30">
        <f>SUM(W12:W27)</f>
        <v>11.809999999999999</v>
      </c>
      <c r="X28" s="31"/>
      <c r="Y28" s="32">
        <f t="shared" si="11"/>
        <v>-1.0000000000001563E-2</v>
      </c>
      <c r="Z28" s="33">
        <f t="shared" si="7"/>
        <v>-8.4602368866341481E-4</v>
      </c>
      <c r="AA28" s="31"/>
      <c r="AB28" s="28"/>
      <c r="AC28" s="30">
        <f>SUM(AC12:AC27)</f>
        <v>12.074999999999999</v>
      </c>
      <c r="AD28" s="31"/>
      <c r="AE28" s="32">
        <f t="shared" si="12"/>
        <v>0.26500000000000057</v>
      </c>
      <c r="AF28" s="33">
        <f t="shared" si="9"/>
        <v>2.2438611346316733E-2</v>
      </c>
    </row>
    <row r="29" spans="2:32" ht="12.75" customHeight="1" x14ac:dyDescent="0.25">
      <c r="B29" s="134" t="s">
        <v>18</v>
      </c>
      <c r="C29" s="14"/>
      <c r="D29" s="15" t="s">
        <v>58</v>
      </c>
      <c r="E29" s="15"/>
      <c r="F29" s="17">
        <f>$G$7</f>
        <v>250</v>
      </c>
      <c r="G29" s="16">
        <v>-6.9999999999999999E-4</v>
      </c>
      <c r="H29" s="18">
        <f t="shared" ref="H29:H35" si="28">$F29*G29</f>
        <v>-0.17499999999999999</v>
      </c>
      <c r="I29" s="19"/>
      <c r="J29" s="16">
        <v>3.3879029409713071E-4</v>
      </c>
      <c r="K29" s="18">
        <f t="shared" ref="K29:K35" si="29">$F29*J29</f>
        <v>8.4697573524282671E-2</v>
      </c>
      <c r="L29" s="19"/>
      <c r="M29" s="21">
        <f t="shared" si="26"/>
        <v>0.25969757352428269</v>
      </c>
      <c r="N29" s="22">
        <f t="shared" si="27"/>
        <v>-1.4839861344244727</v>
      </c>
      <c r="O29" s="19"/>
      <c r="P29" s="16">
        <v>0</v>
      </c>
      <c r="Q29" s="18">
        <f t="shared" ref="Q29:Q35" si="30">$F29*P29</f>
        <v>0</v>
      </c>
      <c r="R29" s="19"/>
      <c r="S29" s="21">
        <f t="shared" si="10"/>
        <v>-8.4697573524282671E-2</v>
      </c>
      <c r="T29" s="22">
        <f t="shared" si="5"/>
        <v>-1</v>
      </c>
      <c r="U29" s="19"/>
      <c r="V29" s="16">
        <v>0</v>
      </c>
      <c r="W29" s="18">
        <f t="shared" ref="W29:W35" si="31">$F29*V29</f>
        <v>0</v>
      </c>
      <c r="X29" s="19"/>
      <c r="Y29" s="21">
        <f t="shared" si="11"/>
        <v>0</v>
      </c>
      <c r="Z29" s="22" t="str">
        <f t="shared" si="7"/>
        <v/>
      </c>
      <c r="AA29" s="19"/>
      <c r="AB29" s="16">
        <v>0</v>
      </c>
      <c r="AC29" s="18">
        <f t="shared" ref="AC29:AC35" si="32">$F29*AB29</f>
        <v>0</v>
      </c>
      <c r="AD29" s="19"/>
      <c r="AE29" s="21">
        <f t="shared" si="12"/>
        <v>0</v>
      </c>
      <c r="AF29" s="22" t="str">
        <f t="shared" si="9"/>
        <v/>
      </c>
    </row>
    <row r="30" spans="2:32" x14ac:dyDescent="0.25">
      <c r="B30" s="24" t="s">
        <v>56</v>
      </c>
      <c r="C30" s="14"/>
      <c r="D30" s="15" t="s">
        <v>58</v>
      </c>
      <c r="E30" s="15"/>
      <c r="F30" s="17">
        <f t="shared" ref="F30" si="33">$G$7</f>
        <v>250</v>
      </c>
      <c r="G30" s="16">
        <v>1.1999999999999999E-3</v>
      </c>
      <c r="H30" s="18">
        <f t="shared" si="28"/>
        <v>0.3</v>
      </c>
      <c r="I30" s="19"/>
      <c r="J30" s="16">
        <v>3.6835419973824286E-3</v>
      </c>
      <c r="K30" s="18">
        <f t="shared" si="29"/>
        <v>0.92088549934560715</v>
      </c>
      <c r="L30" s="19"/>
      <c r="M30" s="21">
        <f t="shared" si="26"/>
        <v>0.62088549934560722</v>
      </c>
      <c r="N30" s="22">
        <f t="shared" si="27"/>
        <v>2.0696183311520242</v>
      </c>
      <c r="O30" s="19"/>
      <c r="P30" s="16">
        <v>0</v>
      </c>
      <c r="Q30" s="18">
        <f t="shared" si="30"/>
        <v>0</v>
      </c>
      <c r="R30" s="19"/>
      <c r="S30" s="21">
        <f t="shared" ref="S30" si="34">Q30-K30</f>
        <v>-0.92088549934560715</v>
      </c>
      <c r="T30" s="22">
        <f t="shared" ref="T30" si="35">IF((K30)=0,"",(S30/K30))</f>
        <v>-1</v>
      </c>
      <c r="U30" s="19"/>
      <c r="V30" s="16">
        <v>0</v>
      </c>
      <c r="W30" s="18">
        <f t="shared" si="31"/>
        <v>0</v>
      </c>
      <c r="X30" s="19"/>
      <c r="Y30" s="21">
        <f t="shared" ref="Y30" si="36">W30-Q30</f>
        <v>0</v>
      </c>
      <c r="Z30" s="22" t="str">
        <f t="shared" ref="Z30" si="37">IF((Q30)=0,"",(Y30/Q30))</f>
        <v/>
      </c>
      <c r="AA30" s="19"/>
      <c r="AB30" s="16">
        <v>0</v>
      </c>
      <c r="AC30" s="18">
        <f t="shared" si="32"/>
        <v>0</v>
      </c>
      <c r="AD30" s="19"/>
      <c r="AE30" s="21">
        <f t="shared" ref="AE30" si="38">AC30-W30</f>
        <v>0</v>
      </c>
      <c r="AF30" s="22" t="str">
        <f t="shared" ref="AF30" si="39">IF((W30)=0,"",(AE30/W30))</f>
        <v/>
      </c>
    </row>
    <row r="31" spans="2:32" x14ac:dyDescent="0.25">
      <c r="B31" s="132">
        <v>1575</v>
      </c>
      <c r="C31" s="14"/>
      <c r="D31" s="15" t="s">
        <v>58</v>
      </c>
      <c r="E31" s="15"/>
      <c r="F31" s="17">
        <f t="shared" si="25"/>
        <v>250</v>
      </c>
      <c r="G31" s="16">
        <v>1E-4</v>
      </c>
      <c r="H31" s="18">
        <f>$F31*G31</f>
        <v>2.5000000000000001E-2</v>
      </c>
      <c r="I31" s="19"/>
      <c r="J31" s="16">
        <v>0</v>
      </c>
      <c r="K31" s="18">
        <f>$F31*J31</f>
        <v>0</v>
      </c>
      <c r="L31" s="19"/>
      <c r="M31" s="21">
        <f t="shared" si="26"/>
        <v>-2.5000000000000001E-2</v>
      </c>
      <c r="N31" s="22">
        <f t="shared" si="27"/>
        <v>-1</v>
      </c>
      <c r="O31" s="19"/>
      <c r="P31" s="16">
        <v>0</v>
      </c>
      <c r="Q31" s="18">
        <f>$F31*P31</f>
        <v>0</v>
      </c>
      <c r="R31" s="19"/>
      <c r="S31" s="21">
        <f>Q31-K31</f>
        <v>0</v>
      </c>
      <c r="T31" s="22" t="str">
        <f>IF((K31)=0,"",(S31/K31))</f>
        <v/>
      </c>
      <c r="U31" s="19"/>
      <c r="V31" s="16">
        <v>0</v>
      </c>
      <c r="W31" s="18">
        <f>$F31*V31</f>
        <v>0</v>
      </c>
      <c r="X31" s="19"/>
      <c r="Y31" s="21">
        <f>W31-Q31</f>
        <v>0</v>
      </c>
      <c r="Z31" s="22" t="str">
        <f>IF((Q31)=0,"",(Y31/Q31))</f>
        <v/>
      </c>
      <c r="AA31" s="19"/>
      <c r="AB31" s="16">
        <v>0</v>
      </c>
      <c r="AC31" s="18">
        <f>$F31*AB31</f>
        <v>0</v>
      </c>
      <c r="AD31" s="19"/>
      <c r="AE31" s="21">
        <f>AC31-W31</f>
        <v>0</v>
      </c>
      <c r="AF31" s="22" t="str">
        <f>IF((W31)=0,"",(AE31/W31))</f>
        <v/>
      </c>
    </row>
    <row r="32" spans="2:32" ht="25" x14ac:dyDescent="0.25">
      <c r="B32" s="134" t="s">
        <v>18</v>
      </c>
      <c r="C32" s="14"/>
      <c r="D32" s="15" t="s">
        <v>58</v>
      </c>
      <c r="E32" s="15"/>
      <c r="F32" s="17">
        <f>$G$7</f>
        <v>250</v>
      </c>
      <c r="G32" s="16"/>
      <c r="H32" s="18">
        <f t="shared" ref="H32" si="40">$F32*G32</f>
        <v>0</v>
      </c>
      <c r="I32" s="19"/>
      <c r="J32" s="16"/>
      <c r="K32" s="18">
        <f t="shared" ref="K32" si="41">$F32*J32</f>
        <v>0</v>
      </c>
      <c r="L32" s="19"/>
      <c r="M32" s="21">
        <f t="shared" ref="M32" si="42">K32-H32</f>
        <v>0</v>
      </c>
      <c r="N32" s="22" t="str">
        <f t="shared" ref="N32" si="43">IF((H32)=0,"",(M32/H32))</f>
        <v/>
      </c>
      <c r="O32" s="36"/>
      <c r="P32" s="16"/>
      <c r="Q32" s="18">
        <f t="shared" si="30"/>
        <v>0</v>
      </c>
      <c r="R32" s="36"/>
      <c r="S32" s="21">
        <f t="shared" si="10"/>
        <v>0</v>
      </c>
      <c r="T32" s="22" t="str">
        <f t="shared" si="5"/>
        <v/>
      </c>
      <c r="U32" s="36"/>
      <c r="V32" s="16"/>
      <c r="W32" s="18">
        <f t="shared" si="31"/>
        <v>0</v>
      </c>
      <c r="X32" s="36"/>
      <c r="Y32" s="21">
        <f t="shared" si="11"/>
        <v>0</v>
      </c>
      <c r="Z32" s="22" t="str">
        <f t="shared" si="7"/>
        <v/>
      </c>
      <c r="AA32" s="36"/>
      <c r="AB32" s="16"/>
      <c r="AC32" s="18">
        <f t="shared" si="32"/>
        <v>0</v>
      </c>
      <c r="AD32" s="36"/>
      <c r="AE32" s="21">
        <f t="shared" si="12"/>
        <v>0</v>
      </c>
      <c r="AF32" s="22" t="str">
        <f t="shared" si="9"/>
        <v/>
      </c>
    </row>
    <row r="33" spans="2:32" x14ac:dyDescent="0.25">
      <c r="B33" s="37" t="s">
        <v>19</v>
      </c>
      <c r="C33" s="14"/>
      <c r="D33" s="15" t="s">
        <v>58</v>
      </c>
      <c r="E33" s="15"/>
      <c r="F33" s="17">
        <f t="shared" ref="F33" si="44">$G$7</f>
        <v>250</v>
      </c>
      <c r="G33" s="133">
        <v>6.0000000000000002E-5</v>
      </c>
      <c r="H33" s="18">
        <f t="shared" si="28"/>
        <v>1.5000000000000001E-2</v>
      </c>
      <c r="I33" s="19"/>
      <c r="J33" s="133">
        <v>6.0000000000000002E-5</v>
      </c>
      <c r="K33" s="18">
        <f t="shared" si="29"/>
        <v>1.5000000000000001E-2</v>
      </c>
      <c r="L33" s="19"/>
      <c r="M33" s="21">
        <f t="shared" si="26"/>
        <v>0</v>
      </c>
      <c r="N33" s="22">
        <f t="shared" si="27"/>
        <v>0</v>
      </c>
      <c r="O33" s="19"/>
      <c r="P33" s="133">
        <v>6.0000000000000002E-5</v>
      </c>
      <c r="Q33" s="18">
        <f t="shared" si="30"/>
        <v>1.5000000000000001E-2</v>
      </c>
      <c r="R33" s="19"/>
      <c r="S33" s="21">
        <f t="shared" si="10"/>
        <v>0</v>
      </c>
      <c r="T33" s="22">
        <f t="shared" si="5"/>
        <v>0</v>
      </c>
      <c r="U33" s="19"/>
      <c r="V33" s="133">
        <v>6.0000000000000002E-5</v>
      </c>
      <c r="W33" s="18">
        <f t="shared" si="31"/>
        <v>1.5000000000000001E-2</v>
      </c>
      <c r="X33" s="19"/>
      <c r="Y33" s="21">
        <f t="shared" si="11"/>
        <v>0</v>
      </c>
      <c r="Z33" s="22">
        <f t="shared" si="7"/>
        <v>0</v>
      </c>
      <c r="AA33" s="19"/>
      <c r="AB33" s="133">
        <v>6.0000000000000002E-5</v>
      </c>
      <c r="AC33" s="18">
        <f t="shared" si="32"/>
        <v>1.5000000000000001E-2</v>
      </c>
      <c r="AD33" s="19"/>
      <c r="AE33" s="21">
        <f t="shared" si="12"/>
        <v>0</v>
      </c>
      <c r="AF33" s="22">
        <f t="shared" si="9"/>
        <v>0</v>
      </c>
    </row>
    <row r="34" spans="2:32" x14ac:dyDescent="0.25">
      <c r="B34" s="37" t="s">
        <v>20</v>
      </c>
      <c r="C34" s="14"/>
      <c r="D34" s="15"/>
      <c r="E34" s="15"/>
      <c r="F34" s="179">
        <f>$G$7*(1+G63)-$G$7</f>
        <v>7.6975000000000477</v>
      </c>
      <c r="G34" s="38">
        <f>0.64*$G$44+0.18*$G$45+0.18*$G$46</f>
        <v>0.10214000000000001</v>
      </c>
      <c r="H34" s="18">
        <f t="shared" si="28"/>
        <v>0.78622265000000491</v>
      </c>
      <c r="I34" s="19"/>
      <c r="J34" s="38">
        <f>0.64*$G$44+0.18*$G$45+0.18*$G$46</f>
        <v>0.10214000000000001</v>
      </c>
      <c r="K34" s="18">
        <f t="shared" si="29"/>
        <v>0.78622265000000491</v>
      </c>
      <c r="L34" s="19"/>
      <c r="M34" s="21">
        <f t="shared" si="26"/>
        <v>0</v>
      </c>
      <c r="N34" s="22">
        <f t="shared" si="27"/>
        <v>0</v>
      </c>
      <c r="O34" s="19"/>
      <c r="P34" s="38">
        <f>0.64*$G$44+0.18*$G$45+0.18*$G$46</f>
        <v>0.10214000000000001</v>
      </c>
      <c r="Q34" s="18">
        <f t="shared" si="30"/>
        <v>0.78622265000000491</v>
      </c>
      <c r="R34" s="19"/>
      <c r="S34" s="21">
        <f t="shared" si="10"/>
        <v>0</v>
      </c>
      <c r="T34" s="22">
        <f t="shared" si="5"/>
        <v>0</v>
      </c>
      <c r="U34" s="19"/>
      <c r="V34" s="38">
        <f>0.64*$G$44+0.18*$G$45+0.18*$G$46</f>
        <v>0.10214000000000001</v>
      </c>
      <c r="W34" s="18">
        <f t="shared" si="31"/>
        <v>0.78622265000000491</v>
      </c>
      <c r="X34" s="19"/>
      <c r="Y34" s="21">
        <f t="shared" si="11"/>
        <v>0</v>
      </c>
      <c r="Z34" s="22">
        <f t="shared" si="7"/>
        <v>0</v>
      </c>
      <c r="AA34" s="19"/>
      <c r="AB34" s="38">
        <f>0.64*$G$44+0.18*$G$45+0.18*$G$46</f>
        <v>0.10214000000000001</v>
      </c>
      <c r="AC34" s="18">
        <f t="shared" si="32"/>
        <v>0.78622265000000491</v>
      </c>
      <c r="AD34" s="19"/>
      <c r="AE34" s="21">
        <f t="shared" si="12"/>
        <v>0</v>
      </c>
      <c r="AF34" s="22">
        <f t="shared" si="9"/>
        <v>0</v>
      </c>
    </row>
    <row r="35" spans="2:32" x14ac:dyDescent="0.25">
      <c r="B35" s="37" t="s">
        <v>21</v>
      </c>
      <c r="C35" s="14"/>
      <c r="D35" s="15" t="s">
        <v>55</v>
      </c>
      <c r="E35" s="15"/>
      <c r="F35" s="17">
        <v>1</v>
      </c>
      <c r="G35" s="38"/>
      <c r="H35" s="18">
        <f t="shared" si="28"/>
        <v>0</v>
      </c>
      <c r="I35" s="19"/>
      <c r="J35" s="38"/>
      <c r="K35" s="18">
        <f t="shared" si="29"/>
        <v>0</v>
      </c>
      <c r="L35" s="19"/>
      <c r="M35" s="21">
        <f t="shared" si="26"/>
        <v>0</v>
      </c>
      <c r="N35" s="22"/>
      <c r="O35" s="19"/>
      <c r="P35" s="38"/>
      <c r="Q35" s="18">
        <f t="shared" si="30"/>
        <v>0</v>
      </c>
      <c r="R35" s="19"/>
      <c r="S35" s="21">
        <f t="shared" si="10"/>
        <v>0</v>
      </c>
      <c r="T35" s="22"/>
      <c r="U35" s="19"/>
      <c r="V35" s="38"/>
      <c r="W35" s="18">
        <f t="shared" si="31"/>
        <v>0</v>
      </c>
      <c r="X35" s="19"/>
      <c r="Y35" s="21">
        <f t="shared" si="11"/>
        <v>0</v>
      </c>
      <c r="Z35" s="22"/>
      <c r="AA35" s="19"/>
      <c r="AB35" s="38"/>
      <c r="AC35" s="18">
        <f t="shared" si="32"/>
        <v>0</v>
      </c>
      <c r="AD35" s="19"/>
      <c r="AE35" s="21">
        <f t="shared" si="12"/>
        <v>0</v>
      </c>
      <c r="AF35" s="22"/>
    </row>
    <row r="36" spans="2:32" ht="25.5" customHeight="1" x14ac:dyDescent="0.25">
      <c r="B36" s="39" t="s">
        <v>22</v>
      </c>
      <c r="C36" s="40"/>
      <c r="D36" s="40"/>
      <c r="E36" s="40"/>
      <c r="F36" s="42"/>
      <c r="G36" s="41"/>
      <c r="H36" s="43">
        <f>SUM(H29:H35)+H28</f>
        <v>12.231222650000007</v>
      </c>
      <c r="I36" s="31"/>
      <c r="J36" s="41"/>
      <c r="K36" s="43">
        <f>SUM(K29:K35)+K28</f>
        <v>13.521805722869894</v>
      </c>
      <c r="L36" s="31"/>
      <c r="M36" s="32">
        <f t="shared" si="26"/>
        <v>1.2905830728698877</v>
      </c>
      <c r="N36" s="33">
        <f t="shared" ref="N36:N46" si="45">IF((H36)=0,"",(M36/H36))</f>
        <v>0.10551545906736372</v>
      </c>
      <c r="O36" s="31"/>
      <c r="P36" s="41"/>
      <c r="Q36" s="43">
        <f>SUM(Q29:Q35)+Q28</f>
        <v>12.621222650000005</v>
      </c>
      <c r="R36" s="31"/>
      <c r="S36" s="32">
        <f t="shared" si="10"/>
        <v>-0.90058307286988892</v>
      </c>
      <c r="T36" s="33">
        <f t="shared" ref="T36:T46" si="46">IF((K36)=0,"",(S36/K36))</f>
        <v>-6.6602278669534637E-2</v>
      </c>
      <c r="U36" s="31"/>
      <c r="V36" s="41"/>
      <c r="W36" s="43">
        <f>SUM(W29:W35)+W28</f>
        <v>12.611222650000004</v>
      </c>
      <c r="X36" s="31"/>
      <c r="Y36" s="32">
        <f t="shared" si="11"/>
        <v>-1.0000000000001563E-2</v>
      </c>
      <c r="Z36" s="33">
        <f t="shared" ref="Z36:Z46" si="47">IF((Q36)=0,"",(Y36/Q36))</f>
        <v>-7.9231626580975967E-4</v>
      </c>
      <c r="AA36" s="31"/>
      <c r="AB36" s="41"/>
      <c r="AC36" s="43">
        <f>SUM(AC29:AC35)+AC28</f>
        <v>12.876222650000004</v>
      </c>
      <c r="AD36" s="31"/>
      <c r="AE36" s="32">
        <f t="shared" si="12"/>
        <v>0.26500000000000057</v>
      </c>
      <c r="AF36" s="33">
        <f t="shared" ref="AF36:AF46" si="48">IF((W36)=0,"",(AE36/W36))</f>
        <v>2.1013030009425809E-2</v>
      </c>
    </row>
    <row r="37" spans="2:32" x14ac:dyDescent="0.25">
      <c r="B37" s="19" t="s">
        <v>23</v>
      </c>
      <c r="C37" s="19"/>
      <c r="D37" s="44" t="s">
        <v>58</v>
      </c>
      <c r="E37" s="44"/>
      <c r="F37" s="45">
        <f>G7*(1+G63)</f>
        <v>257.69750000000005</v>
      </c>
      <c r="G37" s="20">
        <v>7.1032387953087568E-3</v>
      </c>
      <c r="H37" s="18">
        <f>$F37*G37</f>
        <v>1.8304868794540787</v>
      </c>
      <c r="I37" s="19"/>
      <c r="J37" s="20">
        <v>6.9089021858936049E-3</v>
      </c>
      <c r="K37" s="18">
        <f>$F37*J37</f>
        <v>1.7804068210493176</v>
      </c>
      <c r="L37" s="19"/>
      <c r="M37" s="21">
        <f t="shared" si="26"/>
        <v>-5.0080058404761152E-2</v>
      </c>
      <c r="N37" s="22">
        <f t="shared" si="45"/>
        <v>-2.7358873186622862E-2</v>
      </c>
      <c r="O37" s="19"/>
      <c r="P37" s="20">
        <v>6.9089021858936049E-3</v>
      </c>
      <c r="Q37" s="18">
        <f>$F37*P37</f>
        <v>1.7804068210493176</v>
      </c>
      <c r="R37" s="19"/>
      <c r="S37" s="21">
        <f t="shared" si="10"/>
        <v>0</v>
      </c>
      <c r="T37" s="22">
        <f t="shared" si="46"/>
        <v>0</v>
      </c>
      <c r="U37" s="19"/>
      <c r="V37" s="20">
        <v>6.9089021858936049E-3</v>
      </c>
      <c r="W37" s="18">
        <f>$F37*V37</f>
        <v>1.7804068210493176</v>
      </c>
      <c r="X37" s="19"/>
      <c r="Y37" s="21">
        <f t="shared" si="11"/>
        <v>0</v>
      </c>
      <c r="Z37" s="22">
        <f t="shared" si="47"/>
        <v>0</v>
      </c>
      <c r="AA37" s="19"/>
      <c r="AB37" s="20">
        <v>6.9089021858936049E-3</v>
      </c>
      <c r="AC37" s="18">
        <f>$F37*AB37</f>
        <v>1.7804068210493176</v>
      </c>
      <c r="AD37" s="19"/>
      <c r="AE37" s="21">
        <f t="shared" si="12"/>
        <v>0</v>
      </c>
      <c r="AF37" s="22">
        <f t="shared" si="48"/>
        <v>0</v>
      </c>
    </row>
    <row r="38" spans="2:32" ht="25.5" customHeight="1" x14ac:dyDescent="0.25">
      <c r="B38" s="46" t="s">
        <v>24</v>
      </c>
      <c r="C38" s="19"/>
      <c r="D38" s="44" t="s">
        <v>58</v>
      </c>
      <c r="E38" s="44"/>
      <c r="F38" s="45">
        <f>F37</f>
        <v>257.69750000000005</v>
      </c>
      <c r="G38" s="20">
        <v>5.4246499567596898E-3</v>
      </c>
      <c r="H38" s="18">
        <f>$F38*G38</f>
        <v>1.3979187322320805</v>
      </c>
      <c r="I38" s="19"/>
      <c r="J38" s="20">
        <v>5.4355890760332311E-3</v>
      </c>
      <c r="K38" s="18">
        <f>$F38*J38</f>
        <v>1.4007377159210739</v>
      </c>
      <c r="L38" s="19"/>
      <c r="M38" s="21">
        <f t="shared" si="26"/>
        <v>2.8189836889933595E-3</v>
      </c>
      <c r="N38" s="22">
        <f t="shared" si="45"/>
        <v>2.0165576324256279E-3</v>
      </c>
      <c r="O38" s="19"/>
      <c r="P38" s="20">
        <v>5.4355890760332311E-3</v>
      </c>
      <c r="Q38" s="18">
        <f>$F38*P38</f>
        <v>1.4007377159210739</v>
      </c>
      <c r="R38" s="19"/>
      <c r="S38" s="21">
        <f t="shared" si="10"/>
        <v>0</v>
      </c>
      <c r="T38" s="22">
        <f t="shared" si="46"/>
        <v>0</v>
      </c>
      <c r="U38" s="19"/>
      <c r="V38" s="20">
        <v>5.4355890760332311E-3</v>
      </c>
      <c r="W38" s="18">
        <f>$F38*V38</f>
        <v>1.4007377159210739</v>
      </c>
      <c r="X38" s="19"/>
      <c r="Y38" s="21">
        <f t="shared" si="11"/>
        <v>0</v>
      </c>
      <c r="Z38" s="22">
        <f t="shared" si="47"/>
        <v>0</v>
      </c>
      <c r="AA38" s="19"/>
      <c r="AB38" s="20">
        <v>5.4355890760332311E-3</v>
      </c>
      <c r="AC38" s="18">
        <f>$F38*AB38</f>
        <v>1.4007377159210739</v>
      </c>
      <c r="AD38" s="19"/>
      <c r="AE38" s="21">
        <f t="shared" si="12"/>
        <v>0</v>
      </c>
      <c r="AF38" s="22">
        <f t="shared" si="48"/>
        <v>0</v>
      </c>
    </row>
    <row r="39" spans="2:32" ht="25.5" customHeight="1" x14ac:dyDescent="0.25">
      <c r="B39" s="39" t="s">
        <v>25</v>
      </c>
      <c r="C39" s="26"/>
      <c r="D39" s="26"/>
      <c r="E39" s="26"/>
      <c r="F39" s="42"/>
      <c r="G39" s="47"/>
      <c r="H39" s="43">
        <f>SUM(H36:H38)</f>
        <v>15.459628261686165</v>
      </c>
      <c r="I39" s="48"/>
      <c r="J39" s="47"/>
      <c r="K39" s="43">
        <f>SUM(K36:K38)</f>
        <v>16.702950259840286</v>
      </c>
      <c r="L39" s="48"/>
      <c r="M39" s="32">
        <f t="shared" si="26"/>
        <v>1.243321998154121</v>
      </c>
      <c r="N39" s="33">
        <f t="shared" si="45"/>
        <v>8.0423796556315985E-2</v>
      </c>
      <c r="O39" s="48"/>
      <c r="P39" s="47"/>
      <c r="Q39" s="43">
        <f>SUM(Q36:Q38)</f>
        <v>15.802367186970397</v>
      </c>
      <c r="R39" s="48"/>
      <c r="S39" s="32">
        <f t="shared" si="10"/>
        <v>-0.90058307286988892</v>
      </c>
      <c r="T39" s="33">
        <f t="shared" si="46"/>
        <v>-5.3917604905715642E-2</v>
      </c>
      <c r="U39" s="48"/>
      <c r="V39" s="47"/>
      <c r="W39" s="43">
        <f>SUM(W36:W38)</f>
        <v>15.792367186970395</v>
      </c>
      <c r="X39" s="48"/>
      <c r="Y39" s="32">
        <f t="shared" si="11"/>
        <v>-1.0000000000001563E-2</v>
      </c>
      <c r="Z39" s="33">
        <f t="shared" si="47"/>
        <v>-6.3281658258434298E-4</v>
      </c>
      <c r="AA39" s="48"/>
      <c r="AB39" s="47"/>
      <c r="AC39" s="43">
        <f>SUM(AC36:AC38)</f>
        <v>16.057367186970396</v>
      </c>
      <c r="AD39" s="48"/>
      <c r="AE39" s="32">
        <f t="shared" si="12"/>
        <v>0.26500000000000057</v>
      </c>
      <c r="AF39" s="33">
        <f t="shared" si="48"/>
        <v>1.6780258264172117E-2</v>
      </c>
    </row>
    <row r="40" spans="2:32" ht="24.75" customHeight="1" x14ac:dyDescent="0.25">
      <c r="B40" s="49" t="s">
        <v>26</v>
      </c>
      <c r="C40" s="14"/>
      <c r="D40" s="15" t="s">
        <v>58</v>
      </c>
      <c r="E40" s="15"/>
      <c r="F40" s="45">
        <f>F38</f>
        <v>257.69750000000005</v>
      </c>
      <c r="G40" s="50">
        <v>4.4000000000000003E-3</v>
      </c>
      <c r="H40" s="154">
        <f t="shared" ref="H40:H48" si="49">$F40*G40</f>
        <v>1.1338690000000002</v>
      </c>
      <c r="I40" s="19"/>
      <c r="J40" s="211">
        <v>5.8500000000000002E-3</v>
      </c>
      <c r="K40" s="212">
        <f t="shared" ref="K40:K48" si="50">$F40*J40</f>
        <v>1.5075303750000004</v>
      </c>
      <c r="L40" s="19"/>
      <c r="M40" s="21">
        <f t="shared" si="26"/>
        <v>0.37366137500000018</v>
      </c>
      <c r="N40" s="155">
        <f t="shared" si="45"/>
        <v>0.32954545454545464</v>
      </c>
      <c r="O40" s="19"/>
      <c r="P40" s="50">
        <v>4.4000000000000003E-3</v>
      </c>
      <c r="Q40" s="154">
        <f t="shared" ref="Q40:Q48" si="51">$F40*P40</f>
        <v>1.1338690000000002</v>
      </c>
      <c r="R40" s="19"/>
      <c r="S40" s="21">
        <f t="shared" si="10"/>
        <v>-0.37366137500000018</v>
      </c>
      <c r="T40" s="155">
        <f t="shared" si="46"/>
        <v>-0.24786324786324793</v>
      </c>
      <c r="U40" s="19"/>
      <c r="V40" s="50">
        <v>4.4000000000000003E-3</v>
      </c>
      <c r="W40" s="154">
        <f t="shared" ref="W40:W48" si="52">$F40*V40</f>
        <v>1.1338690000000002</v>
      </c>
      <c r="X40" s="19"/>
      <c r="Y40" s="21">
        <f t="shared" si="11"/>
        <v>0</v>
      </c>
      <c r="Z40" s="155">
        <f t="shared" si="47"/>
        <v>0</v>
      </c>
      <c r="AA40" s="19"/>
      <c r="AB40" s="50">
        <v>4.4000000000000003E-3</v>
      </c>
      <c r="AC40" s="154">
        <f t="shared" ref="AC40:AC48" si="53">$F40*AB40</f>
        <v>1.1338690000000002</v>
      </c>
      <c r="AD40" s="19"/>
      <c r="AE40" s="21">
        <f t="shared" si="12"/>
        <v>0</v>
      </c>
      <c r="AF40" s="155">
        <f t="shared" si="48"/>
        <v>0</v>
      </c>
    </row>
    <row r="41" spans="2:32" ht="25.5" customHeight="1" x14ac:dyDescent="0.25">
      <c r="B41" s="49" t="s">
        <v>27</v>
      </c>
      <c r="C41" s="14"/>
      <c r="D41" s="15" t="s">
        <v>58</v>
      </c>
      <c r="E41" s="15"/>
      <c r="F41" s="45">
        <f>F38</f>
        <v>257.69750000000005</v>
      </c>
      <c r="G41" s="50">
        <v>1.2999999999999999E-3</v>
      </c>
      <c r="H41" s="154">
        <f t="shared" si="49"/>
        <v>0.33500675000000002</v>
      </c>
      <c r="I41" s="19"/>
      <c r="J41" s="50">
        <v>1.2999999999999999E-3</v>
      </c>
      <c r="K41" s="154">
        <f t="shared" si="50"/>
        <v>0.33500675000000002</v>
      </c>
      <c r="L41" s="19"/>
      <c r="M41" s="21">
        <f t="shared" si="26"/>
        <v>0</v>
      </c>
      <c r="N41" s="155">
        <f t="shared" si="45"/>
        <v>0</v>
      </c>
      <c r="O41" s="19"/>
      <c r="P41" s="50">
        <v>1.2999999999999999E-3</v>
      </c>
      <c r="Q41" s="154">
        <f t="shared" si="51"/>
        <v>0.33500675000000002</v>
      </c>
      <c r="R41" s="19"/>
      <c r="S41" s="21">
        <f t="shared" si="10"/>
        <v>0</v>
      </c>
      <c r="T41" s="155">
        <f t="shared" si="46"/>
        <v>0</v>
      </c>
      <c r="U41" s="19"/>
      <c r="V41" s="50">
        <v>1.2999999999999999E-3</v>
      </c>
      <c r="W41" s="154">
        <f t="shared" si="52"/>
        <v>0.33500675000000002</v>
      </c>
      <c r="X41" s="19"/>
      <c r="Y41" s="21">
        <f t="shared" si="11"/>
        <v>0</v>
      </c>
      <c r="Z41" s="155">
        <f t="shared" si="47"/>
        <v>0</v>
      </c>
      <c r="AA41" s="19"/>
      <c r="AB41" s="50">
        <v>1.2999999999999999E-3</v>
      </c>
      <c r="AC41" s="154">
        <f t="shared" si="53"/>
        <v>0.33500675000000002</v>
      </c>
      <c r="AD41" s="19"/>
      <c r="AE41" s="21">
        <f t="shared" si="12"/>
        <v>0</v>
      </c>
      <c r="AF41" s="155">
        <f t="shared" si="48"/>
        <v>0</v>
      </c>
    </row>
    <row r="42" spans="2:32" x14ac:dyDescent="0.25">
      <c r="B42" s="14" t="s">
        <v>28</v>
      </c>
      <c r="C42" s="14"/>
      <c r="D42" s="15" t="s">
        <v>55</v>
      </c>
      <c r="E42" s="15"/>
      <c r="F42" s="17">
        <v>1</v>
      </c>
      <c r="G42" s="50">
        <v>0.25</v>
      </c>
      <c r="H42" s="154">
        <f t="shared" si="49"/>
        <v>0.25</v>
      </c>
      <c r="I42" s="19"/>
      <c r="J42" s="50">
        <v>0.25</v>
      </c>
      <c r="K42" s="154">
        <f t="shared" si="50"/>
        <v>0.25</v>
      </c>
      <c r="L42" s="19"/>
      <c r="M42" s="21">
        <f t="shared" si="26"/>
        <v>0</v>
      </c>
      <c r="N42" s="155">
        <f t="shared" si="45"/>
        <v>0</v>
      </c>
      <c r="O42" s="19"/>
      <c r="P42" s="50">
        <v>0.25</v>
      </c>
      <c r="Q42" s="154">
        <f t="shared" si="51"/>
        <v>0.25</v>
      </c>
      <c r="R42" s="19"/>
      <c r="S42" s="21">
        <f t="shared" si="10"/>
        <v>0</v>
      </c>
      <c r="T42" s="155">
        <f t="shared" si="46"/>
        <v>0</v>
      </c>
      <c r="U42" s="19"/>
      <c r="V42" s="50">
        <v>0.25</v>
      </c>
      <c r="W42" s="154">
        <f t="shared" si="52"/>
        <v>0.25</v>
      </c>
      <c r="X42" s="19"/>
      <c r="Y42" s="21">
        <f t="shared" si="11"/>
        <v>0</v>
      </c>
      <c r="Z42" s="155">
        <f t="shared" si="47"/>
        <v>0</v>
      </c>
      <c r="AA42" s="19"/>
      <c r="AB42" s="50">
        <v>0.25</v>
      </c>
      <c r="AC42" s="154">
        <f t="shared" si="53"/>
        <v>0.25</v>
      </c>
      <c r="AD42" s="19"/>
      <c r="AE42" s="21">
        <f t="shared" si="12"/>
        <v>0</v>
      </c>
      <c r="AF42" s="155">
        <f t="shared" si="48"/>
        <v>0</v>
      </c>
    </row>
    <row r="43" spans="2:32" x14ac:dyDescent="0.25">
      <c r="B43" s="14" t="s">
        <v>29</v>
      </c>
      <c r="C43" s="14"/>
      <c r="D43" s="15" t="s">
        <v>58</v>
      </c>
      <c r="E43" s="15"/>
      <c r="F43" s="53">
        <f>G7</f>
        <v>250</v>
      </c>
      <c r="G43" s="50">
        <v>7.0000000000000001E-3</v>
      </c>
      <c r="H43" s="154">
        <f t="shared" si="49"/>
        <v>1.75</v>
      </c>
      <c r="I43" s="19"/>
      <c r="J43" s="50">
        <v>7.0000000000000001E-3</v>
      </c>
      <c r="K43" s="154">
        <f t="shared" si="50"/>
        <v>1.75</v>
      </c>
      <c r="L43" s="19"/>
      <c r="M43" s="21">
        <f t="shared" si="26"/>
        <v>0</v>
      </c>
      <c r="N43" s="155">
        <f t="shared" si="45"/>
        <v>0</v>
      </c>
      <c r="O43" s="19"/>
      <c r="P43" s="50">
        <v>7.0000000000000001E-3</v>
      </c>
      <c r="Q43" s="154">
        <f t="shared" si="51"/>
        <v>1.75</v>
      </c>
      <c r="R43" s="19"/>
      <c r="S43" s="21">
        <f t="shared" si="10"/>
        <v>0</v>
      </c>
      <c r="T43" s="155">
        <f t="shared" si="46"/>
        <v>0</v>
      </c>
      <c r="U43" s="19"/>
      <c r="V43" s="50">
        <v>7.0000000000000001E-3</v>
      </c>
      <c r="W43" s="154">
        <f t="shared" si="52"/>
        <v>1.75</v>
      </c>
      <c r="X43" s="19"/>
      <c r="Y43" s="21">
        <f t="shared" si="11"/>
        <v>0</v>
      </c>
      <c r="Z43" s="155">
        <f t="shared" si="47"/>
        <v>0</v>
      </c>
      <c r="AA43" s="19"/>
      <c r="AB43" s="50">
        <v>7.0000000000000001E-3</v>
      </c>
      <c r="AC43" s="154">
        <f t="shared" si="53"/>
        <v>1.75</v>
      </c>
      <c r="AD43" s="19"/>
      <c r="AE43" s="21">
        <f t="shared" si="12"/>
        <v>0</v>
      </c>
      <c r="AF43" s="155">
        <f t="shared" si="48"/>
        <v>0</v>
      </c>
    </row>
    <row r="44" spans="2:32" x14ac:dyDescent="0.25">
      <c r="B44" s="37" t="s">
        <v>30</v>
      </c>
      <c r="C44" s="14"/>
      <c r="D44" s="15" t="s">
        <v>58</v>
      </c>
      <c r="E44" s="15"/>
      <c r="F44" s="55">
        <f>0.64*$G$7</f>
        <v>160</v>
      </c>
      <c r="G44" s="54">
        <v>0.08</v>
      </c>
      <c r="H44" s="154">
        <f t="shared" si="49"/>
        <v>12.8</v>
      </c>
      <c r="I44" s="19"/>
      <c r="J44" s="54">
        <v>0.08</v>
      </c>
      <c r="K44" s="154">
        <f t="shared" si="50"/>
        <v>12.8</v>
      </c>
      <c r="L44" s="19"/>
      <c r="M44" s="21">
        <f t="shared" si="26"/>
        <v>0</v>
      </c>
      <c r="N44" s="155">
        <f t="shared" si="45"/>
        <v>0</v>
      </c>
      <c r="O44" s="19"/>
      <c r="P44" s="54">
        <v>0.08</v>
      </c>
      <c r="Q44" s="154">
        <f t="shared" si="51"/>
        <v>12.8</v>
      </c>
      <c r="R44" s="19"/>
      <c r="S44" s="21">
        <f t="shared" si="10"/>
        <v>0</v>
      </c>
      <c r="T44" s="155">
        <f t="shared" si="46"/>
        <v>0</v>
      </c>
      <c r="U44" s="19"/>
      <c r="V44" s="54">
        <v>0.08</v>
      </c>
      <c r="W44" s="154">
        <f t="shared" si="52"/>
        <v>12.8</v>
      </c>
      <c r="X44" s="19"/>
      <c r="Y44" s="21">
        <f t="shared" si="11"/>
        <v>0</v>
      </c>
      <c r="Z44" s="155">
        <f t="shared" si="47"/>
        <v>0</v>
      </c>
      <c r="AA44" s="19"/>
      <c r="AB44" s="54">
        <v>0.08</v>
      </c>
      <c r="AC44" s="154">
        <f t="shared" si="53"/>
        <v>12.8</v>
      </c>
      <c r="AD44" s="19"/>
      <c r="AE44" s="21">
        <f t="shared" si="12"/>
        <v>0</v>
      </c>
      <c r="AF44" s="155">
        <f t="shared" si="48"/>
        <v>0</v>
      </c>
    </row>
    <row r="45" spans="2:32" x14ac:dyDescent="0.25">
      <c r="B45" s="37" t="s">
        <v>31</v>
      </c>
      <c r="C45" s="14"/>
      <c r="D45" s="15" t="s">
        <v>58</v>
      </c>
      <c r="E45" s="15"/>
      <c r="F45" s="55">
        <f>0.18*$G$7</f>
        <v>45</v>
      </c>
      <c r="G45" s="54">
        <v>0.122</v>
      </c>
      <c r="H45" s="154">
        <f t="shared" si="49"/>
        <v>5.49</v>
      </c>
      <c r="I45" s="19"/>
      <c r="J45" s="54">
        <v>0.122</v>
      </c>
      <c r="K45" s="154">
        <f t="shared" si="50"/>
        <v>5.49</v>
      </c>
      <c r="L45" s="19"/>
      <c r="M45" s="21">
        <f t="shared" si="26"/>
        <v>0</v>
      </c>
      <c r="N45" s="155">
        <f t="shared" si="45"/>
        <v>0</v>
      </c>
      <c r="O45" s="19"/>
      <c r="P45" s="54">
        <v>0.122</v>
      </c>
      <c r="Q45" s="154">
        <f t="shared" si="51"/>
        <v>5.49</v>
      </c>
      <c r="R45" s="19"/>
      <c r="S45" s="21">
        <f t="shared" si="10"/>
        <v>0</v>
      </c>
      <c r="T45" s="155">
        <f t="shared" si="46"/>
        <v>0</v>
      </c>
      <c r="U45" s="19"/>
      <c r="V45" s="54">
        <v>0.122</v>
      </c>
      <c r="W45" s="154">
        <f t="shared" si="52"/>
        <v>5.49</v>
      </c>
      <c r="X45" s="19"/>
      <c r="Y45" s="21">
        <f t="shared" si="11"/>
        <v>0</v>
      </c>
      <c r="Z45" s="155">
        <f t="shared" si="47"/>
        <v>0</v>
      </c>
      <c r="AA45" s="19"/>
      <c r="AB45" s="54">
        <v>0.122</v>
      </c>
      <c r="AC45" s="154">
        <f t="shared" si="53"/>
        <v>5.49</v>
      </c>
      <c r="AD45" s="19"/>
      <c r="AE45" s="21">
        <f t="shared" si="12"/>
        <v>0</v>
      </c>
      <c r="AF45" s="155">
        <f t="shared" si="48"/>
        <v>0</v>
      </c>
    </row>
    <row r="46" spans="2:32" x14ac:dyDescent="0.25">
      <c r="B46" s="159" t="s">
        <v>32</v>
      </c>
      <c r="C46" s="14"/>
      <c r="D46" s="15" t="s">
        <v>58</v>
      </c>
      <c r="E46" s="15"/>
      <c r="F46" s="55">
        <f>0.18*$G$7</f>
        <v>45</v>
      </c>
      <c r="G46" s="54">
        <v>0.161</v>
      </c>
      <c r="H46" s="154">
        <f t="shared" si="49"/>
        <v>7.2450000000000001</v>
      </c>
      <c r="I46" s="19"/>
      <c r="J46" s="54">
        <v>0.161</v>
      </c>
      <c r="K46" s="154">
        <f t="shared" si="50"/>
        <v>7.2450000000000001</v>
      </c>
      <c r="L46" s="19"/>
      <c r="M46" s="21">
        <f t="shared" si="26"/>
        <v>0</v>
      </c>
      <c r="N46" s="155">
        <f t="shared" si="45"/>
        <v>0</v>
      </c>
      <c r="O46" s="19"/>
      <c r="P46" s="54">
        <v>0.161</v>
      </c>
      <c r="Q46" s="154">
        <f t="shared" si="51"/>
        <v>7.2450000000000001</v>
      </c>
      <c r="R46" s="19"/>
      <c r="S46" s="21">
        <f t="shared" si="10"/>
        <v>0</v>
      </c>
      <c r="T46" s="155">
        <f t="shared" si="46"/>
        <v>0</v>
      </c>
      <c r="U46" s="19"/>
      <c r="V46" s="54">
        <v>0.161</v>
      </c>
      <c r="W46" s="154">
        <f t="shared" si="52"/>
        <v>7.2450000000000001</v>
      </c>
      <c r="X46" s="19"/>
      <c r="Y46" s="21">
        <f t="shared" si="11"/>
        <v>0</v>
      </c>
      <c r="Z46" s="155">
        <f t="shared" si="47"/>
        <v>0</v>
      </c>
      <c r="AA46" s="19"/>
      <c r="AB46" s="54">
        <v>0.161</v>
      </c>
      <c r="AC46" s="154">
        <f t="shared" si="53"/>
        <v>7.2450000000000001</v>
      </c>
      <c r="AD46" s="19"/>
      <c r="AE46" s="21">
        <f t="shared" si="12"/>
        <v>0</v>
      </c>
      <c r="AF46" s="155">
        <f t="shared" si="48"/>
        <v>0</v>
      </c>
    </row>
    <row r="47" spans="2:32" s="61" customFormat="1" x14ac:dyDescent="0.25">
      <c r="B47" s="158" t="s">
        <v>33</v>
      </c>
      <c r="C47" s="56"/>
      <c r="D47" s="57" t="s">
        <v>58</v>
      </c>
      <c r="E47" s="57"/>
      <c r="F47" s="58">
        <f>IF(AND(N3=1, G7&gt;=600), 600, IF(AND(N3=1, AND(G7&lt;600, G7&gt;=0)), G7, IF(AND(N3=2, G7&gt;=1000), 1000, IF(AND(N3=2, AND(G7&lt;1000, G7&gt;=0)), G7))))</f>
        <v>250</v>
      </c>
      <c r="G47" s="54">
        <v>9.4E-2</v>
      </c>
      <c r="H47" s="154">
        <f t="shared" si="49"/>
        <v>23.5</v>
      </c>
      <c r="I47" s="59"/>
      <c r="J47" s="54">
        <v>9.4E-2</v>
      </c>
      <c r="K47" s="154">
        <f t="shared" si="50"/>
        <v>23.5</v>
      </c>
      <c r="L47" s="59"/>
      <c r="M47" s="60">
        <f t="shared" si="26"/>
        <v>0</v>
      </c>
      <c r="N47" s="155">
        <f>IF((H47)=FALSE,"",(M47/H47))</f>
        <v>0</v>
      </c>
      <c r="O47" s="59"/>
      <c r="P47" s="54">
        <v>9.4E-2</v>
      </c>
      <c r="Q47" s="154">
        <f t="shared" si="51"/>
        <v>23.5</v>
      </c>
      <c r="R47" s="59"/>
      <c r="S47" s="60">
        <f t="shared" si="10"/>
        <v>0</v>
      </c>
      <c r="T47" s="155">
        <f>IF((K47)=FALSE,"",(S47/K47))</f>
        <v>0</v>
      </c>
      <c r="U47" s="59"/>
      <c r="V47" s="54">
        <v>9.4E-2</v>
      </c>
      <c r="W47" s="154">
        <f t="shared" si="52"/>
        <v>23.5</v>
      </c>
      <c r="X47" s="59"/>
      <c r="Y47" s="60">
        <f t="shared" si="11"/>
        <v>0</v>
      </c>
      <c r="Z47" s="155">
        <f>IF((Q47)=FALSE,"",(Y47/Q47))</f>
        <v>0</v>
      </c>
      <c r="AA47" s="59"/>
      <c r="AB47" s="54">
        <v>9.4E-2</v>
      </c>
      <c r="AC47" s="154">
        <f t="shared" si="53"/>
        <v>23.5</v>
      </c>
      <c r="AD47" s="59"/>
      <c r="AE47" s="60">
        <f>AC47-W47</f>
        <v>0</v>
      </c>
      <c r="AF47" s="155">
        <f>IF((W47)=FALSE,"",(AE47/W47))</f>
        <v>0</v>
      </c>
    </row>
    <row r="48" spans="2:32" s="61" customFormat="1" ht="13" thickBot="1" x14ac:dyDescent="0.3">
      <c r="B48" s="158" t="s">
        <v>34</v>
      </c>
      <c r="C48" s="56"/>
      <c r="D48" s="57" t="s">
        <v>58</v>
      </c>
      <c r="E48" s="57"/>
      <c r="F48" s="58">
        <f>IF(AND(N3=1, G7&gt;=600), G7-600, IF(AND(N3=1, AND(G7&lt;600, G7&gt;=0)), 0, IF(AND(N3=2, G7&gt;=1000), G7-1000, IF(AND(N3=2, AND(G7&lt;1000, G7&gt;=0)), 0))))</f>
        <v>0</v>
      </c>
      <c r="G48" s="54">
        <v>0.11</v>
      </c>
      <c r="H48" s="154">
        <f t="shared" si="49"/>
        <v>0</v>
      </c>
      <c r="I48" s="59"/>
      <c r="J48" s="54">
        <v>0.11</v>
      </c>
      <c r="K48" s="154">
        <f t="shared" si="50"/>
        <v>0</v>
      </c>
      <c r="L48" s="59"/>
      <c r="M48" s="60">
        <f t="shared" si="26"/>
        <v>0</v>
      </c>
      <c r="N48" s="155" t="str">
        <f>IFERROR(IF((H48)=FALSE,"",(M48/H48)),"n/a")</f>
        <v>n/a</v>
      </c>
      <c r="O48" s="59"/>
      <c r="P48" s="54">
        <v>0.11</v>
      </c>
      <c r="Q48" s="154">
        <f t="shared" si="51"/>
        <v>0</v>
      </c>
      <c r="R48" s="59"/>
      <c r="S48" s="60">
        <f t="shared" si="10"/>
        <v>0</v>
      </c>
      <c r="T48" s="155" t="e">
        <f>IF((K48)=FALSE,"",(S48/K48))</f>
        <v>#DIV/0!</v>
      </c>
      <c r="U48" s="59"/>
      <c r="V48" s="54">
        <v>0.11</v>
      </c>
      <c r="W48" s="154">
        <f t="shared" si="52"/>
        <v>0</v>
      </c>
      <c r="X48" s="59"/>
      <c r="Y48" s="60">
        <f t="shared" si="11"/>
        <v>0</v>
      </c>
      <c r="Z48" s="155" t="e">
        <f>IF((Q48)=FALSE,"",(Y48/Q48))</f>
        <v>#DIV/0!</v>
      </c>
      <c r="AA48" s="59"/>
      <c r="AB48" s="54">
        <v>0.11</v>
      </c>
      <c r="AC48" s="154">
        <f t="shared" si="53"/>
        <v>0</v>
      </c>
      <c r="AD48" s="59"/>
      <c r="AE48" s="60">
        <f t="shared" si="12"/>
        <v>0</v>
      </c>
      <c r="AF48" s="155" t="e">
        <f>IF((W48)=FALSE,"",(AE48/W48))</f>
        <v>#DIV/0!</v>
      </c>
    </row>
    <row r="49" spans="2:36" ht="8.25" customHeight="1" thickBot="1" x14ac:dyDescent="0.3">
      <c r="B49" s="62"/>
      <c r="C49" s="63"/>
      <c r="D49" s="64"/>
      <c r="E49" s="64"/>
      <c r="F49" s="66"/>
      <c r="G49" s="65"/>
      <c r="H49" s="67"/>
      <c r="I49" s="68"/>
      <c r="J49" s="65"/>
      <c r="K49" s="67"/>
      <c r="L49" s="68"/>
      <c r="M49" s="69">
        <f t="shared" si="26"/>
        <v>0</v>
      </c>
      <c r="N49" s="70"/>
      <c r="O49" s="68"/>
      <c r="P49" s="65"/>
      <c r="Q49" s="67"/>
      <c r="R49" s="68"/>
      <c r="S49" s="69">
        <f t="shared" si="10"/>
        <v>0</v>
      </c>
      <c r="T49" s="70"/>
      <c r="U49" s="68"/>
      <c r="V49" s="65"/>
      <c r="W49" s="67"/>
      <c r="X49" s="68"/>
      <c r="Y49" s="69">
        <f t="shared" si="11"/>
        <v>0</v>
      </c>
      <c r="Z49" s="70"/>
      <c r="AA49" s="68"/>
      <c r="AB49" s="65"/>
      <c r="AC49" s="67"/>
      <c r="AD49" s="68"/>
      <c r="AE49" s="69">
        <f t="shared" si="12"/>
        <v>0</v>
      </c>
      <c r="AF49" s="70"/>
    </row>
    <row r="50" spans="2:36" ht="13" x14ac:dyDescent="0.25">
      <c r="B50" s="71" t="s">
        <v>35</v>
      </c>
      <c r="C50" s="14"/>
      <c r="D50" s="14"/>
      <c r="E50" s="14"/>
      <c r="F50" s="73"/>
      <c r="G50" s="72"/>
      <c r="H50" s="74">
        <f>SUM(H40:H46,H39)</f>
        <v>44.463504011686169</v>
      </c>
      <c r="I50" s="75"/>
      <c r="J50" s="72"/>
      <c r="K50" s="74">
        <f>SUM(K40:K46,K39)</f>
        <v>46.080487384840282</v>
      </c>
      <c r="L50" s="75"/>
      <c r="M50" s="76">
        <f t="shared" si="26"/>
        <v>1.6169833731541132</v>
      </c>
      <c r="N50" s="77">
        <f>IF((H50)=0,"",(M50/H50))</f>
        <v>3.6366530463481414E-2</v>
      </c>
      <c r="O50" s="75"/>
      <c r="P50" s="72"/>
      <c r="Q50" s="74">
        <f>SUM(Q40:Q46,Q39)</f>
        <v>44.806242936970399</v>
      </c>
      <c r="R50" s="75"/>
      <c r="S50" s="76">
        <f t="shared" si="10"/>
        <v>-1.2742444478698829</v>
      </c>
      <c r="T50" s="77">
        <f>IF((K50)=0,"",(S50/K50))</f>
        <v>-2.7652581823366048E-2</v>
      </c>
      <c r="U50" s="75"/>
      <c r="V50" s="72"/>
      <c r="W50" s="74">
        <f>SUM(W40:W46,W39)</f>
        <v>44.796242936970401</v>
      </c>
      <c r="X50" s="75"/>
      <c r="Y50" s="76">
        <f t="shared" si="11"/>
        <v>-9.9999999999980105E-3</v>
      </c>
      <c r="Z50" s="77">
        <f>IF((Q50)=0,"",(Y50/Q50))</f>
        <v>-2.2318318485361867E-4</v>
      </c>
      <c r="AA50" s="75"/>
      <c r="AB50" s="72"/>
      <c r="AC50" s="74">
        <f>SUM(AC40:AC46,AC39)</f>
        <v>45.061242936970402</v>
      </c>
      <c r="AD50" s="75"/>
      <c r="AE50" s="76">
        <f t="shared" si="12"/>
        <v>0.26500000000000057</v>
      </c>
      <c r="AF50" s="77">
        <f>IF((W50)=0,"",(AE50/W50))</f>
        <v>5.9156746777372197E-3</v>
      </c>
    </row>
    <row r="51" spans="2:36" x14ac:dyDescent="0.25">
      <c r="B51" s="78" t="s">
        <v>36</v>
      </c>
      <c r="C51" s="14"/>
      <c r="D51" s="14"/>
      <c r="E51" s="14"/>
      <c r="F51" s="80"/>
      <c r="G51" s="79">
        <v>0.13</v>
      </c>
      <c r="H51" s="82">
        <f>H50*G51</f>
        <v>5.7802555215192024</v>
      </c>
      <c r="I51" s="81"/>
      <c r="J51" s="79">
        <v>0.13</v>
      </c>
      <c r="K51" s="82">
        <f>K50*J51</f>
        <v>5.9904633600292367</v>
      </c>
      <c r="L51" s="81"/>
      <c r="M51" s="83">
        <f t="shared" si="26"/>
        <v>0.21020783851003433</v>
      </c>
      <c r="N51" s="84">
        <f>IF((H51)=0,"",(M51/H51))</f>
        <v>3.6366530463481345E-2</v>
      </c>
      <c r="O51" s="81"/>
      <c r="P51" s="79">
        <v>0.13</v>
      </c>
      <c r="Q51" s="82">
        <f>Q50*P51</f>
        <v>5.8248115818061521</v>
      </c>
      <c r="R51" s="81"/>
      <c r="S51" s="83">
        <f t="shared" si="10"/>
        <v>-0.16565177822308463</v>
      </c>
      <c r="T51" s="84">
        <f>IF((K51)=0,"",(S51/K51))</f>
        <v>-2.7652581823366024E-2</v>
      </c>
      <c r="U51" s="81"/>
      <c r="V51" s="79">
        <v>0.13</v>
      </c>
      <c r="W51" s="82">
        <f>W50*V51</f>
        <v>5.8235115818061525</v>
      </c>
      <c r="X51" s="81"/>
      <c r="Y51" s="83">
        <f t="shared" si="11"/>
        <v>-1.2999999999996348E-3</v>
      </c>
      <c r="Z51" s="84">
        <f>IF((Q51)=0,"",(Y51/Q51))</f>
        <v>-2.2318318485360037E-4</v>
      </c>
      <c r="AA51" s="81"/>
      <c r="AB51" s="79">
        <v>0.13</v>
      </c>
      <c r="AC51" s="82">
        <f>AC50*AB51</f>
        <v>5.8579615818061521</v>
      </c>
      <c r="AD51" s="81"/>
      <c r="AE51" s="83">
        <f t="shared" si="12"/>
        <v>3.4449999999999648E-2</v>
      </c>
      <c r="AF51" s="84">
        <f>IF((W51)=0,"",(AE51/W51))</f>
        <v>5.915674677737146E-3</v>
      </c>
    </row>
    <row r="52" spans="2:36" ht="12.75" customHeight="1" x14ac:dyDescent="0.25">
      <c r="B52" s="85" t="s">
        <v>37</v>
      </c>
      <c r="C52" s="14"/>
      <c r="D52" s="14"/>
      <c r="E52" s="14"/>
      <c r="F52" s="80"/>
      <c r="G52" s="86"/>
      <c r="H52" s="82">
        <f>H50+H51</f>
        <v>50.24375953320537</v>
      </c>
      <c r="I52" s="81"/>
      <c r="J52" s="86"/>
      <c r="K52" s="82">
        <f>K50+K51</f>
        <v>52.070950744869521</v>
      </c>
      <c r="L52" s="81"/>
      <c r="M52" s="83">
        <f t="shared" si="26"/>
        <v>1.8271912116641502</v>
      </c>
      <c r="N52" s="84">
        <f>IF((H52)=0,"",(M52/H52))</f>
        <v>3.6366530463481463E-2</v>
      </c>
      <c r="O52" s="81"/>
      <c r="P52" s="86"/>
      <c r="Q52" s="82">
        <f>Q50+Q51</f>
        <v>50.631054518776551</v>
      </c>
      <c r="R52" s="81"/>
      <c r="S52" s="83">
        <f t="shared" si="10"/>
        <v>-1.4398962260929693</v>
      </c>
      <c r="T52" s="84">
        <f>IF((K52)=0,"",(S52/K52))</f>
        <v>-2.7652581823366079E-2</v>
      </c>
      <c r="U52" s="81"/>
      <c r="V52" s="86"/>
      <c r="W52" s="82">
        <f>W50+W51</f>
        <v>50.619754518776553</v>
      </c>
      <c r="X52" s="81"/>
      <c r="Y52" s="83">
        <f t="shared" si="11"/>
        <v>-1.1299999999998533E-2</v>
      </c>
      <c r="Z52" s="84">
        <f>IF((Q52)=0,"",(Y52/Q52))</f>
        <v>-2.2318318485363412E-4</v>
      </c>
      <c r="AA52" s="81"/>
      <c r="AB52" s="86"/>
      <c r="AC52" s="82">
        <f>AC50+AC51</f>
        <v>50.919204518776553</v>
      </c>
      <c r="AD52" s="81"/>
      <c r="AE52" s="83">
        <f t="shared" si="12"/>
        <v>0.29945000000000022</v>
      </c>
      <c r="AF52" s="84">
        <f>IF((W52)=0,"",(AE52/W52))</f>
        <v>5.9156746777372111E-3</v>
      </c>
    </row>
    <row r="53" spans="2:36" ht="15.75" customHeight="1" x14ac:dyDescent="0.25">
      <c r="B53" s="141" t="s">
        <v>38</v>
      </c>
      <c r="C53" s="141"/>
      <c r="D53" s="141"/>
      <c r="E53" s="141"/>
      <c r="F53" s="80"/>
      <c r="G53" s="86"/>
      <c r="H53" s="87">
        <f>ROUND(-H52*10%,2)</f>
        <v>-5.0199999999999996</v>
      </c>
      <c r="I53" s="81"/>
      <c r="J53" s="86"/>
      <c r="K53" s="213">
        <v>0</v>
      </c>
      <c r="L53" s="81"/>
      <c r="M53" s="88">
        <f t="shared" si="26"/>
        <v>5.0199999999999996</v>
      </c>
      <c r="N53" s="89">
        <f>IF((H53)=0,"",(M53/H53))</f>
        <v>-1</v>
      </c>
      <c r="O53" s="81"/>
      <c r="P53" s="86"/>
      <c r="Q53" s="87">
        <f>ROUND(-Q52*10%,2)</f>
        <v>-5.0599999999999996</v>
      </c>
      <c r="R53" s="81"/>
      <c r="S53" s="88">
        <f t="shared" si="10"/>
        <v>-5.0599999999999996</v>
      </c>
      <c r="T53" s="89" t="str">
        <f>IF((K53)=0,"",(S53/K53))</f>
        <v/>
      </c>
      <c r="U53" s="81"/>
      <c r="V53" s="86"/>
      <c r="W53" s="87">
        <f>ROUND(-W52*10%,2)</f>
        <v>-5.0599999999999996</v>
      </c>
      <c r="X53" s="81"/>
      <c r="Y53" s="88">
        <f t="shared" si="11"/>
        <v>0</v>
      </c>
      <c r="Z53" s="89">
        <f>IF((Q53)=0,"",(Y53/Q53))</f>
        <v>0</v>
      </c>
      <c r="AA53" s="81"/>
      <c r="AB53" s="86"/>
      <c r="AC53" s="87">
        <f>ROUND(-AC52*10%,2)</f>
        <v>-5.09</v>
      </c>
      <c r="AD53" s="81"/>
      <c r="AE53" s="88">
        <f t="shared" si="12"/>
        <v>-3.0000000000000249E-2</v>
      </c>
      <c r="AF53" s="89">
        <f>IF((W53)=0,"",(AE53/W53))</f>
        <v>5.9288537549407614E-3</v>
      </c>
    </row>
    <row r="54" spans="2:36" ht="13.5" customHeight="1" thickBot="1" x14ac:dyDescent="0.3">
      <c r="B54" s="222" t="s">
        <v>39</v>
      </c>
      <c r="C54" s="222"/>
      <c r="D54" s="222"/>
      <c r="E54" s="142"/>
      <c r="F54" s="91"/>
      <c r="G54" s="90"/>
      <c r="H54" s="93">
        <f>H52+H53</f>
        <v>45.223759533205367</v>
      </c>
      <c r="I54" s="92"/>
      <c r="J54" s="90"/>
      <c r="K54" s="93">
        <f>K52+K53</f>
        <v>52.070950744869521</v>
      </c>
      <c r="L54" s="92"/>
      <c r="M54" s="94">
        <f t="shared" si="26"/>
        <v>6.8471912116641533</v>
      </c>
      <c r="N54" s="95">
        <f>IF((H54)=0,"",(M54/H54))</f>
        <v>0.15140694365838006</v>
      </c>
      <c r="O54" s="92"/>
      <c r="P54" s="90"/>
      <c r="Q54" s="93">
        <f>Q52+Q53</f>
        <v>45.571054518776549</v>
      </c>
      <c r="R54" s="92"/>
      <c r="S54" s="94">
        <f t="shared" si="10"/>
        <v>-6.4998962260929716</v>
      </c>
      <c r="T54" s="95">
        <f>IF((K54)=0,"",(S54/K54))</f>
        <v>-0.12482768478609731</v>
      </c>
      <c r="U54" s="92"/>
      <c r="V54" s="90"/>
      <c r="W54" s="93">
        <f>W52+W53</f>
        <v>45.55975451877655</v>
      </c>
      <c r="X54" s="92"/>
      <c r="Y54" s="94">
        <f t="shared" si="11"/>
        <v>-1.1299999999998533E-2</v>
      </c>
      <c r="Z54" s="95">
        <f>IF((Q54)=0,"",(Y54/Q54))</f>
        <v>-2.479644177499254E-4</v>
      </c>
      <c r="AA54" s="92"/>
      <c r="AB54" s="90"/>
      <c r="AC54" s="93">
        <f>AC52+AC53</f>
        <v>45.82920451877655</v>
      </c>
      <c r="AD54" s="92"/>
      <c r="AE54" s="94">
        <f t="shared" si="12"/>
        <v>0.26944999999999908</v>
      </c>
      <c r="AF54" s="95">
        <f>IF((W54)=0,"",(AE54/W54))</f>
        <v>5.9142109707582069E-3</v>
      </c>
    </row>
    <row r="55" spans="2:36" s="61" customFormat="1" ht="8.25" customHeight="1" thickBot="1" x14ac:dyDescent="0.3">
      <c r="B55" s="96"/>
      <c r="C55" s="97"/>
      <c r="D55" s="98"/>
      <c r="E55" s="98"/>
      <c r="F55" s="99"/>
      <c r="G55" s="65"/>
      <c r="H55" s="67"/>
      <c r="I55" s="100"/>
      <c r="J55" s="65"/>
      <c r="K55" s="67"/>
      <c r="L55" s="100"/>
      <c r="M55" s="101">
        <f t="shared" si="26"/>
        <v>0</v>
      </c>
      <c r="N55" s="70"/>
      <c r="O55" s="100"/>
      <c r="P55" s="65"/>
      <c r="Q55" s="67"/>
      <c r="R55" s="100"/>
      <c r="S55" s="101">
        <f t="shared" si="10"/>
        <v>0</v>
      </c>
      <c r="T55" s="70"/>
      <c r="U55" s="100"/>
      <c r="V55" s="65"/>
      <c r="W55" s="67"/>
      <c r="X55" s="100"/>
      <c r="Y55" s="101">
        <f t="shared" si="11"/>
        <v>0</v>
      </c>
      <c r="Z55" s="70"/>
      <c r="AA55" s="100"/>
      <c r="AB55" s="65"/>
      <c r="AC55" s="67"/>
      <c r="AD55" s="100"/>
      <c r="AE55" s="101">
        <f t="shared" si="12"/>
        <v>0</v>
      </c>
      <c r="AF55" s="70"/>
    </row>
    <row r="56" spans="2:36" s="61" customFormat="1" ht="13" x14ac:dyDescent="0.25">
      <c r="B56" s="102" t="s">
        <v>40</v>
      </c>
      <c r="C56" s="56"/>
      <c r="D56" s="56"/>
      <c r="E56" s="56"/>
      <c r="F56" s="104"/>
      <c r="G56" s="103"/>
      <c r="H56" s="105">
        <f>SUM(H47:H48,H39,H40:H43)</f>
        <v>42.428504011686158</v>
      </c>
      <c r="I56" s="106"/>
      <c r="J56" s="103"/>
      <c r="K56" s="105">
        <f>SUM(K47:K48,K39,K40:K43)</f>
        <v>44.045487384840285</v>
      </c>
      <c r="L56" s="106"/>
      <c r="M56" s="107">
        <f t="shared" si="26"/>
        <v>1.6169833731541274</v>
      </c>
      <c r="N56" s="77">
        <f>IF((H56)=0,"",(M56/H56))</f>
        <v>3.8110779788718421E-2</v>
      </c>
      <c r="O56" s="106"/>
      <c r="P56" s="103"/>
      <c r="Q56" s="105">
        <f>SUM(Q47:Q48,Q39,Q40:Q43)</f>
        <v>42.771242936970395</v>
      </c>
      <c r="R56" s="106"/>
      <c r="S56" s="107">
        <f t="shared" si="10"/>
        <v>-1.27424444786989</v>
      </c>
      <c r="T56" s="77">
        <f>IF((K56)=0,"",(S56/K56))</f>
        <v>-2.8930192932964647E-2</v>
      </c>
      <c r="U56" s="106"/>
      <c r="V56" s="103"/>
      <c r="W56" s="105">
        <f>SUM(W47:W48,W39,W40:W43)</f>
        <v>42.76124293697039</v>
      </c>
      <c r="X56" s="106"/>
      <c r="Y56" s="107">
        <f t="shared" si="11"/>
        <v>-1.0000000000005116E-2</v>
      </c>
      <c r="Z56" s="77">
        <f>IF((Q56)=0,"",(Y56/Q56))</f>
        <v>-2.3380194993962556E-4</v>
      </c>
      <c r="AA56" s="106"/>
      <c r="AB56" s="103"/>
      <c r="AC56" s="105">
        <f>SUM(AC47:AC48,AC39,AC40:AC43)</f>
        <v>43.026242936970391</v>
      </c>
      <c r="AD56" s="106"/>
      <c r="AE56" s="107">
        <f t="shared" si="12"/>
        <v>0.26500000000000057</v>
      </c>
      <c r="AF56" s="77">
        <f>IF((W56)=0,"",(AE56/W56))</f>
        <v>6.1972005909792594E-3</v>
      </c>
    </row>
    <row r="57" spans="2:36" s="61" customFormat="1" x14ac:dyDescent="0.25">
      <c r="B57" s="108" t="s">
        <v>36</v>
      </c>
      <c r="C57" s="56"/>
      <c r="D57" s="56"/>
      <c r="E57" s="56"/>
      <c r="F57" s="104"/>
      <c r="G57" s="109">
        <v>0.13</v>
      </c>
      <c r="H57" s="111">
        <f>H56*G57</f>
        <v>5.5157055215192008</v>
      </c>
      <c r="I57" s="110"/>
      <c r="J57" s="109">
        <v>0.13</v>
      </c>
      <c r="K57" s="111">
        <f>K56*J57</f>
        <v>5.7259133600292369</v>
      </c>
      <c r="L57" s="110"/>
      <c r="M57" s="112">
        <f t="shared" si="26"/>
        <v>0.2102078385100361</v>
      </c>
      <c r="N57" s="84">
        <f>IF((H57)=0,"",(M57/H57))</f>
        <v>3.8110779788718338E-2</v>
      </c>
      <c r="O57" s="110"/>
      <c r="P57" s="109">
        <v>0.13</v>
      </c>
      <c r="Q57" s="111">
        <f>Q56*P57</f>
        <v>5.5602615818061514</v>
      </c>
      <c r="R57" s="110"/>
      <c r="S57" s="112">
        <f t="shared" si="10"/>
        <v>-0.16565177822308552</v>
      </c>
      <c r="T57" s="84">
        <f>IF((K57)=0,"",(S57/K57))</f>
        <v>-2.8930192932964619E-2</v>
      </c>
      <c r="U57" s="110"/>
      <c r="V57" s="109">
        <v>0.13</v>
      </c>
      <c r="W57" s="111">
        <f>W56*V57</f>
        <v>5.5589615818061509</v>
      </c>
      <c r="X57" s="110"/>
      <c r="Y57" s="112">
        <f t="shared" si="11"/>
        <v>-1.300000000000523E-3</v>
      </c>
      <c r="Z57" s="84">
        <f>IF((Q57)=0,"",(Y57/Q57))</f>
        <v>-2.338019499396E-4</v>
      </c>
      <c r="AA57" s="110"/>
      <c r="AB57" s="109">
        <v>0.13</v>
      </c>
      <c r="AC57" s="111">
        <f>AC56*AB57</f>
        <v>5.5934115818061514</v>
      </c>
      <c r="AD57" s="110"/>
      <c r="AE57" s="112">
        <f t="shared" si="12"/>
        <v>3.4450000000000536E-2</v>
      </c>
      <c r="AF57" s="84">
        <f>IF((W57)=0,"",(AE57/W57))</f>
        <v>6.1972005909793418E-3</v>
      </c>
    </row>
    <row r="58" spans="2:36" s="61" customFormat="1" ht="12.75" customHeight="1" x14ac:dyDescent="0.25">
      <c r="B58" s="113" t="s">
        <v>37</v>
      </c>
      <c r="C58" s="56"/>
      <c r="D58" s="56"/>
      <c r="E58" s="56"/>
      <c r="F58" s="115"/>
      <c r="G58" s="114"/>
      <c r="H58" s="111">
        <f>H56+H57</f>
        <v>47.94420953320536</v>
      </c>
      <c r="I58" s="110"/>
      <c r="J58" s="114"/>
      <c r="K58" s="111">
        <f>K56+K57</f>
        <v>49.771400744869524</v>
      </c>
      <c r="L58" s="110"/>
      <c r="M58" s="112">
        <f t="shared" si="26"/>
        <v>1.8271912116641644</v>
      </c>
      <c r="N58" s="84">
        <f>IF((H58)=0,"",(M58/H58))</f>
        <v>3.8110779788718435E-2</v>
      </c>
      <c r="O58" s="110"/>
      <c r="P58" s="114"/>
      <c r="Q58" s="111">
        <f>Q56+Q57</f>
        <v>48.331504518776548</v>
      </c>
      <c r="R58" s="110"/>
      <c r="S58" s="112">
        <f t="shared" si="10"/>
        <v>-1.4398962260929764</v>
      </c>
      <c r="T58" s="84">
        <f>IF((K58)=0,"",(S58/K58))</f>
        <v>-2.8930192932964661E-2</v>
      </c>
      <c r="U58" s="110"/>
      <c r="V58" s="114"/>
      <c r="W58" s="111">
        <f>W56+W57</f>
        <v>48.320204518776542</v>
      </c>
      <c r="X58" s="110"/>
      <c r="Y58" s="112">
        <f t="shared" si="11"/>
        <v>-1.1300000000005639E-2</v>
      </c>
      <c r="Z58" s="84">
        <f>IF((Q58)=0,"",(Y58/Q58))</f>
        <v>-2.3380194993962263E-4</v>
      </c>
      <c r="AA58" s="110"/>
      <c r="AB58" s="114"/>
      <c r="AC58" s="111">
        <f>AC56+AC57</f>
        <v>48.619654518776542</v>
      </c>
      <c r="AD58" s="110"/>
      <c r="AE58" s="112">
        <f t="shared" si="12"/>
        <v>0.29945000000000022</v>
      </c>
      <c r="AF58" s="84">
        <f>IF((W58)=0,"",(AE58/W58))</f>
        <v>6.1972005909792498E-3</v>
      </c>
    </row>
    <row r="59" spans="2:36" s="61" customFormat="1" ht="15.75" customHeight="1" x14ac:dyDescent="0.25">
      <c r="B59" s="143" t="s">
        <v>38</v>
      </c>
      <c r="C59" s="143"/>
      <c r="D59" s="143"/>
      <c r="E59" s="143"/>
      <c r="F59" s="115"/>
      <c r="G59" s="114"/>
      <c r="H59" s="116">
        <f>ROUND(-H58*10%,2)</f>
        <v>-4.79</v>
      </c>
      <c r="I59" s="110"/>
      <c r="J59" s="114"/>
      <c r="K59" s="214">
        <v>0</v>
      </c>
      <c r="L59" s="110"/>
      <c r="M59" s="117">
        <f t="shared" si="26"/>
        <v>4.79</v>
      </c>
      <c r="N59" s="89">
        <f>IF((H59)=0,"",(M59/H59))</f>
        <v>-1</v>
      </c>
      <c r="O59" s="110"/>
      <c r="P59" s="114"/>
      <c r="Q59" s="116">
        <f>ROUND(-Q58*10%,2)</f>
        <v>-4.83</v>
      </c>
      <c r="R59" s="110"/>
      <c r="S59" s="117">
        <f t="shared" si="10"/>
        <v>-4.83</v>
      </c>
      <c r="T59" s="89" t="str">
        <f>IF((K59)=0,"",(S59/K59))</f>
        <v/>
      </c>
      <c r="U59" s="110"/>
      <c r="V59" s="114"/>
      <c r="W59" s="116">
        <f>ROUND(-W58*10%,2)</f>
        <v>-4.83</v>
      </c>
      <c r="X59" s="110"/>
      <c r="Y59" s="117">
        <f t="shared" si="11"/>
        <v>0</v>
      </c>
      <c r="Z59" s="89">
        <f>IF((Q59)=0,"",(Y59/Q59))</f>
        <v>0</v>
      </c>
      <c r="AA59" s="110"/>
      <c r="AB59" s="114"/>
      <c r="AC59" s="116">
        <f>ROUND(-AC58*10%,2)</f>
        <v>-4.8600000000000003</v>
      </c>
      <c r="AD59" s="110"/>
      <c r="AE59" s="117">
        <f t="shared" si="12"/>
        <v>-3.0000000000000249E-2</v>
      </c>
      <c r="AF59" s="89">
        <f>IF((W59)=0,"",(AE59/W59))</f>
        <v>6.2111801242236541E-3</v>
      </c>
    </row>
    <row r="60" spans="2:36" s="61" customFormat="1" ht="13.5" customHeight="1" thickBot="1" x14ac:dyDescent="0.3">
      <c r="B60" s="223" t="s">
        <v>41</v>
      </c>
      <c r="C60" s="223"/>
      <c r="D60" s="223"/>
      <c r="E60" s="135"/>
      <c r="F60" s="119"/>
      <c r="G60" s="118"/>
      <c r="H60" s="121">
        <f>SUM(H58:H59)</f>
        <v>43.154209533205361</v>
      </c>
      <c r="I60" s="120"/>
      <c r="J60" s="118"/>
      <c r="K60" s="121">
        <f>SUM(K58:K59)</f>
        <v>49.771400744869524</v>
      </c>
      <c r="L60" s="120"/>
      <c r="M60" s="122">
        <f t="shared" si="26"/>
        <v>6.6171912116641636</v>
      </c>
      <c r="N60" s="123">
        <f>IF((H60)=0,"",(M60/H60))</f>
        <v>0.15333825560105582</v>
      </c>
      <c r="O60" s="120"/>
      <c r="P60" s="118"/>
      <c r="Q60" s="121">
        <f>SUM(Q58:Q59)</f>
        <v>43.501504518776549</v>
      </c>
      <c r="R60" s="120"/>
      <c r="S60" s="122">
        <f t="shared" si="10"/>
        <v>-6.2698962260929747</v>
      </c>
      <c r="T60" s="123">
        <f>IF((K60)=0,"",(S60/K60))</f>
        <v>-0.12597387520260378</v>
      </c>
      <c r="U60" s="120"/>
      <c r="V60" s="118"/>
      <c r="W60" s="121">
        <f>SUM(W58:W59)</f>
        <v>43.490204518776544</v>
      </c>
      <c r="X60" s="120"/>
      <c r="Y60" s="122">
        <f t="shared" si="11"/>
        <v>-1.1300000000005639E-2</v>
      </c>
      <c r="Z60" s="123">
        <f>IF((Q60)=0,"",(Y60/Q60))</f>
        <v>-2.5976113067832451E-4</v>
      </c>
      <c r="AA60" s="120"/>
      <c r="AB60" s="118"/>
      <c r="AC60" s="121">
        <f>SUM(AC58:AC59)</f>
        <v>43.759654518776543</v>
      </c>
      <c r="AD60" s="120"/>
      <c r="AE60" s="122">
        <f t="shared" si="12"/>
        <v>0.26944999999999908</v>
      </c>
      <c r="AF60" s="123">
        <f>IF((W60)=0,"",(AE60/W60))</f>
        <v>6.195648031125405E-3</v>
      </c>
    </row>
    <row r="61" spans="2:36" s="61" customFormat="1" ht="8.25" customHeight="1" thickBot="1" x14ac:dyDescent="0.3">
      <c r="B61" s="96"/>
      <c r="C61" s="97"/>
      <c r="D61" s="98"/>
      <c r="E61" s="98"/>
      <c r="F61" s="125"/>
      <c r="G61" s="124"/>
      <c r="H61" s="127"/>
      <c r="I61" s="126"/>
      <c r="J61" s="124"/>
      <c r="K61" s="127"/>
      <c r="L61" s="126"/>
      <c r="M61" s="128"/>
      <c r="N61" s="70"/>
      <c r="O61" s="126"/>
      <c r="P61" s="124"/>
      <c r="Q61" s="127"/>
      <c r="R61" s="126"/>
      <c r="S61" s="128"/>
      <c r="T61" s="70"/>
      <c r="U61" s="126"/>
      <c r="V61" s="124"/>
      <c r="W61" s="127"/>
      <c r="X61" s="126"/>
      <c r="Y61" s="128"/>
      <c r="Z61" s="70"/>
      <c r="AA61" s="126"/>
      <c r="AB61" s="124"/>
      <c r="AC61" s="127"/>
      <c r="AD61" s="126"/>
      <c r="AE61" s="128"/>
      <c r="AF61" s="70"/>
    </row>
    <row r="62" spans="2:36" ht="10.5" customHeight="1" x14ac:dyDescent="0.25">
      <c r="H62" s="147"/>
      <c r="I62" s="144"/>
      <c r="K62" s="147"/>
      <c r="L62" s="144"/>
      <c r="M62" s="144"/>
      <c r="N62" s="144"/>
      <c r="O62" s="144"/>
      <c r="Q62" s="147"/>
      <c r="R62" s="144"/>
      <c r="S62" s="144"/>
      <c r="T62" s="144"/>
      <c r="U62" s="144"/>
      <c r="W62" s="147"/>
      <c r="X62" s="144"/>
      <c r="Y62" s="144"/>
      <c r="Z62" s="144"/>
      <c r="AA62" s="144"/>
      <c r="AC62" s="147"/>
      <c r="AD62" s="144"/>
      <c r="AE62" s="144"/>
      <c r="AF62" s="144"/>
    </row>
    <row r="63" spans="2:36" ht="13" x14ac:dyDescent="0.3">
      <c r="B63" s="7" t="s">
        <v>42</v>
      </c>
      <c r="G63" s="129">
        <v>3.0790000000000001E-2</v>
      </c>
      <c r="I63" s="144"/>
      <c r="J63" s="129">
        <v>3.0790000000000001E-2</v>
      </c>
      <c r="K63" s="144"/>
      <c r="L63" s="144"/>
      <c r="M63" s="144"/>
      <c r="N63" s="144"/>
      <c r="O63" s="144"/>
      <c r="P63" s="129">
        <v>3.0790000000000001E-2</v>
      </c>
      <c r="Q63" s="144"/>
      <c r="R63" s="144"/>
      <c r="S63" s="144"/>
      <c r="T63" s="144"/>
      <c r="U63" s="144"/>
      <c r="V63" s="129">
        <v>3.0790000000000001E-2</v>
      </c>
      <c r="W63" s="144"/>
      <c r="X63" s="144"/>
      <c r="Y63" s="144"/>
      <c r="Z63" s="144"/>
      <c r="AA63" s="144"/>
      <c r="AB63" s="129">
        <v>3.0790000000000001E-2</v>
      </c>
      <c r="AC63" s="144"/>
      <c r="AD63" s="144"/>
      <c r="AE63" s="144"/>
      <c r="AF63" s="144"/>
    </row>
    <row r="64" spans="2:36" ht="10.5" customHeight="1" x14ac:dyDescent="0.25">
      <c r="I64" s="144"/>
      <c r="K64" s="144"/>
      <c r="L64" s="144"/>
      <c r="M64" s="144"/>
      <c r="N64" s="144"/>
      <c r="O64" s="144"/>
      <c r="R64" s="144"/>
      <c r="U64" s="144"/>
      <c r="X64" s="144"/>
      <c r="AA64" s="144"/>
      <c r="AD64" s="144"/>
      <c r="AG64" s="144"/>
      <c r="AJ64" s="144"/>
    </row>
    <row r="65" spans="1:36" ht="10.5" customHeight="1" x14ac:dyDescent="0.3">
      <c r="A65" s="130" t="s">
        <v>43</v>
      </c>
      <c r="I65" s="144"/>
      <c r="K65" s="144"/>
      <c r="L65" s="144"/>
      <c r="M65" s="144"/>
      <c r="N65" s="144"/>
      <c r="O65" s="144"/>
      <c r="R65" s="144"/>
      <c r="U65" s="144"/>
      <c r="X65" s="144"/>
      <c r="AA65" s="144"/>
      <c r="AD65" s="144"/>
      <c r="AG65" s="144"/>
      <c r="AJ65" s="144"/>
    </row>
    <row r="66" spans="1:36" ht="10.5" customHeight="1" x14ac:dyDescent="0.25">
      <c r="I66" s="144"/>
      <c r="K66" s="144"/>
      <c r="L66" s="144"/>
      <c r="M66" s="144"/>
      <c r="N66" s="144"/>
      <c r="O66" s="144"/>
      <c r="R66" s="144"/>
      <c r="U66" s="144"/>
      <c r="X66" s="144"/>
      <c r="AA66" s="144"/>
      <c r="AD66" s="144"/>
      <c r="AG66" s="144"/>
      <c r="AJ66" s="144"/>
    </row>
    <row r="67" spans="1:36" x14ac:dyDescent="0.25">
      <c r="A67" s="1" t="s">
        <v>44</v>
      </c>
      <c r="I67" s="144"/>
      <c r="K67" s="144"/>
      <c r="L67" s="144"/>
      <c r="M67" s="144"/>
      <c r="N67" s="144"/>
      <c r="O67" s="144"/>
      <c r="R67" s="144"/>
      <c r="U67" s="144"/>
      <c r="X67" s="144"/>
      <c r="AA67" s="144"/>
      <c r="AD67" s="144"/>
      <c r="AG67" s="144"/>
      <c r="AJ67" s="144"/>
    </row>
    <row r="68" spans="1:36" x14ac:dyDescent="0.25">
      <c r="A68" s="1" t="s">
        <v>45</v>
      </c>
      <c r="I68" s="144"/>
      <c r="K68" s="144"/>
      <c r="L68" s="144"/>
      <c r="M68" s="144"/>
      <c r="N68" s="144"/>
      <c r="O68" s="144"/>
      <c r="R68" s="144"/>
      <c r="U68" s="144"/>
      <c r="X68" s="144"/>
      <c r="AA68" s="144"/>
      <c r="AD68" s="144"/>
      <c r="AG68" s="144"/>
      <c r="AJ68" s="144"/>
    </row>
    <row r="69" spans="1:36" x14ac:dyDescent="0.25">
      <c r="I69" s="144"/>
      <c r="K69" s="144"/>
      <c r="L69" s="144"/>
      <c r="M69" s="144"/>
      <c r="N69" s="144"/>
      <c r="O69" s="144"/>
      <c r="R69" s="144"/>
      <c r="U69" s="144"/>
      <c r="X69" s="144"/>
      <c r="AA69" s="144"/>
      <c r="AD69" s="144"/>
      <c r="AG69" s="144"/>
      <c r="AJ69" s="144"/>
    </row>
    <row r="70" spans="1:36" x14ac:dyDescent="0.25">
      <c r="A70" s="6" t="s">
        <v>46</v>
      </c>
      <c r="I70" s="144"/>
      <c r="K70" s="144"/>
      <c r="L70" s="144"/>
      <c r="M70" s="144"/>
      <c r="N70" s="144"/>
      <c r="O70" s="144"/>
      <c r="R70" s="144"/>
      <c r="U70" s="144"/>
      <c r="X70" s="144"/>
      <c r="AA70" s="144"/>
      <c r="AD70" s="144"/>
      <c r="AG70" s="144"/>
      <c r="AJ70" s="144"/>
    </row>
    <row r="71" spans="1:36" x14ac:dyDescent="0.25">
      <c r="A71" s="6" t="s">
        <v>47</v>
      </c>
      <c r="I71" s="144"/>
      <c r="K71" s="144"/>
      <c r="L71" s="144"/>
      <c r="M71" s="144"/>
      <c r="N71" s="144"/>
      <c r="O71" s="144"/>
      <c r="R71" s="144"/>
      <c r="U71" s="144"/>
      <c r="X71" s="144"/>
      <c r="AA71" s="144"/>
      <c r="AD71" s="144"/>
      <c r="AG71" s="144"/>
      <c r="AJ71" s="144"/>
    </row>
    <row r="72" spans="1:36" x14ac:dyDescent="0.25">
      <c r="I72" s="144"/>
      <c r="K72" s="144"/>
      <c r="L72" s="144"/>
      <c r="M72" s="144"/>
      <c r="N72" s="144"/>
      <c r="O72" s="144"/>
      <c r="R72" s="144"/>
      <c r="U72" s="144"/>
      <c r="X72" s="144"/>
      <c r="AA72" s="144"/>
      <c r="AD72" s="144"/>
      <c r="AG72" s="144"/>
      <c r="AJ72" s="144"/>
    </row>
    <row r="73" spans="1:36" x14ac:dyDescent="0.25">
      <c r="A73" s="1" t="s">
        <v>48</v>
      </c>
      <c r="I73" s="144"/>
      <c r="K73" s="144"/>
      <c r="L73" s="144"/>
      <c r="M73" s="144"/>
      <c r="N73" s="144"/>
      <c r="O73" s="144"/>
      <c r="R73" s="144"/>
      <c r="U73" s="144"/>
      <c r="X73" s="144"/>
      <c r="AA73" s="144"/>
      <c r="AD73" s="144"/>
      <c r="AG73" s="144"/>
      <c r="AJ73" s="144"/>
    </row>
    <row r="74" spans="1:36" x14ac:dyDescent="0.25">
      <c r="A74" s="1" t="s">
        <v>49</v>
      </c>
      <c r="I74" s="144"/>
      <c r="K74" s="144"/>
      <c r="L74" s="144"/>
      <c r="M74" s="144"/>
      <c r="N74" s="144"/>
      <c r="O74" s="144"/>
      <c r="R74" s="144"/>
      <c r="U74" s="144"/>
      <c r="X74" s="144"/>
      <c r="AA74" s="144"/>
      <c r="AD74" s="144"/>
      <c r="AG74" s="144"/>
      <c r="AJ74" s="144"/>
    </row>
    <row r="75" spans="1:36" x14ac:dyDescent="0.25">
      <c r="A75" s="1" t="s">
        <v>50</v>
      </c>
      <c r="I75" s="144"/>
      <c r="K75" s="144"/>
      <c r="L75" s="144"/>
      <c r="M75" s="144"/>
      <c r="N75" s="144"/>
      <c r="O75" s="144"/>
      <c r="R75" s="144"/>
      <c r="U75" s="144"/>
      <c r="X75" s="144"/>
      <c r="AA75" s="144"/>
      <c r="AD75" s="144"/>
      <c r="AG75" s="144"/>
      <c r="AJ75" s="144"/>
    </row>
    <row r="76" spans="1:36" x14ac:dyDescent="0.25">
      <c r="A76" s="1" t="s">
        <v>51</v>
      </c>
      <c r="I76" s="144"/>
      <c r="K76" s="144"/>
      <c r="L76" s="144"/>
      <c r="M76" s="144"/>
      <c r="N76" s="144"/>
      <c r="O76" s="144"/>
      <c r="R76" s="144"/>
      <c r="U76" s="144"/>
      <c r="X76" s="144"/>
      <c r="AA76" s="144"/>
      <c r="AD76" s="144"/>
      <c r="AG76" s="144"/>
      <c r="AJ76" s="144"/>
    </row>
    <row r="77" spans="1:36" x14ac:dyDescent="0.25">
      <c r="A77" s="1" t="s">
        <v>52</v>
      </c>
      <c r="I77" s="144"/>
      <c r="K77" s="144"/>
      <c r="L77" s="144"/>
      <c r="M77" s="144"/>
      <c r="N77" s="144"/>
      <c r="O77" s="144"/>
      <c r="R77" s="144"/>
      <c r="U77" s="144"/>
      <c r="X77" s="144"/>
      <c r="AA77" s="144"/>
      <c r="AD77" s="144"/>
      <c r="AG77" s="144"/>
      <c r="AJ77" s="144"/>
    </row>
    <row r="78" spans="1:36" x14ac:dyDescent="0.25">
      <c r="I78" s="144"/>
      <c r="K78" s="144"/>
      <c r="L78" s="144"/>
      <c r="M78" s="144"/>
      <c r="N78" s="144"/>
      <c r="O78" s="144"/>
      <c r="R78" s="144"/>
      <c r="U78" s="144"/>
      <c r="X78" s="144"/>
      <c r="AA78" s="144"/>
      <c r="AD78" s="144"/>
      <c r="AG78" s="144"/>
      <c r="AJ78" s="144"/>
    </row>
    <row r="79" spans="1:36" x14ac:dyDescent="0.25">
      <c r="A79" s="131"/>
      <c r="B79" s="1" t="s">
        <v>53</v>
      </c>
    </row>
  </sheetData>
  <sheetProtection selectLockedCells="1"/>
  <mergeCells count="11">
    <mergeCell ref="B54:D54"/>
    <mergeCell ref="B60:D60"/>
    <mergeCell ref="Y9:Z9"/>
    <mergeCell ref="AB9:AC9"/>
    <mergeCell ref="AE9:AF9"/>
    <mergeCell ref="P9:Q9"/>
    <mergeCell ref="G9:H9"/>
    <mergeCell ref="J9:K9"/>
    <mergeCell ref="M9:N9"/>
    <mergeCell ref="S9:T9"/>
    <mergeCell ref="V9:W9"/>
  </mergeCells>
  <dataValidations count="2">
    <dataValidation type="list" allowBlank="1" showInputMessage="1" showErrorMessage="1" sqref="D5:E5">
      <formula1>"TOU, non-TOU"</formula1>
    </dataValidation>
    <dataValidation type="list" allowBlank="1" showInputMessage="1" showErrorMessage="1" prompt="Select Charge Unit - monthly, per kWh, per kW" sqref="D37:E38 D40:E49 D55:E55 D61:E61 D12:E27 D29:E35">
      <formula1>"Monthly, per kWh, per kW"</formula1>
    </dataValidation>
  </dataValidations>
  <pageMargins left="0.75" right="0.75" top="1" bottom="1" header="0.5" footer="0.5"/>
  <pageSetup paperSize="3" scale="59" orientation="landscape" r:id="rId1"/>
  <headerFooter alignWithMargins="0">
    <oddFooter>&amp;C9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6385" r:id="rId4" name="Option Button 1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12</xdr:col>
                    <xdr:colOff>203200</xdr:colOff>
                    <xdr:row>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6" r:id="rId5" name="Option Button 2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12</xdr:col>
                    <xdr:colOff>203200</xdr:colOff>
                    <xdr:row>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7" r:id="rId6" name="Option Button 3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12</xdr:col>
                    <xdr:colOff>203200</xdr:colOff>
                    <xdr:row>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8" r:id="rId7" name="Option Button 4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12</xdr:col>
                    <xdr:colOff>203200</xdr:colOff>
                    <xdr:row>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9" r:id="rId8" name="Option Button 5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12</xdr:col>
                    <xdr:colOff>203200</xdr:colOff>
                    <xdr:row>7</xdr:row>
                    <xdr:rowOff>31750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6">
    <tabColor theme="5"/>
    <pageSetUpPr fitToPage="1"/>
  </sheetPr>
  <dimension ref="A1:AP79"/>
  <sheetViews>
    <sheetView showGridLines="0" zoomScaleNormal="100" workbookViewId="0">
      <selection activeCell="E15" sqref="E15"/>
    </sheetView>
  </sheetViews>
  <sheetFormatPr defaultColWidth="9.1796875" defaultRowHeight="12.5" x14ac:dyDescent="0.25"/>
  <cols>
    <col min="1" max="1" width="2.1796875" style="1" customWidth="1"/>
    <col min="2" max="2" width="28.54296875" style="1" customWidth="1"/>
    <col min="3" max="3" width="1.26953125" style="1" customWidth="1"/>
    <col min="4" max="4" width="11.26953125" style="1" customWidth="1"/>
    <col min="5" max="5" width="11.26953125" style="1" hidden="1" customWidth="1"/>
    <col min="6" max="6" width="7.453125" style="1" bestFit="1" customWidth="1"/>
    <col min="7" max="7" width="12.26953125" style="1" customWidth="1"/>
    <col min="8" max="8" width="8.81640625" style="144" bestFit="1" customWidth="1"/>
    <col min="9" max="9" width="1.7265625" style="1" customWidth="1"/>
    <col min="10" max="10" width="9.81640625" style="1" bestFit="1" customWidth="1"/>
    <col min="11" max="11" width="8.81640625" style="1" bestFit="1" customWidth="1"/>
    <col min="12" max="12" width="1.7265625" style="1" customWidth="1"/>
    <col min="13" max="13" width="9.54296875" style="1" bestFit="1" customWidth="1"/>
    <col min="14" max="14" width="12.1796875" style="1" bestFit="1" customWidth="1"/>
    <col min="15" max="15" width="1.7265625" style="1" customWidth="1"/>
    <col min="16" max="16" width="9.81640625" style="1" hidden="1" customWidth="1"/>
    <col min="17" max="17" width="0" style="1" hidden="1" customWidth="1"/>
    <col min="18" max="18" width="1.7265625" style="1" hidden="1" customWidth="1"/>
    <col min="19" max="20" width="0" style="1" hidden="1" customWidth="1"/>
    <col min="21" max="21" width="1.7265625" style="1" hidden="1" customWidth="1"/>
    <col min="22" max="22" width="9.81640625" style="1" hidden="1" customWidth="1"/>
    <col min="23" max="23" width="0" style="1" hidden="1" customWidth="1"/>
    <col min="24" max="24" width="1.7265625" style="1" hidden="1" customWidth="1"/>
    <col min="25" max="26" width="0" style="1" hidden="1" customWidth="1"/>
    <col min="27" max="27" width="1.7265625" style="1" hidden="1" customWidth="1"/>
    <col min="28" max="28" width="9.81640625" style="1" hidden="1" customWidth="1"/>
    <col min="29" max="29" width="0" style="1" hidden="1" customWidth="1"/>
    <col min="30" max="30" width="1.7265625" style="1" hidden="1" customWidth="1"/>
    <col min="31" max="32" width="0" style="1" hidden="1" customWidth="1"/>
    <col min="33" max="33" width="1.7265625" style="1" customWidth="1"/>
    <col min="34" max="34" width="9.81640625" style="1" bestFit="1" customWidth="1"/>
    <col min="35" max="35" width="9.1796875" style="1"/>
    <col min="36" max="36" width="1.7265625" style="1" customWidth="1"/>
    <col min="37" max="16384" width="9.1796875" style="1"/>
  </cols>
  <sheetData>
    <row r="1" spans="2:42" ht="7.5" customHeight="1" x14ac:dyDescent="0.25">
      <c r="M1"/>
      <c r="N1"/>
    </row>
    <row r="2" spans="2:42" ht="7.5" customHeight="1" x14ac:dyDescent="0.25">
      <c r="M2"/>
      <c r="N2"/>
    </row>
    <row r="3" spans="2:42" ht="15.5" x14ac:dyDescent="0.3">
      <c r="B3" s="2" t="s">
        <v>0</v>
      </c>
      <c r="D3" s="136" t="s">
        <v>73</v>
      </c>
      <c r="E3" s="136"/>
      <c r="F3" s="136"/>
      <c r="G3" s="136"/>
      <c r="H3" s="136"/>
      <c r="I3" s="136"/>
      <c r="J3" s="136"/>
      <c r="K3" s="136"/>
      <c r="L3" s="136"/>
      <c r="M3" s="136"/>
      <c r="N3" s="151">
        <v>1</v>
      </c>
      <c r="O3" s="136"/>
      <c r="Q3" s="34"/>
      <c r="R3" s="152"/>
      <c r="S3" s="34"/>
      <c r="T3" s="34"/>
      <c r="U3" s="152"/>
      <c r="V3" s="34"/>
      <c r="W3" s="34"/>
      <c r="X3" s="152"/>
      <c r="Y3" s="34"/>
      <c r="Z3" s="34"/>
      <c r="AA3" s="152"/>
      <c r="AB3" s="34"/>
      <c r="AC3" s="34"/>
      <c r="AD3" s="152"/>
      <c r="AE3" s="34"/>
      <c r="AF3" s="34"/>
      <c r="AG3" s="152"/>
      <c r="AH3" s="34"/>
      <c r="AI3" s="34"/>
      <c r="AJ3" s="152"/>
      <c r="AK3" s="34"/>
      <c r="AL3" s="34"/>
      <c r="AM3" s="34"/>
      <c r="AN3" s="34"/>
      <c r="AO3" s="34"/>
      <c r="AP3" s="34"/>
    </row>
    <row r="4" spans="2:42" ht="7.5" customHeight="1" x14ac:dyDescent="0.35">
      <c r="B4" s="3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R4" s="4"/>
      <c r="U4" s="4"/>
      <c r="X4" s="4"/>
      <c r="AA4" s="4"/>
      <c r="AD4" s="4"/>
      <c r="AG4" s="4"/>
      <c r="AJ4" s="4"/>
    </row>
    <row r="5" spans="2:42" ht="15.5" x14ac:dyDescent="0.35">
      <c r="B5" s="2" t="s">
        <v>1</v>
      </c>
      <c r="D5" s="5" t="s">
        <v>2</v>
      </c>
      <c r="E5" s="5"/>
      <c r="F5" s="4"/>
      <c r="G5" s="4"/>
      <c r="H5" s="4"/>
    </row>
    <row r="6" spans="2:42" ht="15.5" x14ac:dyDescent="0.35">
      <c r="B6" s="3"/>
      <c r="D6" s="4"/>
      <c r="E6" s="4"/>
      <c r="F6" s="4"/>
      <c r="G6" s="4"/>
      <c r="H6" s="4"/>
      <c r="J6" s="153"/>
      <c r="K6" s="153"/>
    </row>
    <row r="7" spans="2:42" ht="13" x14ac:dyDescent="0.3">
      <c r="B7" s="6"/>
      <c r="D7" s="7" t="s">
        <v>3</v>
      </c>
      <c r="E7" s="7"/>
      <c r="F7" s="7"/>
      <c r="G7" s="8">
        <v>500</v>
      </c>
      <c r="H7" s="9" t="s">
        <v>4</v>
      </c>
      <c r="J7" s="153"/>
      <c r="K7" s="153"/>
    </row>
    <row r="8" spans="2:42" x14ac:dyDescent="0.25">
      <c r="B8" s="6"/>
    </row>
    <row r="9" spans="2:42" s="19" customFormat="1" ht="25.15" customHeight="1" x14ac:dyDescent="0.25">
      <c r="B9" s="148"/>
      <c r="D9" s="149"/>
      <c r="E9" s="149"/>
      <c r="F9" s="149"/>
      <c r="G9" s="220" t="s">
        <v>113</v>
      </c>
      <c r="H9" s="221"/>
      <c r="I9" s="150"/>
      <c r="J9" s="220" t="s">
        <v>59</v>
      </c>
      <c r="K9" s="221"/>
      <c r="L9" s="150"/>
      <c r="M9" s="220" t="s">
        <v>60</v>
      </c>
      <c r="N9" s="221"/>
      <c r="O9" s="150"/>
      <c r="P9" s="220" t="s">
        <v>62</v>
      </c>
      <c r="Q9" s="221"/>
      <c r="R9" s="150"/>
      <c r="S9" s="220" t="s">
        <v>63</v>
      </c>
      <c r="T9" s="221"/>
      <c r="U9" s="150"/>
      <c r="V9" s="220" t="s">
        <v>64</v>
      </c>
      <c r="W9" s="221"/>
      <c r="X9" s="150"/>
      <c r="Y9" s="220" t="s">
        <v>65</v>
      </c>
      <c r="Z9" s="221"/>
      <c r="AA9" s="150"/>
      <c r="AB9" s="220" t="s">
        <v>66</v>
      </c>
      <c r="AC9" s="221"/>
      <c r="AD9" s="150"/>
      <c r="AE9" s="220" t="s">
        <v>67</v>
      </c>
      <c r="AF9" s="221"/>
    </row>
    <row r="10" spans="2:42" ht="12.75" customHeight="1" x14ac:dyDescent="0.3">
      <c r="B10" s="6"/>
      <c r="D10" s="137" t="s">
        <v>5</v>
      </c>
      <c r="E10" s="137"/>
      <c r="F10" s="10" t="s">
        <v>7</v>
      </c>
      <c r="G10" s="10" t="s">
        <v>6</v>
      </c>
      <c r="H10" s="11" t="s">
        <v>8</v>
      </c>
      <c r="I10" s="144"/>
      <c r="J10" s="10" t="s">
        <v>6</v>
      </c>
      <c r="K10" s="11" t="s">
        <v>8</v>
      </c>
      <c r="L10" s="144"/>
      <c r="M10" s="145" t="s">
        <v>9</v>
      </c>
      <c r="N10" s="139" t="s">
        <v>10</v>
      </c>
      <c r="O10" s="144"/>
      <c r="P10" s="10" t="s">
        <v>6</v>
      </c>
      <c r="Q10" s="11" t="s">
        <v>8</v>
      </c>
      <c r="R10" s="144"/>
      <c r="S10" s="145" t="s">
        <v>9</v>
      </c>
      <c r="T10" s="139" t="s">
        <v>61</v>
      </c>
      <c r="U10" s="144"/>
      <c r="V10" s="10" t="s">
        <v>6</v>
      </c>
      <c r="W10" s="11" t="s">
        <v>8</v>
      </c>
      <c r="X10" s="144"/>
      <c r="Y10" s="145" t="s">
        <v>9</v>
      </c>
      <c r="Z10" s="139" t="s">
        <v>61</v>
      </c>
      <c r="AA10" s="144"/>
      <c r="AB10" s="10" t="s">
        <v>6</v>
      </c>
      <c r="AC10" s="11" t="s">
        <v>8</v>
      </c>
      <c r="AD10" s="144"/>
      <c r="AE10" s="145" t="s">
        <v>9</v>
      </c>
      <c r="AF10" s="139" t="s">
        <v>61</v>
      </c>
    </row>
    <row r="11" spans="2:42" ht="13" x14ac:dyDescent="0.3">
      <c r="B11" s="6"/>
      <c r="D11" s="138"/>
      <c r="E11" s="138"/>
      <c r="F11" s="12"/>
      <c r="G11" s="12" t="s">
        <v>11</v>
      </c>
      <c r="H11" s="13" t="s">
        <v>11</v>
      </c>
      <c r="I11" s="144"/>
      <c r="J11" s="12" t="s">
        <v>11</v>
      </c>
      <c r="K11" s="13" t="s">
        <v>11</v>
      </c>
      <c r="L11" s="144"/>
      <c r="M11" s="146"/>
      <c r="N11" s="140"/>
      <c r="O11" s="144"/>
      <c r="P11" s="12" t="s">
        <v>11</v>
      </c>
      <c r="Q11" s="13" t="s">
        <v>11</v>
      </c>
      <c r="R11" s="144"/>
      <c r="S11" s="146"/>
      <c r="T11" s="140"/>
      <c r="U11" s="144"/>
      <c r="V11" s="12" t="s">
        <v>11</v>
      </c>
      <c r="W11" s="13" t="s">
        <v>11</v>
      </c>
      <c r="X11" s="144"/>
      <c r="Y11" s="146"/>
      <c r="Z11" s="140"/>
      <c r="AA11" s="144"/>
      <c r="AB11" s="12" t="s">
        <v>11</v>
      </c>
      <c r="AC11" s="13" t="s">
        <v>11</v>
      </c>
      <c r="AD11" s="144"/>
      <c r="AE11" s="146"/>
      <c r="AF11" s="140"/>
    </row>
    <row r="12" spans="2:42" x14ac:dyDescent="0.25">
      <c r="B12" s="14" t="s">
        <v>12</v>
      </c>
      <c r="C12" s="14"/>
      <c r="D12" s="15" t="s">
        <v>55</v>
      </c>
      <c r="E12" s="15"/>
      <c r="F12" s="17">
        <v>1</v>
      </c>
      <c r="G12" s="16">
        <v>8.1300000000000008</v>
      </c>
      <c r="H12" s="18">
        <f t="shared" ref="H12:H27" si="0">$F12*G12</f>
        <v>8.1300000000000008</v>
      </c>
      <c r="I12" s="19"/>
      <c r="J12" s="16">
        <v>8.44</v>
      </c>
      <c r="K12" s="18">
        <f t="shared" ref="K12:K27" si="1">$F12*J12</f>
        <v>8.44</v>
      </c>
      <c r="L12" s="19"/>
      <c r="M12" s="21">
        <f t="shared" ref="M12:M21" si="2">K12-H12</f>
        <v>0.30999999999999872</v>
      </c>
      <c r="N12" s="22">
        <f t="shared" ref="N12:N21" si="3">IF((H12)=0,"",(M12/H12))</f>
        <v>3.8130381303812876E-2</v>
      </c>
      <c r="O12" s="19"/>
      <c r="P12" s="16">
        <v>8.52</v>
      </c>
      <c r="Q12" s="18">
        <f t="shared" ref="Q12:Q27" si="4">$F12*P12</f>
        <v>8.52</v>
      </c>
      <c r="R12" s="19"/>
      <c r="S12" s="21">
        <f>Q12-K12</f>
        <v>8.0000000000000071E-2</v>
      </c>
      <c r="T12" s="22">
        <f t="shared" ref="T12:T34" si="5">IF((K12)=0,"",(S12/K12))</f>
        <v>9.4786729857819999E-3</v>
      </c>
      <c r="U12" s="19"/>
      <c r="V12" s="16">
        <v>8.51</v>
      </c>
      <c r="W12" s="18">
        <f t="shared" ref="W12:W27" si="6">$F12*V12</f>
        <v>8.51</v>
      </c>
      <c r="X12" s="19"/>
      <c r="Y12" s="21">
        <f>W12-Q12</f>
        <v>-9.9999999999997868E-3</v>
      </c>
      <c r="Z12" s="22">
        <f t="shared" ref="Z12:Z34" si="7">IF((Q12)=0,"",(Y12/Q12))</f>
        <v>-1.1737089201877685E-3</v>
      </c>
      <c r="AA12" s="19"/>
      <c r="AB12" s="16">
        <v>8.6999999999999993</v>
      </c>
      <c r="AC12" s="18">
        <f t="shared" ref="AC12:AC27" si="8">$F12*AB12</f>
        <v>8.6999999999999993</v>
      </c>
      <c r="AD12" s="19"/>
      <c r="AE12" s="21">
        <f>AC12-W12</f>
        <v>0.1899999999999995</v>
      </c>
      <c r="AF12" s="22">
        <f t="shared" ref="AF12:AF34" si="9">IF((W12)=0,"",(AE12/W12))</f>
        <v>2.2326674500587486E-2</v>
      </c>
    </row>
    <row r="13" spans="2:42" x14ac:dyDescent="0.25">
      <c r="B13" s="14" t="s">
        <v>13</v>
      </c>
      <c r="C13" s="14"/>
      <c r="D13" s="15" t="s">
        <v>55</v>
      </c>
      <c r="E13" s="15"/>
      <c r="F13" s="17">
        <v>1</v>
      </c>
      <c r="G13" s="16"/>
      <c r="H13" s="18">
        <f t="shared" si="0"/>
        <v>0</v>
      </c>
      <c r="I13" s="19"/>
      <c r="J13" s="16"/>
      <c r="K13" s="18">
        <f t="shared" si="1"/>
        <v>0</v>
      </c>
      <c r="L13" s="19"/>
      <c r="M13" s="21">
        <f t="shared" si="2"/>
        <v>0</v>
      </c>
      <c r="N13" s="22" t="str">
        <f t="shared" si="3"/>
        <v/>
      </c>
      <c r="O13" s="19"/>
      <c r="P13" s="16"/>
      <c r="Q13" s="18">
        <f t="shared" si="4"/>
        <v>0</v>
      </c>
      <c r="R13" s="19"/>
      <c r="S13" s="21">
        <f t="shared" ref="S13:S42" si="10">Q13-K13</f>
        <v>0</v>
      </c>
      <c r="T13" s="22" t="str">
        <f t="shared" si="5"/>
        <v/>
      </c>
      <c r="U13" s="19"/>
      <c r="V13" s="16"/>
      <c r="W13" s="18">
        <f t="shared" si="6"/>
        <v>0</v>
      </c>
      <c r="X13" s="19"/>
      <c r="Y13" s="21">
        <f t="shared" ref="Y13:Y42" si="11">W13-Q13</f>
        <v>0</v>
      </c>
      <c r="Z13" s="22" t="str">
        <f t="shared" si="7"/>
        <v/>
      </c>
      <c r="AA13" s="19"/>
      <c r="AB13" s="16"/>
      <c r="AC13" s="18">
        <f t="shared" si="8"/>
        <v>0</v>
      </c>
      <c r="AD13" s="19"/>
      <c r="AE13" s="21">
        <f t="shared" ref="AE13:AE60" si="12">AC13-W13</f>
        <v>0</v>
      </c>
      <c r="AF13" s="22" t="str">
        <f t="shared" si="9"/>
        <v/>
      </c>
    </row>
    <row r="14" spans="2:42" x14ac:dyDescent="0.25">
      <c r="B14" s="23" t="s">
        <v>104</v>
      </c>
      <c r="C14" s="14"/>
      <c r="D14" s="15" t="s">
        <v>55</v>
      </c>
      <c r="E14" s="15"/>
      <c r="F14" s="17">
        <v>1</v>
      </c>
      <c r="G14" s="16"/>
      <c r="H14" s="18">
        <f t="shared" si="0"/>
        <v>0</v>
      </c>
      <c r="I14" s="19"/>
      <c r="J14" s="16"/>
      <c r="K14" s="18">
        <f t="shared" si="1"/>
        <v>0</v>
      </c>
      <c r="L14" s="19"/>
      <c r="M14" s="21">
        <f t="shared" si="2"/>
        <v>0</v>
      </c>
      <c r="N14" s="22" t="str">
        <f t="shared" si="3"/>
        <v/>
      </c>
      <c r="O14" s="19"/>
      <c r="P14" s="16"/>
      <c r="Q14" s="18">
        <f t="shared" si="4"/>
        <v>0</v>
      </c>
      <c r="R14" s="19"/>
      <c r="S14" s="21">
        <f t="shared" si="10"/>
        <v>0</v>
      </c>
      <c r="T14" s="22" t="str">
        <f t="shared" si="5"/>
        <v/>
      </c>
      <c r="U14" s="19"/>
      <c r="V14" s="16"/>
      <c r="W14" s="18">
        <f t="shared" si="6"/>
        <v>0</v>
      </c>
      <c r="X14" s="19"/>
      <c r="Y14" s="21">
        <f t="shared" si="11"/>
        <v>0</v>
      </c>
      <c r="Z14" s="22" t="str">
        <f t="shared" si="7"/>
        <v/>
      </c>
      <c r="AA14" s="19"/>
      <c r="AB14" s="16"/>
      <c r="AC14" s="18">
        <f t="shared" si="8"/>
        <v>0</v>
      </c>
      <c r="AD14" s="19"/>
      <c r="AE14" s="21">
        <f t="shared" si="12"/>
        <v>0</v>
      </c>
      <c r="AF14" s="22" t="str">
        <f t="shared" si="9"/>
        <v/>
      </c>
    </row>
    <row r="15" spans="2:42" x14ac:dyDescent="0.25">
      <c r="B15" s="23" t="s">
        <v>105</v>
      </c>
      <c r="C15" s="14"/>
      <c r="D15" s="15" t="s">
        <v>55</v>
      </c>
      <c r="E15" s="15"/>
      <c r="F15" s="17">
        <v>1</v>
      </c>
      <c r="G15" s="16">
        <v>0</v>
      </c>
      <c r="H15" s="18">
        <f t="shared" si="0"/>
        <v>0</v>
      </c>
      <c r="I15" s="19"/>
      <c r="J15" s="16">
        <v>0</v>
      </c>
      <c r="K15" s="18">
        <f t="shared" si="1"/>
        <v>0</v>
      </c>
      <c r="L15" s="19"/>
      <c r="M15" s="21">
        <f t="shared" si="2"/>
        <v>0</v>
      </c>
      <c r="N15" s="22" t="str">
        <f t="shared" si="3"/>
        <v/>
      </c>
      <c r="O15" s="19"/>
      <c r="P15" s="16">
        <v>0</v>
      </c>
      <c r="Q15" s="18">
        <f t="shared" si="4"/>
        <v>0</v>
      </c>
      <c r="R15" s="19"/>
      <c r="S15" s="21">
        <f t="shared" si="10"/>
        <v>0</v>
      </c>
      <c r="T15" s="22" t="str">
        <f t="shared" si="5"/>
        <v/>
      </c>
      <c r="U15" s="19"/>
      <c r="V15" s="16">
        <v>0</v>
      </c>
      <c r="W15" s="18">
        <f t="shared" si="6"/>
        <v>0</v>
      </c>
      <c r="X15" s="19"/>
      <c r="Y15" s="21">
        <f t="shared" si="11"/>
        <v>0</v>
      </c>
      <c r="Z15" s="22" t="str">
        <f t="shared" si="7"/>
        <v/>
      </c>
      <c r="AA15" s="19"/>
      <c r="AB15" s="16">
        <v>0</v>
      </c>
      <c r="AC15" s="18">
        <f t="shared" si="8"/>
        <v>0</v>
      </c>
      <c r="AD15" s="19"/>
      <c r="AE15" s="21">
        <f t="shared" si="12"/>
        <v>0</v>
      </c>
      <c r="AF15" s="22" t="str">
        <f t="shared" si="9"/>
        <v/>
      </c>
    </row>
    <row r="16" spans="2:42" hidden="1" x14ac:dyDescent="0.25">
      <c r="B16" s="23"/>
      <c r="C16" s="14"/>
      <c r="D16" s="15"/>
      <c r="E16" s="15"/>
      <c r="F16" s="17">
        <v>1</v>
      </c>
      <c r="G16" s="16"/>
      <c r="H16" s="18">
        <f t="shared" si="0"/>
        <v>0</v>
      </c>
      <c r="I16" s="19"/>
      <c r="J16" s="16"/>
      <c r="K16" s="18">
        <f t="shared" si="1"/>
        <v>0</v>
      </c>
      <c r="L16" s="19"/>
      <c r="M16" s="21">
        <f t="shared" si="2"/>
        <v>0</v>
      </c>
      <c r="N16" s="22" t="str">
        <f t="shared" si="3"/>
        <v/>
      </c>
      <c r="O16" s="19"/>
      <c r="P16" s="16"/>
      <c r="Q16" s="18">
        <f t="shared" si="4"/>
        <v>0</v>
      </c>
      <c r="R16" s="19"/>
      <c r="S16" s="21">
        <f t="shared" si="10"/>
        <v>0</v>
      </c>
      <c r="T16" s="22" t="str">
        <f t="shared" si="5"/>
        <v/>
      </c>
      <c r="U16" s="19"/>
      <c r="V16" s="16"/>
      <c r="W16" s="18">
        <f t="shared" si="6"/>
        <v>0</v>
      </c>
      <c r="X16" s="19"/>
      <c r="Y16" s="21">
        <f t="shared" si="11"/>
        <v>0</v>
      </c>
      <c r="Z16" s="22" t="str">
        <f t="shared" si="7"/>
        <v/>
      </c>
      <c r="AA16" s="19"/>
      <c r="AB16" s="16"/>
      <c r="AC16" s="18">
        <f t="shared" si="8"/>
        <v>0</v>
      </c>
      <c r="AD16" s="19"/>
      <c r="AE16" s="21">
        <f t="shared" si="12"/>
        <v>0</v>
      </c>
      <c r="AF16" s="22" t="str">
        <f t="shared" si="9"/>
        <v/>
      </c>
    </row>
    <row r="17" spans="2:32" hidden="1" x14ac:dyDescent="0.25">
      <c r="B17" s="23"/>
      <c r="C17" s="14"/>
      <c r="D17" s="15"/>
      <c r="E17" s="15"/>
      <c r="F17" s="17">
        <v>1</v>
      </c>
      <c r="G17" s="16"/>
      <c r="H17" s="18">
        <f t="shared" si="0"/>
        <v>0</v>
      </c>
      <c r="I17" s="19"/>
      <c r="J17" s="16"/>
      <c r="K17" s="18">
        <f t="shared" si="1"/>
        <v>0</v>
      </c>
      <c r="L17" s="19"/>
      <c r="M17" s="21">
        <f t="shared" si="2"/>
        <v>0</v>
      </c>
      <c r="N17" s="22" t="str">
        <f t="shared" si="3"/>
        <v/>
      </c>
      <c r="O17" s="19"/>
      <c r="P17" s="16"/>
      <c r="Q17" s="18">
        <f t="shared" si="4"/>
        <v>0</v>
      </c>
      <c r="R17" s="19"/>
      <c r="S17" s="21">
        <f t="shared" si="10"/>
        <v>0</v>
      </c>
      <c r="T17" s="22" t="str">
        <f t="shared" si="5"/>
        <v/>
      </c>
      <c r="U17" s="19"/>
      <c r="V17" s="16"/>
      <c r="W17" s="18">
        <f t="shared" si="6"/>
        <v>0</v>
      </c>
      <c r="X17" s="19"/>
      <c r="Y17" s="21">
        <f t="shared" si="11"/>
        <v>0</v>
      </c>
      <c r="Z17" s="22" t="str">
        <f t="shared" si="7"/>
        <v/>
      </c>
      <c r="AA17" s="19"/>
      <c r="AB17" s="16"/>
      <c r="AC17" s="18">
        <f t="shared" si="8"/>
        <v>0</v>
      </c>
      <c r="AD17" s="19"/>
      <c r="AE17" s="21">
        <f t="shared" si="12"/>
        <v>0</v>
      </c>
      <c r="AF17" s="22" t="str">
        <f t="shared" si="9"/>
        <v/>
      </c>
    </row>
    <row r="18" spans="2:32" hidden="1" x14ac:dyDescent="0.25">
      <c r="B18" s="23"/>
      <c r="C18" s="14"/>
      <c r="D18" s="15"/>
      <c r="E18" s="15"/>
      <c r="F18" s="17">
        <v>1</v>
      </c>
      <c r="G18" s="16"/>
      <c r="H18" s="18">
        <f t="shared" si="0"/>
        <v>0</v>
      </c>
      <c r="I18" s="19"/>
      <c r="J18" s="16"/>
      <c r="K18" s="18">
        <f t="shared" si="1"/>
        <v>0</v>
      </c>
      <c r="L18" s="19"/>
      <c r="M18" s="21">
        <f t="shared" si="2"/>
        <v>0</v>
      </c>
      <c r="N18" s="22" t="str">
        <f t="shared" si="3"/>
        <v/>
      </c>
      <c r="O18" s="19"/>
      <c r="P18" s="16"/>
      <c r="Q18" s="18">
        <f t="shared" si="4"/>
        <v>0</v>
      </c>
      <c r="R18" s="19"/>
      <c r="S18" s="21">
        <f t="shared" si="10"/>
        <v>0</v>
      </c>
      <c r="T18" s="22" t="str">
        <f t="shared" si="5"/>
        <v/>
      </c>
      <c r="U18" s="19"/>
      <c r="V18" s="16"/>
      <c r="W18" s="18">
        <f t="shared" si="6"/>
        <v>0</v>
      </c>
      <c r="X18" s="19"/>
      <c r="Y18" s="21">
        <f t="shared" si="11"/>
        <v>0</v>
      </c>
      <c r="Z18" s="22" t="str">
        <f t="shared" si="7"/>
        <v/>
      </c>
      <c r="AA18" s="19"/>
      <c r="AB18" s="16"/>
      <c r="AC18" s="18">
        <f t="shared" si="8"/>
        <v>0</v>
      </c>
      <c r="AD18" s="19"/>
      <c r="AE18" s="21">
        <f t="shared" si="12"/>
        <v>0</v>
      </c>
      <c r="AF18" s="22" t="str">
        <f t="shared" si="9"/>
        <v/>
      </c>
    </row>
    <row r="19" spans="2:32" x14ac:dyDescent="0.25">
      <c r="B19" s="14" t="s">
        <v>14</v>
      </c>
      <c r="C19" s="14"/>
      <c r="D19" s="15" t="s">
        <v>58</v>
      </c>
      <c r="E19" s="15"/>
      <c r="F19" s="17">
        <f>$G$7</f>
        <v>500</v>
      </c>
      <c r="G19" s="16">
        <v>1.26E-2</v>
      </c>
      <c r="H19" s="18">
        <f t="shared" si="0"/>
        <v>6.3</v>
      </c>
      <c r="I19" s="19"/>
      <c r="J19" s="16">
        <v>1.3100000000000001E-2</v>
      </c>
      <c r="K19" s="18">
        <f t="shared" si="1"/>
        <v>6.5500000000000007</v>
      </c>
      <c r="L19" s="19"/>
      <c r="M19" s="21">
        <f t="shared" si="2"/>
        <v>0.25000000000000089</v>
      </c>
      <c r="N19" s="22">
        <f t="shared" si="3"/>
        <v>3.9682539682539826E-2</v>
      </c>
      <c r="O19" s="19"/>
      <c r="P19" s="16">
        <v>1.32E-2</v>
      </c>
      <c r="Q19" s="18">
        <f t="shared" si="4"/>
        <v>6.6</v>
      </c>
      <c r="R19" s="19"/>
      <c r="S19" s="21">
        <f t="shared" si="10"/>
        <v>4.9999999999998934E-2</v>
      </c>
      <c r="T19" s="22">
        <f t="shared" si="5"/>
        <v>7.6335877862593786E-3</v>
      </c>
      <c r="U19" s="19"/>
      <c r="V19" s="16">
        <v>1.32E-2</v>
      </c>
      <c r="W19" s="18">
        <f t="shared" si="6"/>
        <v>6.6</v>
      </c>
      <c r="X19" s="19"/>
      <c r="Y19" s="21">
        <f t="shared" si="11"/>
        <v>0</v>
      </c>
      <c r="Z19" s="22">
        <f t="shared" si="7"/>
        <v>0</v>
      </c>
      <c r="AA19" s="19"/>
      <c r="AB19" s="16">
        <v>1.35E-2</v>
      </c>
      <c r="AC19" s="18">
        <f t="shared" si="8"/>
        <v>6.75</v>
      </c>
      <c r="AD19" s="19"/>
      <c r="AE19" s="21">
        <f t="shared" si="12"/>
        <v>0.15000000000000036</v>
      </c>
      <c r="AF19" s="22">
        <f t="shared" si="9"/>
        <v>2.2727272727272783E-2</v>
      </c>
    </row>
    <row r="20" spans="2:32" x14ac:dyDescent="0.25">
      <c r="B20" s="14" t="s">
        <v>15</v>
      </c>
      <c r="C20" s="14"/>
      <c r="D20" s="15" t="s">
        <v>58</v>
      </c>
      <c r="E20" s="15"/>
      <c r="F20" s="17">
        <f t="shared" ref="F20" si="13">$G$7</f>
        <v>500</v>
      </c>
      <c r="G20" s="16"/>
      <c r="H20" s="18">
        <f t="shared" si="0"/>
        <v>0</v>
      </c>
      <c r="I20" s="19"/>
      <c r="J20" s="16"/>
      <c r="K20" s="18">
        <f t="shared" si="1"/>
        <v>0</v>
      </c>
      <c r="L20" s="19"/>
      <c r="M20" s="21">
        <f t="shared" si="2"/>
        <v>0</v>
      </c>
      <c r="N20" s="22" t="str">
        <f t="shared" si="3"/>
        <v/>
      </c>
      <c r="O20" s="19"/>
      <c r="P20" s="16"/>
      <c r="Q20" s="18">
        <f t="shared" si="4"/>
        <v>0</v>
      </c>
      <c r="R20" s="19"/>
      <c r="S20" s="21">
        <f t="shared" si="10"/>
        <v>0</v>
      </c>
      <c r="T20" s="22" t="str">
        <f t="shared" si="5"/>
        <v/>
      </c>
      <c r="U20" s="19"/>
      <c r="V20" s="16"/>
      <c r="W20" s="18">
        <f t="shared" si="6"/>
        <v>0</v>
      </c>
      <c r="X20" s="19"/>
      <c r="Y20" s="21">
        <f t="shared" si="11"/>
        <v>0</v>
      </c>
      <c r="Z20" s="22" t="str">
        <f t="shared" si="7"/>
        <v/>
      </c>
      <c r="AA20" s="19"/>
      <c r="AB20" s="16"/>
      <c r="AC20" s="18">
        <f t="shared" si="8"/>
        <v>0</v>
      </c>
      <c r="AD20" s="19"/>
      <c r="AE20" s="21">
        <f t="shared" si="12"/>
        <v>0</v>
      </c>
      <c r="AF20" s="22" t="str">
        <f t="shared" si="9"/>
        <v/>
      </c>
    </row>
    <row r="21" spans="2:32" x14ac:dyDescent="0.25">
      <c r="B21" s="14" t="s">
        <v>16</v>
      </c>
      <c r="C21" s="14"/>
      <c r="D21" s="15" t="s">
        <v>58</v>
      </c>
      <c r="E21" s="15"/>
      <c r="F21" s="17">
        <f>$G$7</f>
        <v>500</v>
      </c>
      <c r="G21" s="16"/>
      <c r="H21" s="18">
        <f t="shared" si="0"/>
        <v>0</v>
      </c>
      <c r="I21" s="19"/>
      <c r="J21" s="16"/>
      <c r="K21" s="18">
        <f t="shared" si="1"/>
        <v>0</v>
      </c>
      <c r="L21" s="19"/>
      <c r="M21" s="21">
        <f t="shared" si="2"/>
        <v>0</v>
      </c>
      <c r="N21" s="22" t="str">
        <f t="shared" si="3"/>
        <v/>
      </c>
      <c r="O21" s="19"/>
      <c r="P21" s="16"/>
      <c r="Q21" s="18">
        <f t="shared" si="4"/>
        <v>0</v>
      </c>
      <c r="R21" s="19"/>
      <c r="S21" s="21">
        <f t="shared" si="10"/>
        <v>0</v>
      </c>
      <c r="T21" s="22" t="str">
        <f t="shared" si="5"/>
        <v/>
      </c>
      <c r="U21" s="19"/>
      <c r="V21" s="16"/>
      <c r="W21" s="18">
        <f t="shared" si="6"/>
        <v>0</v>
      </c>
      <c r="X21" s="19"/>
      <c r="Y21" s="21">
        <f t="shared" si="11"/>
        <v>0</v>
      </c>
      <c r="Z21" s="22" t="str">
        <f t="shared" si="7"/>
        <v/>
      </c>
      <c r="AA21" s="19"/>
      <c r="AB21" s="16"/>
      <c r="AC21" s="18">
        <f t="shared" si="8"/>
        <v>0</v>
      </c>
      <c r="AD21" s="19"/>
      <c r="AE21" s="21">
        <f t="shared" si="12"/>
        <v>0</v>
      </c>
      <c r="AF21" s="22" t="str">
        <f t="shared" si="9"/>
        <v/>
      </c>
    </row>
    <row r="22" spans="2:32" hidden="1" x14ac:dyDescent="0.25">
      <c r="B22" s="24"/>
      <c r="C22" s="14"/>
      <c r="D22" s="15"/>
      <c r="E22" s="15"/>
      <c r="F22" s="17"/>
      <c r="G22" s="16"/>
      <c r="H22" s="18"/>
      <c r="I22" s="19"/>
      <c r="J22" s="16"/>
      <c r="K22" s="18"/>
      <c r="L22" s="19"/>
      <c r="M22" s="21"/>
      <c r="N22" s="22"/>
      <c r="O22" s="19"/>
      <c r="P22" s="16"/>
      <c r="Q22" s="18"/>
      <c r="R22" s="19"/>
      <c r="S22" s="21"/>
      <c r="T22" s="22"/>
      <c r="U22" s="19"/>
      <c r="V22" s="16"/>
      <c r="W22" s="18"/>
      <c r="X22" s="19"/>
      <c r="Y22" s="21"/>
      <c r="Z22" s="22"/>
      <c r="AA22" s="19"/>
      <c r="AB22" s="16"/>
      <c r="AC22" s="18"/>
      <c r="AD22" s="19"/>
      <c r="AE22" s="21"/>
      <c r="AF22" s="22"/>
    </row>
    <row r="23" spans="2:32" hidden="1" x14ac:dyDescent="0.25">
      <c r="B23" s="132"/>
      <c r="C23" s="14"/>
      <c r="D23" s="15"/>
      <c r="E23" s="15"/>
      <c r="F23" s="17"/>
      <c r="G23" s="16"/>
      <c r="H23" s="18"/>
      <c r="I23" s="19"/>
      <c r="J23" s="16"/>
      <c r="K23" s="18"/>
      <c r="L23" s="19"/>
      <c r="M23" s="21"/>
      <c r="N23" s="22"/>
      <c r="O23" s="19"/>
      <c r="P23" s="16"/>
      <c r="Q23" s="18"/>
      <c r="R23" s="19"/>
      <c r="S23" s="21"/>
      <c r="T23" s="22"/>
      <c r="U23" s="19"/>
      <c r="V23" s="16"/>
      <c r="W23" s="18"/>
      <c r="X23" s="19"/>
      <c r="Y23" s="21"/>
      <c r="Z23" s="22"/>
      <c r="AA23" s="19"/>
      <c r="AB23" s="16"/>
      <c r="AC23" s="18"/>
      <c r="AD23" s="19"/>
      <c r="AE23" s="21"/>
      <c r="AF23" s="22"/>
    </row>
    <row r="24" spans="2:32" x14ac:dyDescent="0.25">
      <c r="B24" s="24" t="s">
        <v>57</v>
      </c>
      <c r="C24" s="14"/>
      <c r="D24" s="15" t="s">
        <v>58</v>
      </c>
      <c r="E24" s="15"/>
      <c r="F24" s="17">
        <f t="shared" ref="F24:F33" si="14">$G$7</f>
        <v>500</v>
      </c>
      <c r="G24" s="16">
        <v>0</v>
      </c>
      <c r="H24" s="18">
        <f t="shared" si="0"/>
        <v>0</v>
      </c>
      <c r="I24" s="19"/>
      <c r="J24" s="16">
        <v>0</v>
      </c>
      <c r="K24" s="18">
        <f t="shared" si="1"/>
        <v>0</v>
      </c>
      <c r="L24" s="19"/>
      <c r="M24" s="21">
        <f t="shared" ref="M24:M42" si="15">K24-H24</f>
        <v>0</v>
      </c>
      <c r="N24" s="22" t="str">
        <f t="shared" ref="N24:N34" si="16">IF((H24)=0,"",(M24/H24))</f>
        <v/>
      </c>
      <c r="O24" s="19"/>
      <c r="P24" s="16">
        <v>0</v>
      </c>
      <c r="Q24" s="18">
        <f t="shared" si="4"/>
        <v>0</v>
      </c>
      <c r="R24" s="19"/>
      <c r="S24" s="21">
        <f t="shared" si="10"/>
        <v>0</v>
      </c>
      <c r="T24" s="22" t="str">
        <f t="shared" si="5"/>
        <v/>
      </c>
      <c r="U24" s="19"/>
      <c r="V24" s="16">
        <v>0</v>
      </c>
      <c r="W24" s="18">
        <f t="shared" si="6"/>
        <v>0</v>
      </c>
      <c r="X24" s="19"/>
      <c r="Y24" s="21">
        <f t="shared" si="11"/>
        <v>0</v>
      </c>
      <c r="Z24" s="22" t="str">
        <f t="shared" si="7"/>
        <v/>
      </c>
      <c r="AA24" s="19"/>
      <c r="AB24" s="16">
        <v>0</v>
      </c>
      <c r="AC24" s="18">
        <f t="shared" si="8"/>
        <v>0</v>
      </c>
      <c r="AD24" s="19"/>
      <c r="AE24" s="21">
        <f t="shared" si="12"/>
        <v>0</v>
      </c>
      <c r="AF24" s="22" t="str">
        <f t="shared" si="9"/>
        <v/>
      </c>
    </row>
    <row r="25" spans="2:32" hidden="1" x14ac:dyDescent="0.25">
      <c r="B25" s="24"/>
      <c r="C25" s="14"/>
      <c r="D25" s="15"/>
      <c r="E25" s="15"/>
      <c r="F25" s="17">
        <f t="shared" si="14"/>
        <v>500</v>
      </c>
      <c r="G25" s="16"/>
      <c r="H25" s="18">
        <f t="shared" si="0"/>
        <v>0</v>
      </c>
      <c r="I25" s="19"/>
      <c r="J25" s="16"/>
      <c r="K25" s="18">
        <f t="shared" si="1"/>
        <v>0</v>
      </c>
      <c r="L25" s="19"/>
      <c r="M25" s="21">
        <f t="shared" si="15"/>
        <v>0</v>
      </c>
      <c r="N25" s="22" t="str">
        <f t="shared" si="16"/>
        <v/>
      </c>
      <c r="O25" s="19"/>
      <c r="P25" s="16"/>
      <c r="Q25" s="18">
        <f t="shared" si="4"/>
        <v>0</v>
      </c>
      <c r="R25" s="19"/>
      <c r="S25" s="21">
        <f t="shared" si="10"/>
        <v>0</v>
      </c>
      <c r="T25" s="22" t="str">
        <f t="shared" si="5"/>
        <v/>
      </c>
      <c r="U25" s="19"/>
      <c r="V25" s="16"/>
      <c r="W25" s="18">
        <f t="shared" si="6"/>
        <v>0</v>
      </c>
      <c r="X25" s="19"/>
      <c r="Y25" s="21">
        <f t="shared" si="11"/>
        <v>0</v>
      </c>
      <c r="Z25" s="22" t="str">
        <f t="shared" si="7"/>
        <v/>
      </c>
      <c r="AA25" s="19"/>
      <c r="AB25" s="16"/>
      <c r="AC25" s="18">
        <f t="shared" si="8"/>
        <v>0</v>
      </c>
      <c r="AD25" s="19"/>
      <c r="AE25" s="21">
        <f t="shared" si="12"/>
        <v>0</v>
      </c>
      <c r="AF25" s="22" t="str">
        <f t="shared" si="9"/>
        <v/>
      </c>
    </row>
    <row r="26" spans="2:32" hidden="1" x14ac:dyDescent="0.25">
      <c r="B26" s="24"/>
      <c r="C26" s="14"/>
      <c r="D26" s="15"/>
      <c r="E26" s="15"/>
      <c r="F26" s="17">
        <f t="shared" si="14"/>
        <v>500</v>
      </c>
      <c r="G26" s="16"/>
      <c r="H26" s="18">
        <f t="shared" si="0"/>
        <v>0</v>
      </c>
      <c r="I26" s="19"/>
      <c r="J26" s="16"/>
      <c r="K26" s="18">
        <f t="shared" si="1"/>
        <v>0</v>
      </c>
      <c r="L26" s="19"/>
      <c r="M26" s="21">
        <f t="shared" si="15"/>
        <v>0</v>
      </c>
      <c r="N26" s="22" t="str">
        <f t="shared" si="16"/>
        <v/>
      </c>
      <c r="O26" s="19"/>
      <c r="P26" s="16"/>
      <c r="Q26" s="18">
        <f t="shared" si="4"/>
        <v>0</v>
      </c>
      <c r="R26" s="19"/>
      <c r="S26" s="21">
        <f t="shared" si="10"/>
        <v>0</v>
      </c>
      <c r="T26" s="22" t="str">
        <f t="shared" si="5"/>
        <v/>
      </c>
      <c r="U26" s="19"/>
      <c r="V26" s="16"/>
      <c r="W26" s="18">
        <f t="shared" si="6"/>
        <v>0</v>
      </c>
      <c r="X26" s="19"/>
      <c r="Y26" s="21">
        <f t="shared" si="11"/>
        <v>0</v>
      </c>
      <c r="Z26" s="22" t="str">
        <f t="shared" si="7"/>
        <v/>
      </c>
      <c r="AA26" s="19"/>
      <c r="AB26" s="16"/>
      <c r="AC26" s="18">
        <f t="shared" si="8"/>
        <v>0</v>
      </c>
      <c r="AD26" s="19"/>
      <c r="AE26" s="21">
        <f t="shared" si="12"/>
        <v>0</v>
      </c>
      <c r="AF26" s="22" t="str">
        <f t="shared" si="9"/>
        <v/>
      </c>
    </row>
    <row r="27" spans="2:32" hidden="1" x14ac:dyDescent="0.25">
      <c r="B27" s="24"/>
      <c r="C27" s="14"/>
      <c r="D27" s="15"/>
      <c r="E27" s="15"/>
      <c r="F27" s="17">
        <f t="shared" si="14"/>
        <v>500</v>
      </c>
      <c r="G27" s="16"/>
      <c r="H27" s="18">
        <f t="shared" si="0"/>
        <v>0</v>
      </c>
      <c r="I27" s="19"/>
      <c r="J27" s="16"/>
      <c r="K27" s="18">
        <f t="shared" si="1"/>
        <v>0</v>
      </c>
      <c r="L27" s="19"/>
      <c r="M27" s="21">
        <f t="shared" si="15"/>
        <v>0</v>
      </c>
      <c r="N27" s="22" t="str">
        <f t="shared" si="16"/>
        <v/>
      </c>
      <c r="O27" s="19"/>
      <c r="P27" s="16"/>
      <c r="Q27" s="18">
        <f t="shared" si="4"/>
        <v>0</v>
      </c>
      <c r="R27" s="19"/>
      <c r="S27" s="21">
        <f t="shared" si="10"/>
        <v>0</v>
      </c>
      <c r="T27" s="22" t="str">
        <f t="shared" si="5"/>
        <v/>
      </c>
      <c r="U27" s="19"/>
      <c r="V27" s="16"/>
      <c r="W27" s="18">
        <f t="shared" si="6"/>
        <v>0</v>
      </c>
      <c r="X27" s="19"/>
      <c r="Y27" s="21">
        <f t="shared" si="11"/>
        <v>0</v>
      </c>
      <c r="Z27" s="22" t="str">
        <f t="shared" si="7"/>
        <v/>
      </c>
      <c r="AA27" s="19"/>
      <c r="AB27" s="16"/>
      <c r="AC27" s="18">
        <f t="shared" si="8"/>
        <v>0</v>
      </c>
      <c r="AD27" s="19"/>
      <c r="AE27" s="21">
        <f t="shared" si="12"/>
        <v>0</v>
      </c>
      <c r="AF27" s="22" t="str">
        <f t="shared" si="9"/>
        <v/>
      </c>
    </row>
    <row r="28" spans="2:32" s="34" customFormat="1" ht="13" x14ac:dyDescent="0.25">
      <c r="B28" s="25" t="s">
        <v>17</v>
      </c>
      <c r="C28" s="26"/>
      <c r="D28" s="27"/>
      <c r="E28" s="27"/>
      <c r="F28" s="29"/>
      <c r="G28" s="28"/>
      <c r="H28" s="30">
        <f>SUM(H12:H27)</f>
        <v>14.43</v>
      </c>
      <c r="I28" s="31"/>
      <c r="J28" s="28"/>
      <c r="K28" s="30">
        <f>SUM(K12:K27)</f>
        <v>14.99</v>
      </c>
      <c r="L28" s="31"/>
      <c r="M28" s="32">
        <f t="shared" si="15"/>
        <v>0.5600000000000005</v>
      </c>
      <c r="N28" s="33">
        <f t="shared" si="16"/>
        <v>3.880803880803884E-2</v>
      </c>
      <c r="O28" s="31"/>
      <c r="P28" s="28"/>
      <c r="Q28" s="30">
        <f>SUM(Q12:Q27)</f>
        <v>15.12</v>
      </c>
      <c r="R28" s="31"/>
      <c r="S28" s="32">
        <f t="shared" si="10"/>
        <v>0.12999999999999901</v>
      </c>
      <c r="T28" s="33">
        <f t="shared" si="5"/>
        <v>8.6724482988658445E-3</v>
      </c>
      <c r="U28" s="31"/>
      <c r="V28" s="28"/>
      <c r="W28" s="30">
        <f>SUM(W12:W27)</f>
        <v>15.11</v>
      </c>
      <c r="X28" s="31"/>
      <c r="Y28" s="32">
        <f t="shared" si="11"/>
        <v>-9.9999999999997868E-3</v>
      </c>
      <c r="Z28" s="33">
        <f t="shared" si="7"/>
        <v>-6.6137566137564735E-4</v>
      </c>
      <c r="AA28" s="31"/>
      <c r="AB28" s="28"/>
      <c r="AC28" s="30">
        <f>SUM(AC12:AC27)</f>
        <v>15.45</v>
      </c>
      <c r="AD28" s="31"/>
      <c r="AE28" s="32">
        <f t="shared" si="12"/>
        <v>0.33999999999999986</v>
      </c>
      <c r="AF28" s="33">
        <f t="shared" si="9"/>
        <v>2.2501654533421567E-2</v>
      </c>
    </row>
    <row r="29" spans="2:32" ht="12.75" customHeight="1" x14ac:dyDescent="0.25">
      <c r="B29" s="134" t="s">
        <v>18</v>
      </c>
      <c r="C29" s="14"/>
      <c r="D29" s="15" t="s">
        <v>58</v>
      </c>
      <c r="E29" s="15"/>
      <c r="F29" s="17">
        <f>$G$7</f>
        <v>500</v>
      </c>
      <c r="G29" s="16">
        <v>-6.9999999999999999E-4</v>
      </c>
      <c r="H29" s="18">
        <f t="shared" ref="H29:H35" si="17">$F29*G29</f>
        <v>-0.35</v>
      </c>
      <c r="I29" s="19"/>
      <c r="J29" s="16">
        <v>3.3879029409713071E-4</v>
      </c>
      <c r="K29" s="18">
        <f t="shared" ref="K29:K35" si="18">$F29*J29</f>
        <v>0.16939514704856534</v>
      </c>
      <c r="L29" s="19"/>
      <c r="M29" s="21">
        <f t="shared" si="15"/>
        <v>0.51939514704856538</v>
      </c>
      <c r="N29" s="22">
        <f t="shared" si="16"/>
        <v>-1.4839861344244727</v>
      </c>
      <c r="O29" s="19"/>
      <c r="P29" s="16">
        <v>0</v>
      </c>
      <c r="Q29" s="18">
        <f t="shared" ref="Q29:Q35" si="19">$F29*P29</f>
        <v>0</v>
      </c>
      <c r="R29" s="19"/>
      <c r="S29" s="21">
        <f t="shared" si="10"/>
        <v>-0.16939514704856534</v>
      </c>
      <c r="T29" s="22">
        <f t="shared" si="5"/>
        <v>-1</v>
      </c>
      <c r="U29" s="19"/>
      <c r="V29" s="16">
        <v>0</v>
      </c>
      <c r="W29" s="18">
        <f t="shared" ref="W29:W35" si="20">$F29*V29</f>
        <v>0</v>
      </c>
      <c r="X29" s="19"/>
      <c r="Y29" s="21">
        <f t="shared" si="11"/>
        <v>0</v>
      </c>
      <c r="Z29" s="22" t="str">
        <f t="shared" si="7"/>
        <v/>
      </c>
      <c r="AA29" s="19"/>
      <c r="AB29" s="16">
        <v>0</v>
      </c>
      <c r="AC29" s="18">
        <f t="shared" ref="AC29:AC35" si="21">$F29*AB29</f>
        <v>0</v>
      </c>
      <c r="AD29" s="19"/>
      <c r="AE29" s="21">
        <f t="shared" si="12"/>
        <v>0</v>
      </c>
      <c r="AF29" s="22" t="str">
        <f t="shared" si="9"/>
        <v/>
      </c>
    </row>
    <row r="30" spans="2:32" x14ac:dyDescent="0.25">
      <c r="B30" s="24" t="s">
        <v>56</v>
      </c>
      <c r="C30" s="14"/>
      <c r="D30" s="15" t="s">
        <v>58</v>
      </c>
      <c r="E30" s="15"/>
      <c r="F30" s="17">
        <f t="shared" ref="F30" si="22">$G$7</f>
        <v>500</v>
      </c>
      <c r="G30" s="16">
        <v>1.1999999999999999E-3</v>
      </c>
      <c r="H30" s="18">
        <f t="shared" si="17"/>
        <v>0.6</v>
      </c>
      <c r="I30" s="19"/>
      <c r="J30" s="16">
        <v>3.6835419973824286E-3</v>
      </c>
      <c r="K30" s="18">
        <f t="shared" si="18"/>
        <v>1.8417709986912143</v>
      </c>
      <c r="L30" s="19"/>
      <c r="M30" s="21">
        <f t="shared" si="15"/>
        <v>1.2417709986912144</v>
      </c>
      <c r="N30" s="22">
        <f t="shared" si="16"/>
        <v>2.0696183311520242</v>
      </c>
      <c r="O30" s="19"/>
      <c r="P30" s="16">
        <v>0</v>
      </c>
      <c r="Q30" s="18">
        <f t="shared" si="19"/>
        <v>0</v>
      </c>
      <c r="R30" s="19"/>
      <c r="S30" s="21">
        <f t="shared" si="10"/>
        <v>-1.8417709986912143</v>
      </c>
      <c r="T30" s="22">
        <f t="shared" si="5"/>
        <v>-1</v>
      </c>
      <c r="U30" s="19"/>
      <c r="V30" s="16">
        <v>0</v>
      </c>
      <c r="W30" s="18">
        <f t="shared" si="20"/>
        <v>0</v>
      </c>
      <c r="X30" s="19"/>
      <c r="Y30" s="21">
        <f t="shared" si="11"/>
        <v>0</v>
      </c>
      <c r="Z30" s="22" t="str">
        <f t="shared" si="7"/>
        <v/>
      </c>
      <c r="AA30" s="19"/>
      <c r="AB30" s="16">
        <v>0</v>
      </c>
      <c r="AC30" s="18">
        <f t="shared" si="21"/>
        <v>0</v>
      </c>
      <c r="AD30" s="19"/>
      <c r="AE30" s="21">
        <f t="shared" si="12"/>
        <v>0</v>
      </c>
      <c r="AF30" s="22" t="str">
        <f t="shared" si="9"/>
        <v/>
      </c>
    </row>
    <row r="31" spans="2:32" x14ac:dyDescent="0.25">
      <c r="B31" s="132">
        <v>1575</v>
      </c>
      <c r="C31" s="14"/>
      <c r="D31" s="15" t="s">
        <v>58</v>
      </c>
      <c r="E31" s="15"/>
      <c r="F31" s="17">
        <f t="shared" si="14"/>
        <v>500</v>
      </c>
      <c r="G31" s="16">
        <v>1E-4</v>
      </c>
      <c r="H31" s="18">
        <f>$F31*G31</f>
        <v>0.05</v>
      </c>
      <c r="I31" s="19"/>
      <c r="J31" s="16">
        <v>0</v>
      </c>
      <c r="K31" s="18">
        <f>$F31*J31</f>
        <v>0</v>
      </c>
      <c r="L31" s="19"/>
      <c r="M31" s="21">
        <f t="shared" si="15"/>
        <v>-0.05</v>
      </c>
      <c r="N31" s="22">
        <f t="shared" si="16"/>
        <v>-1</v>
      </c>
      <c r="O31" s="19"/>
      <c r="P31" s="16">
        <v>0</v>
      </c>
      <c r="Q31" s="18">
        <f>$F31*P31</f>
        <v>0</v>
      </c>
      <c r="R31" s="19"/>
      <c r="S31" s="21">
        <f>Q31-K31</f>
        <v>0</v>
      </c>
      <c r="T31" s="22" t="str">
        <f>IF((K31)=0,"",(S31/K31))</f>
        <v/>
      </c>
      <c r="U31" s="19"/>
      <c r="V31" s="16">
        <v>0</v>
      </c>
      <c r="W31" s="18">
        <f>$F31*V31</f>
        <v>0</v>
      </c>
      <c r="X31" s="19"/>
      <c r="Y31" s="21">
        <f>W31-Q31</f>
        <v>0</v>
      </c>
      <c r="Z31" s="22" t="str">
        <f>IF((Q31)=0,"",(Y31/Q31))</f>
        <v/>
      </c>
      <c r="AA31" s="19"/>
      <c r="AB31" s="16">
        <v>0</v>
      </c>
      <c r="AC31" s="18">
        <f>$F31*AB31</f>
        <v>0</v>
      </c>
      <c r="AD31" s="19"/>
      <c r="AE31" s="21">
        <f>AC31-W31</f>
        <v>0</v>
      </c>
      <c r="AF31" s="22" t="str">
        <f>IF((W31)=0,"",(AE31/W31))</f>
        <v/>
      </c>
    </row>
    <row r="32" spans="2:32" ht="25" x14ac:dyDescent="0.25">
      <c r="B32" s="134" t="s">
        <v>18</v>
      </c>
      <c r="C32" s="14"/>
      <c r="D32" s="15" t="s">
        <v>58</v>
      </c>
      <c r="E32" s="15"/>
      <c r="F32" s="17">
        <f>$G$7</f>
        <v>500</v>
      </c>
      <c r="G32" s="16"/>
      <c r="H32" s="18">
        <f t="shared" ref="H32" si="23">$F32*G32</f>
        <v>0</v>
      </c>
      <c r="I32" s="19"/>
      <c r="J32" s="16"/>
      <c r="K32" s="18">
        <f t="shared" ref="K32" si="24">$F32*J32</f>
        <v>0</v>
      </c>
      <c r="L32" s="19"/>
      <c r="M32" s="21">
        <f t="shared" ref="M32" si="25">K32-H32</f>
        <v>0</v>
      </c>
      <c r="N32" s="22" t="str">
        <f t="shared" ref="N32" si="26">IF((H32)=0,"",(M32/H32))</f>
        <v/>
      </c>
      <c r="O32" s="36"/>
      <c r="P32" s="16"/>
      <c r="Q32" s="18">
        <f t="shared" si="19"/>
        <v>0</v>
      </c>
      <c r="R32" s="36"/>
      <c r="S32" s="21">
        <f t="shared" si="10"/>
        <v>0</v>
      </c>
      <c r="T32" s="22" t="str">
        <f t="shared" si="5"/>
        <v/>
      </c>
      <c r="U32" s="36"/>
      <c r="V32" s="16"/>
      <c r="W32" s="18">
        <f t="shared" si="20"/>
        <v>0</v>
      </c>
      <c r="X32" s="36"/>
      <c r="Y32" s="21">
        <f t="shared" si="11"/>
        <v>0</v>
      </c>
      <c r="Z32" s="22" t="str">
        <f t="shared" si="7"/>
        <v/>
      </c>
      <c r="AA32" s="36"/>
      <c r="AB32" s="16"/>
      <c r="AC32" s="18">
        <f t="shared" si="21"/>
        <v>0</v>
      </c>
      <c r="AD32" s="36"/>
      <c r="AE32" s="21">
        <f t="shared" si="12"/>
        <v>0</v>
      </c>
      <c r="AF32" s="22" t="str">
        <f t="shared" si="9"/>
        <v/>
      </c>
    </row>
    <row r="33" spans="2:32" x14ac:dyDescent="0.25">
      <c r="B33" s="37" t="s">
        <v>19</v>
      </c>
      <c r="C33" s="14"/>
      <c r="D33" s="15" t="s">
        <v>58</v>
      </c>
      <c r="E33" s="15"/>
      <c r="F33" s="17">
        <f t="shared" si="14"/>
        <v>500</v>
      </c>
      <c r="G33" s="133">
        <v>6.0000000000000002E-5</v>
      </c>
      <c r="H33" s="18">
        <f t="shared" si="17"/>
        <v>3.0000000000000002E-2</v>
      </c>
      <c r="I33" s="19"/>
      <c r="J33" s="133">
        <v>6.0000000000000002E-5</v>
      </c>
      <c r="K33" s="18">
        <f t="shared" si="18"/>
        <v>3.0000000000000002E-2</v>
      </c>
      <c r="L33" s="19"/>
      <c r="M33" s="21">
        <f t="shared" si="15"/>
        <v>0</v>
      </c>
      <c r="N33" s="22">
        <f t="shared" si="16"/>
        <v>0</v>
      </c>
      <c r="O33" s="19"/>
      <c r="P33" s="133">
        <v>6.0000000000000002E-5</v>
      </c>
      <c r="Q33" s="18">
        <f t="shared" si="19"/>
        <v>3.0000000000000002E-2</v>
      </c>
      <c r="R33" s="19"/>
      <c r="S33" s="21">
        <f t="shared" si="10"/>
        <v>0</v>
      </c>
      <c r="T33" s="22">
        <f t="shared" si="5"/>
        <v>0</v>
      </c>
      <c r="U33" s="19"/>
      <c r="V33" s="133">
        <v>6.0000000000000002E-5</v>
      </c>
      <c r="W33" s="18">
        <f t="shared" si="20"/>
        <v>3.0000000000000002E-2</v>
      </c>
      <c r="X33" s="19"/>
      <c r="Y33" s="21">
        <f t="shared" si="11"/>
        <v>0</v>
      </c>
      <c r="Z33" s="22">
        <f t="shared" si="7"/>
        <v>0</v>
      </c>
      <c r="AA33" s="19"/>
      <c r="AB33" s="133">
        <v>6.0000000000000002E-5</v>
      </c>
      <c r="AC33" s="18">
        <f t="shared" si="21"/>
        <v>3.0000000000000002E-2</v>
      </c>
      <c r="AD33" s="19"/>
      <c r="AE33" s="21">
        <f t="shared" si="12"/>
        <v>0</v>
      </c>
      <c r="AF33" s="22">
        <f t="shared" si="9"/>
        <v>0</v>
      </c>
    </row>
    <row r="34" spans="2:32" x14ac:dyDescent="0.25">
      <c r="B34" s="37" t="s">
        <v>20</v>
      </c>
      <c r="C34" s="14"/>
      <c r="D34" s="15"/>
      <c r="E34" s="15"/>
      <c r="F34" s="179">
        <f>$G$7*(1+G63)-$G$7</f>
        <v>15.395000000000095</v>
      </c>
      <c r="G34" s="38">
        <f>0.64*$G$44+0.18*$G$45+0.18*$G$46</f>
        <v>0.10214000000000001</v>
      </c>
      <c r="H34" s="18">
        <f t="shared" si="17"/>
        <v>1.5724453000000098</v>
      </c>
      <c r="I34" s="19"/>
      <c r="J34" s="38">
        <f>0.64*$G$44+0.18*$G$45+0.18*$G$46</f>
        <v>0.10214000000000001</v>
      </c>
      <c r="K34" s="18">
        <f t="shared" si="18"/>
        <v>1.5724453000000098</v>
      </c>
      <c r="L34" s="19"/>
      <c r="M34" s="21">
        <f t="shared" si="15"/>
        <v>0</v>
      </c>
      <c r="N34" s="22">
        <f t="shared" si="16"/>
        <v>0</v>
      </c>
      <c r="O34" s="19"/>
      <c r="P34" s="38">
        <f>0.64*$G$44+0.18*$G$45+0.18*$G$46</f>
        <v>0.10214000000000001</v>
      </c>
      <c r="Q34" s="18">
        <f t="shared" si="19"/>
        <v>1.5724453000000098</v>
      </c>
      <c r="R34" s="19"/>
      <c r="S34" s="21">
        <f t="shared" si="10"/>
        <v>0</v>
      </c>
      <c r="T34" s="22">
        <f t="shared" si="5"/>
        <v>0</v>
      </c>
      <c r="U34" s="19"/>
      <c r="V34" s="38">
        <f>0.64*$G$44+0.18*$G$45+0.18*$G$46</f>
        <v>0.10214000000000001</v>
      </c>
      <c r="W34" s="18">
        <f t="shared" si="20"/>
        <v>1.5724453000000098</v>
      </c>
      <c r="X34" s="19"/>
      <c r="Y34" s="21">
        <f t="shared" si="11"/>
        <v>0</v>
      </c>
      <c r="Z34" s="22">
        <f t="shared" si="7"/>
        <v>0</v>
      </c>
      <c r="AA34" s="19"/>
      <c r="AB34" s="38">
        <f>0.64*$G$44+0.18*$G$45+0.18*$G$46</f>
        <v>0.10214000000000001</v>
      </c>
      <c r="AC34" s="18">
        <f t="shared" si="21"/>
        <v>1.5724453000000098</v>
      </c>
      <c r="AD34" s="19"/>
      <c r="AE34" s="21">
        <f t="shared" si="12"/>
        <v>0</v>
      </c>
      <c r="AF34" s="22">
        <f t="shared" si="9"/>
        <v>0</v>
      </c>
    </row>
    <row r="35" spans="2:32" x14ac:dyDescent="0.25">
      <c r="B35" s="37" t="s">
        <v>21</v>
      </c>
      <c r="C35" s="14"/>
      <c r="D35" s="15" t="s">
        <v>55</v>
      </c>
      <c r="E35" s="15"/>
      <c r="F35" s="17">
        <v>1</v>
      </c>
      <c r="G35" s="38"/>
      <c r="H35" s="18">
        <f t="shared" si="17"/>
        <v>0</v>
      </c>
      <c r="I35" s="19"/>
      <c r="J35" s="38"/>
      <c r="K35" s="18">
        <f t="shared" si="18"/>
        <v>0</v>
      </c>
      <c r="L35" s="19"/>
      <c r="M35" s="21">
        <f t="shared" si="15"/>
        <v>0</v>
      </c>
      <c r="N35" s="22"/>
      <c r="O35" s="19"/>
      <c r="P35" s="38"/>
      <c r="Q35" s="18">
        <f t="shared" si="19"/>
        <v>0</v>
      </c>
      <c r="R35" s="19"/>
      <c r="S35" s="21">
        <f t="shared" si="10"/>
        <v>0</v>
      </c>
      <c r="T35" s="22"/>
      <c r="U35" s="19"/>
      <c r="V35" s="38"/>
      <c r="W35" s="18">
        <f t="shared" si="20"/>
        <v>0</v>
      </c>
      <c r="X35" s="19"/>
      <c r="Y35" s="21">
        <f t="shared" si="11"/>
        <v>0</v>
      </c>
      <c r="Z35" s="22"/>
      <c r="AA35" s="19"/>
      <c r="AB35" s="38"/>
      <c r="AC35" s="18">
        <f t="shared" si="21"/>
        <v>0</v>
      </c>
      <c r="AD35" s="19"/>
      <c r="AE35" s="21">
        <f t="shared" si="12"/>
        <v>0</v>
      </c>
      <c r="AF35" s="22"/>
    </row>
    <row r="36" spans="2:32" ht="25.5" customHeight="1" x14ac:dyDescent="0.25">
      <c r="B36" s="39" t="s">
        <v>22</v>
      </c>
      <c r="C36" s="40"/>
      <c r="D36" s="40"/>
      <c r="E36" s="40"/>
      <c r="F36" s="42"/>
      <c r="G36" s="41"/>
      <c r="H36" s="43">
        <f>SUM(H29:H35)+H28</f>
        <v>16.33244530000001</v>
      </c>
      <c r="I36" s="31"/>
      <c r="J36" s="41"/>
      <c r="K36" s="43">
        <f>SUM(K29:K35)+K28</f>
        <v>18.603611445739791</v>
      </c>
      <c r="L36" s="31"/>
      <c r="M36" s="32">
        <f t="shared" si="15"/>
        <v>2.2711661457397803</v>
      </c>
      <c r="N36" s="33">
        <f t="shared" ref="N36:N42" si="27">IF((H36)=0,"",(M36/H36))</f>
        <v>0.13905854904285392</v>
      </c>
      <c r="O36" s="31"/>
      <c r="P36" s="41"/>
      <c r="Q36" s="43">
        <f>SUM(Q29:Q35)+Q28</f>
        <v>16.722445300000008</v>
      </c>
      <c r="R36" s="31"/>
      <c r="S36" s="32">
        <f t="shared" si="10"/>
        <v>-1.8811661457397832</v>
      </c>
      <c r="T36" s="33">
        <f t="shared" ref="T36:T42" si="28">IF((K36)=0,"",(S36/K36))</f>
        <v>-0.10111833131037407</v>
      </c>
      <c r="U36" s="31"/>
      <c r="V36" s="41"/>
      <c r="W36" s="43">
        <f>SUM(W29:W35)+W28</f>
        <v>16.712445300000009</v>
      </c>
      <c r="X36" s="31"/>
      <c r="Y36" s="32">
        <f t="shared" si="11"/>
        <v>-9.9999999999980105E-3</v>
      </c>
      <c r="Z36" s="33">
        <f t="shared" ref="Z36:Z42" si="29">IF((Q36)=0,"",(Y36/Q36))</f>
        <v>-5.9799866709673167E-4</v>
      </c>
      <c r="AA36" s="31"/>
      <c r="AB36" s="41"/>
      <c r="AC36" s="43">
        <f>SUM(AC29:AC35)+AC28</f>
        <v>17.052445300000009</v>
      </c>
      <c r="AD36" s="31"/>
      <c r="AE36" s="32">
        <f t="shared" si="12"/>
        <v>0.33999999999999986</v>
      </c>
      <c r="AF36" s="33">
        <f t="shared" ref="AF36:AF46" si="30">IF((W36)=0,"",(AE36/W36))</f>
        <v>2.0344120438198214E-2</v>
      </c>
    </row>
    <row r="37" spans="2:32" x14ac:dyDescent="0.25">
      <c r="B37" s="19" t="s">
        <v>23</v>
      </c>
      <c r="C37" s="19"/>
      <c r="D37" s="44" t="s">
        <v>58</v>
      </c>
      <c r="E37" s="44"/>
      <c r="F37" s="45">
        <f>G7*(1+G63)</f>
        <v>515.3950000000001</v>
      </c>
      <c r="G37" s="20">
        <v>7.1032387953087568E-3</v>
      </c>
      <c r="H37" s="18">
        <f>$F37*G37</f>
        <v>3.6609737589081575</v>
      </c>
      <c r="I37" s="19"/>
      <c r="J37" s="20">
        <v>6.9089021858936049E-3</v>
      </c>
      <c r="K37" s="18">
        <f>$F37*J37</f>
        <v>3.5608136420986352</v>
      </c>
      <c r="L37" s="19"/>
      <c r="M37" s="21">
        <f t="shared" si="15"/>
        <v>-0.1001601168095223</v>
      </c>
      <c r="N37" s="22">
        <f t="shared" si="27"/>
        <v>-2.7358873186622862E-2</v>
      </c>
      <c r="O37" s="19"/>
      <c r="P37" s="20">
        <v>6.9089021858936049E-3</v>
      </c>
      <c r="Q37" s="18">
        <f>$F37*P37</f>
        <v>3.5608136420986352</v>
      </c>
      <c r="R37" s="19"/>
      <c r="S37" s="21">
        <f t="shared" si="10"/>
        <v>0</v>
      </c>
      <c r="T37" s="22">
        <f t="shared" si="28"/>
        <v>0</v>
      </c>
      <c r="U37" s="19"/>
      <c r="V37" s="20">
        <v>6.9089021858936049E-3</v>
      </c>
      <c r="W37" s="18">
        <f>$F37*V37</f>
        <v>3.5608136420986352</v>
      </c>
      <c r="X37" s="19"/>
      <c r="Y37" s="21">
        <f t="shared" si="11"/>
        <v>0</v>
      </c>
      <c r="Z37" s="22">
        <f t="shared" si="29"/>
        <v>0</v>
      </c>
      <c r="AA37" s="19"/>
      <c r="AB37" s="20">
        <v>6.9089021858936049E-3</v>
      </c>
      <c r="AC37" s="18">
        <f>$F37*AB37</f>
        <v>3.5608136420986352</v>
      </c>
      <c r="AD37" s="19"/>
      <c r="AE37" s="21">
        <f t="shared" si="12"/>
        <v>0</v>
      </c>
      <c r="AF37" s="22">
        <f t="shared" si="30"/>
        <v>0</v>
      </c>
    </row>
    <row r="38" spans="2:32" ht="25.5" customHeight="1" x14ac:dyDescent="0.25">
      <c r="B38" s="46" t="s">
        <v>24</v>
      </c>
      <c r="C38" s="19"/>
      <c r="D38" s="44" t="s">
        <v>58</v>
      </c>
      <c r="E38" s="44"/>
      <c r="F38" s="45">
        <f>F37</f>
        <v>515.3950000000001</v>
      </c>
      <c r="G38" s="20">
        <v>5.4246499567596898E-3</v>
      </c>
      <c r="H38" s="18">
        <f>$F38*G38</f>
        <v>2.795837464464161</v>
      </c>
      <c r="I38" s="19"/>
      <c r="J38" s="20">
        <v>5.4355890760332311E-3</v>
      </c>
      <c r="K38" s="18">
        <f>$F38*J38</f>
        <v>2.8014754318421478</v>
      </c>
      <c r="L38" s="19"/>
      <c r="M38" s="21">
        <f t="shared" si="15"/>
        <v>5.637967377986719E-3</v>
      </c>
      <c r="N38" s="22">
        <f t="shared" si="27"/>
        <v>2.0165576324256279E-3</v>
      </c>
      <c r="O38" s="19"/>
      <c r="P38" s="20">
        <v>5.4355890760332311E-3</v>
      </c>
      <c r="Q38" s="18">
        <f>$F38*P38</f>
        <v>2.8014754318421478</v>
      </c>
      <c r="R38" s="19"/>
      <c r="S38" s="21">
        <f t="shared" si="10"/>
        <v>0</v>
      </c>
      <c r="T38" s="22">
        <f t="shared" si="28"/>
        <v>0</v>
      </c>
      <c r="U38" s="19"/>
      <c r="V38" s="20">
        <v>5.4355890760332311E-3</v>
      </c>
      <c r="W38" s="18">
        <f>$F38*V38</f>
        <v>2.8014754318421478</v>
      </c>
      <c r="X38" s="19"/>
      <c r="Y38" s="21">
        <f t="shared" si="11"/>
        <v>0</v>
      </c>
      <c r="Z38" s="22">
        <f t="shared" si="29"/>
        <v>0</v>
      </c>
      <c r="AA38" s="19"/>
      <c r="AB38" s="20">
        <v>5.4355890760332311E-3</v>
      </c>
      <c r="AC38" s="18">
        <f>$F38*AB38</f>
        <v>2.8014754318421478</v>
      </c>
      <c r="AD38" s="19"/>
      <c r="AE38" s="21">
        <f t="shared" si="12"/>
        <v>0</v>
      </c>
      <c r="AF38" s="22">
        <f t="shared" si="30"/>
        <v>0</v>
      </c>
    </row>
    <row r="39" spans="2:32" ht="25.5" customHeight="1" x14ac:dyDescent="0.25">
      <c r="B39" s="39" t="s">
        <v>25</v>
      </c>
      <c r="C39" s="26"/>
      <c r="D39" s="26"/>
      <c r="E39" s="26"/>
      <c r="F39" s="42"/>
      <c r="G39" s="47"/>
      <c r="H39" s="43">
        <f>SUM(H36:H38)</f>
        <v>22.789256523372327</v>
      </c>
      <c r="I39" s="48"/>
      <c r="J39" s="47"/>
      <c r="K39" s="43">
        <f>SUM(K36:K38)</f>
        <v>24.965900519680574</v>
      </c>
      <c r="L39" s="48"/>
      <c r="M39" s="32">
        <f t="shared" si="15"/>
        <v>2.1766439963082469</v>
      </c>
      <c r="N39" s="33">
        <f t="shared" si="27"/>
        <v>9.5511847614506984E-2</v>
      </c>
      <c r="O39" s="48"/>
      <c r="P39" s="47"/>
      <c r="Q39" s="43">
        <f>SUM(Q36:Q38)</f>
        <v>23.08473437394079</v>
      </c>
      <c r="R39" s="48"/>
      <c r="S39" s="32">
        <f t="shared" si="10"/>
        <v>-1.8811661457397832</v>
      </c>
      <c r="T39" s="33">
        <f t="shared" si="28"/>
        <v>-7.5349420873357373E-2</v>
      </c>
      <c r="U39" s="48"/>
      <c r="V39" s="47"/>
      <c r="W39" s="43">
        <f>SUM(W36:W38)</f>
        <v>23.074734373940792</v>
      </c>
      <c r="X39" s="48"/>
      <c r="Y39" s="32">
        <f t="shared" si="11"/>
        <v>-9.9999999999980105E-3</v>
      </c>
      <c r="Z39" s="33">
        <f t="shared" si="29"/>
        <v>-4.3318670416613128E-4</v>
      </c>
      <c r="AA39" s="48"/>
      <c r="AB39" s="47"/>
      <c r="AC39" s="43">
        <f>SUM(AC36:AC38)</f>
        <v>23.414734373940796</v>
      </c>
      <c r="AD39" s="48"/>
      <c r="AE39" s="32">
        <f t="shared" si="12"/>
        <v>0.34000000000000341</v>
      </c>
      <c r="AF39" s="33">
        <f t="shared" si="30"/>
        <v>1.4734730831137056E-2</v>
      </c>
    </row>
    <row r="40" spans="2:32" ht="24.75" customHeight="1" x14ac:dyDescent="0.25">
      <c r="B40" s="49" t="s">
        <v>26</v>
      </c>
      <c r="C40" s="14"/>
      <c r="D40" s="15" t="s">
        <v>58</v>
      </c>
      <c r="E40" s="15"/>
      <c r="F40" s="45">
        <f>F38</f>
        <v>515.3950000000001</v>
      </c>
      <c r="G40" s="50">
        <v>4.4000000000000003E-3</v>
      </c>
      <c r="H40" s="154">
        <f t="shared" ref="H40:H42" si="31">$F40*G40</f>
        <v>2.2677380000000005</v>
      </c>
      <c r="I40" s="19"/>
      <c r="J40" s="211">
        <v>5.8500000000000002E-3</v>
      </c>
      <c r="K40" s="212">
        <f t="shared" ref="K40:K42" si="32">$F40*J40</f>
        <v>3.0150607500000008</v>
      </c>
      <c r="L40" s="19"/>
      <c r="M40" s="21">
        <f t="shared" si="15"/>
        <v>0.74732275000000037</v>
      </c>
      <c r="N40" s="155">
        <f t="shared" si="27"/>
        <v>0.32954545454545464</v>
      </c>
      <c r="O40" s="19"/>
      <c r="P40" s="50">
        <v>4.4000000000000003E-3</v>
      </c>
      <c r="Q40" s="154">
        <f t="shared" ref="Q40:Q42" si="33">$F40*P40</f>
        <v>2.2677380000000005</v>
      </c>
      <c r="R40" s="19"/>
      <c r="S40" s="21">
        <f t="shared" si="10"/>
        <v>-0.74732275000000037</v>
      </c>
      <c r="T40" s="155">
        <f t="shared" si="28"/>
        <v>-0.24786324786324793</v>
      </c>
      <c r="U40" s="19"/>
      <c r="V40" s="50">
        <v>4.4000000000000003E-3</v>
      </c>
      <c r="W40" s="154">
        <f t="shared" ref="W40:W42" si="34">$F40*V40</f>
        <v>2.2677380000000005</v>
      </c>
      <c r="X40" s="19"/>
      <c r="Y40" s="21">
        <f t="shared" si="11"/>
        <v>0</v>
      </c>
      <c r="Z40" s="155">
        <f t="shared" si="29"/>
        <v>0</v>
      </c>
      <c r="AA40" s="19"/>
      <c r="AB40" s="50">
        <v>4.4000000000000003E-3</v>
      </c>
      <c r="AC40" s="154">
        <f t="shared" ref="AC40:AC48" si="35">$F40*AB40</f>
        <v>2.2677380000000005</v>
      </c>
      <c r="AD40" s="19"/>
      <c r="AE40" s="21">
        <f t="shared" si="12"/>
        <v>0</v>
      </c>
      <c r="AF40" s="155">
        <f t="shared" si="30"/>
        <v>0</v>
      </c>
    </row>
    <row r="41" spans="2:32" ht="25.5" customHeight="1" x14ac:dyDescent="0.25">
      <c r="B41" s="49" t="s">
        <v>27</v>
      </c>
      <c r="C41" s="14"/>
      <c r="D41" s="15" t="s">
        <v>58</v>
      </c>
      <c r="E41" s="15"/>
      <c r="F41" s="45">
        <f>F38</f>
        <v>515.3950000000001</v>
      </c>
      <c r="G41" s="50">
        <v>1.2999999999999999E-3</v>
      </c>
      <c r="H41" s="154">
        <f t="shared" si="31"/>
        <v>0.67001350000000004</v>
      </c>
      <c r="I41" s="19"/>
      <c r="J41" s="50">
        <v>1.2999999999999999E-3</v>
      </c>
      <c r="K41" s="154">
        <f t="shared" si="32"/>
        <v>0.67001350000000004</v>
      </c>
      <c r="L41" s="19"/>
      <c r="M41" s="21">
        <f t="shared" si="15"/>
        <v>0</v>
      </c>
      <c r="N41" s="155">
        <f t="shared" si="27"/>
        <v>0</v>
      </c>
      <c r="O41" s="19"/>
      <c r="P41" s="50">
        <v>1.2999999999999999E-3</v>
      </c>
      <c r="Q41" s="154">
        <f t="shared" si="33"/>
        <v>0.67001350000000004</v>
      </c>
      <c r="R41" s="19"/>
      <c r="S41" s="21">
        <f t="shared" si="10"/>
        <v>0</v>
      </c>
      <c r="T41" s="155">
        <f t="shared" si="28"/>
        <v>0</v>
      </c>
      <c r="U41" s="19"/>
      <c r="V41" s="50">
        <v>1.2999999999999999E-3</v>
      </c>
      <c r="W41" s="154">
        <f t="shared" si="34"/>
        <v>0.67001350000000004</v>
      </c>
      <c r="X41" s="19"/>
      <c r="Y41" s="21">
        <f t="shared" si="11"/>
        <v>0</v>
      </c>
      <c r="Z41" s="155">
        <f t="shared" si="29"/>
        <v>0</v>
      </c>
      <c r="AA41" s="19"/>
      <c r="AB41" s="50">
        <v>1.2999999999999999E-3</v>
      </c>
      <c r="AC41" s="154">
        <f t="shared" si="35"/>
        <v>0.67001350000000004</v>
      </c>
      <c r="AD41" s="19"/>
      <c r="AE41" s="21">
        <f t="shared" si="12"/>
        <v>0</v>
      </c>
      <c r="AF41" s="155">
        <f t="shared" si="30"/>
        <v>0</v>
      </c>
    </row>
    <row r="42" spans="2:32" x14ac:dyDescent="0.25">
      <c r="B42" s="14" t="s">
        <v>28</v>
      </c>
      <c r="C42" s="14"/>
      <c r="D42" s="15" t="s">
        <v>55</v>
      </c>
      <c r="E42" s="15"/>
      <c r="F42" s="17">
        <v>1</v>
      </c>
      <c r="G42" s="50">
        <v>0.25</v>
      </c>
      <c r="H42" s="154">
        <f t="shared" si="31"/>
        <v>0.25</v>
      </c>
      <c r="I42" s="19"/>
      <c r="J42" s="50">
        <v>0.25</v>
      </c>
      <c r="K42" s="154">
        <f t="shared" si="32"/>
        <v>0.25</v>
      </c>
      <c r="L42" s="19"/>
      <c r="M42" s="21">
        <f t="shared" si="15"/>
        <v>0</v>
      </c>
      <c r="N42" s="155">
        <f t="shared" si="27"/>
        <v>0</v>
      </c>
      <c r="O42" s="19"/>
      <c r="P42" s="50">
        <v>0.25</v>
      </c>
      <c r="Q42" s="154">
        <f t="shared" si="33"/>
        <v>0.25</v>
      </c>
      <c r="R42" s="19"/>
      <c r="S42" s="21">
        <f t="shared" si="10"/>
        <v>0</v>
      </c>
      <c r="T42" s="155">
        <f t="shared" si="28"/>
        <v>0</v>
      </c>
      <c r="U42" s="19"/>
      <c r="V42" s="50">
        <v>0.25</v>
      </c>
      <c r="W42" s="154">
        <f t="shared" si="34"/>
        <v>0.25</v>
      </c>
      <c r="X42" s="19"/>
      <c r="Y42" s="21">
        <f t="shared" si="11"/>
        <v>0</v>
      </c>
      <c r="Z42" s="155">
        <f t="shared" si="29"/>
        <v>0</v>
      </c>
      <c r="AA42" s="19"/>
      <c r="AB42" s="50">
        <v>0.25</v>
      </c>
      <c r="AC42" s="154">
        <f t="shared" si="35"/>
        <v>0.25</v>
      </c>
      <c r="AD42" s="19"/>
      <c r="AE42" s="21">
        <f t="shared" si="12"/>
        <v>0</v>
      </c>
      <c r="AF42" s="155">
        <f t="shared" si="30"/>
        <v>0</v>
      </c>
    </row>
    <row r="43" spans="2:32" x14ac:dyDescent="0.25">
      <c r="B43" s="14" t="s">
        <v>29</v>
      </c>
      <c r="C43" s="14"/>
      <c r="D43" s="15" t="s">
        <v>58</v>
      </c>
      <c r="E43" s="15"/>
      <c r="F43" s="53">
        <f>G7</f>
        <v>500</v>
      </c>
      <c r="G43" s="50">
        <v>7.0000000000000001E-3</v>
      </c>
      <c r="H43" s="154">
        <f t="shared" ref="H43:H48" si="36">$F43*G43</f>
        <v>3.5</v>
      </c>
      <c r="I43" s="19"/>
      <c r="J43" s="50">
        <v>7.0000000000000001E-3</v>
      </c>
      <c r="K43" s="154">
        <f t="shared" ref="K43:K48" si="37">$F43*J43</f>
        <v>3.5</v>
      </c>
      <c r="L43" s="19"/>
      <c r="M43" s="21">
        <f t="shared" ref="M43:M60" si="38">K43-H43</f>
        <v>0</v>
      </c>
      <c r="N43" s="155">
        <f t="shared" ref="N43:N46" si="39">IF((H43)=0,"",(M43/H43))</f>
        <v>0</v>
      </c>
      <c r="O43" s="19"/>
      <c r="P43" s="50">
        <v>7.0000000000000001E-3</v>
      </c>
      <c r="Q43" s="154">
        <f t="shared" ref="Q43:Q48" si="40">$F43*P43</f>
        <v>3.5</v>
      </c>
      <c r="R43" s="19"/>
      <c r="S43" s="21">
        <f t="shared" ref="S43:S60" si="41">Q43-K43</f>
        <v>0</v>
      </c>
      <c r="T43" s="155">
        <f t="shared" ref="T43:T46" si="42">IF((K43)=0,"",(S43/K43))</f>
        <v>0</v>
      </c>
      <c r="U43" s="19"/>
      <c r="V43" s="50">
        <v>7.0000000000000001E-3</v>
      </c>
      <c r="W43" s="154">
        <f t="shared" ref="W43:W48" si="43">$F43*V43</f>
        <v>3.5</v>
      </c>
      <c r="X43" s="19"/>
      <c r="Y43" s="21">
        <f t="shared" ref="Y43:Y60" si="44">W43-Q43</f>
        <v>0</v>
      </c>
      <c r="Z43" s="155">
        <f t="shared" ref="Z43:Z46" si="45">IF((Q43)=0,"",(Y43/Q43))</f>
        <v>0</v>
      </c>
      <c r="AA43" s="19"/>
      <c r="AB43" s="50">
        <v>7.0000000000000001E-3</v>
      </c>
      <c r="AC43" s="154">
        <f t="shared" si="35"/>
        <v>3.5</v>
      </c>
      <c r="AD43" s="19"/>
      <c r="AE43" s="21">
        <f t="shared" si="12"/>
        <v>0</v>
      </c>
      <c r="AF43" s="155">
        <f t="shared" si="30"/>
        <v>0</v>
      </c>
    </row>
    <row r="44" spans="2:32" x14ac:dyDescent="0.25">
      <c r="B44" s="37" t="s">
        <v>30</v>
      </c>
      <c r="C44" s="14"/>
      <c r="D44" s="15" t="s">
        <v>58</v>
      </c>
      <c r="E44" s="15"/>
      <c r="F44" s="55">
        <f>0.64*$G$7</f>
        <v>320</v>
      </c>
      <c r="G44" s="54">
        <v>0.08</v>
      </c>
      <c r="H44" s="154">
        <f t="shared" si="36"/>
        <v>25.6</v>
      </c>
      <c r="I44" s="19"/>
      <c r="J44" s="54">
        <v>0.08</v>
      </c>
      <c r="K44" s="154">
        <f t="shared" si="37"/>
        <v>25.6</v>
      </c>
      <c r="L44" s="19"/>
      <c r="M44" s="21">
        <f t="shared" si="38"/>
        <v>0</v>
      </c>
      <c r="N44" s="155">
        <f t="shared" si="39"/>
        <v>0</v>
      </c>
      <c r="O44" s="19"/>
      <c r="P44" s="54">
        <v>0.08</v>
      </c>
      <c r="Q44" s="154">
        <f t="shared" si="40"/>
        <v>25.6</v>
      </c>
      <c r="R44" s="19"/>
      <c r="S44" s="21">
        <f t="shared" si="41"/>
        <v>0</v>
      </c>
      <c r="T44" s="155">
        <f t="shared" si="42"/>
        <v>0</v>
      </c>
      <c r="U44" s="19"/>
      <c r="V44" s="54">
        <v>0.08</v>
      </c>
      <c r="W44" s="154">
        <f t="shared" si="43"/>
        <v>25.6</v>
      </c>
      <c r="X44" s="19"/>
      <c r="Y44" s="21">
        <f t="shared" si="44"/>
        <v>0</v>
      </c>
      <c r="Z44" s="155">
        <f t="shared" si="45"/>
        <v>0</v>
      </c>
      <c r="AA44" s="19"/>
      <c r="AB44" s="54">
        <v>0.08</v>
      </c>
      <c r="AC44" s="154">
        <f t="shared" si="35"/>
        <v>25.6</v>
      </c>
      <c r="AD44" s="19"/>
      <c r="AE44" s="21">
        <f t="shared" si="12"/>
        <v>0</v>
      </c>
      <c r="AF44" s="155">
        <f t="shared" si="30"/>
        <v>0</v>
      </c>
    </row>
    <row r="45" spans="2:32" x14ac:dyDescent="0.25">
      <c r="B45" s="37" t="s">
        <v>31</v>
      </c>
      <c r="C45" s="14"/>
      <c r="D45" s="15" t="s">
        <v>58</v>
      </c>
      <c r="E45" s="15"/>
      <c r="F45" s="55">
        <f>0.18*$G$7</f>
        <v>90</v>
      </c>
      <c r="G45" s="54">
        <v>0.122</v>
      </c>
      <c r="H45" s="154">
        <f t="shared" si="36"/>
        <v>10.98</v>
      </c>
      <c r="I45" s="19"/>
      <c r="J45" s="54">
        <v>0.122</v>
      </c>
      <c r="K45" s="154">
        <f t="shared" si="37"/>
        <v>10.98</v>
      </c>
      <c r="L45" s="19"/>
      <c r="M45" s="21">
        <f t="shared" si="38"/>
        <v>0</v>
      </c>
      <c r="N45" s="155">
        <f t="shared" si="39"/>
        <v>0</v>
      </c>
      <c r="O45" s="19"/>
      <c r="P45" s="54">
        <v>0.122</v>
      </c>
      <c r="Q45" s="154">
        <f t="shared" si="40"/>
        <v>10.98</v>
      </c>
      <c r="R45" s="19"/>
      <c r="S45" s="21">
        <f t="shared" si="41"/>
        <v>0</v>
      </c>
      <c r="T45" s="155">
        <f t="shared" si="42"/>
        <v>0</v>
      </c>
      <c r="U45" s="19"/>
      <c r="V45" s="54">
        <v>0.122</v>
      </c>
      <c r="W45" s="154">
        <f t="shared" si="43"/>
        <v>10.98</v>
      </c>
      <c r="X45" s="19"/>
      <c r="Y45" s="21">
        <f t="shared" si="44"/>
        <v>0</v>
      </c>
      <c r="Z45" s="155">
        <f t="shared" si="45"/>
        <v>0</v>
      </c>
      <c r="AA45" s="19"/>
      <c r="AB45" s="54">
        <v>0.122</v>
      </c>
      <c r="AC45" s="154">
        <f t="shared" si="35"/>
        <v>10.98</v>
      </c>
      <c r="AD45" s="19"/>
      <c r="AE45" s="21">
        <f t="shared" si="12"/>
        <v>0</v>
      </c>
      <c r="AF45" s="155">
        <f t="shared" si="30"/>
        <v>0</v>
      </c>
    </row>
    <row r="46" spans="2:32" x14ac:dyDescent="0.25">
      <c r="B46" s="159" t="s">
        <v>32</v>
      </c>
      <c r="C46" s="14"/>
      <c r="D46" s="15" t="s">
        <v>58</v>
      </c>
      <c r="E46" s="15"/>
      <c r="F46" s="55">
        <f>0.18*$G$7</f>
        <v>90</v>
      </c>
      <c r="G46" s="54">
        <v>0.161</v>
      </c>
      <c r="H46" s="154">
        <f t="shared" si="36"/>
        <v>14.49</v>
      </c>
      <c r="I46" s="19"/>
      <c r="J46" s="54">
        <v>0.161</v>
      </c>
      <c r="K46" s="154">
        <f t="shared" si="37"/>
        <v>14.49</v>
      </c>
      <c r="L46" s="19"/>
      <c r="M46" s="21">
        <f t="shared" si="38"/>
        <v>0</v>
      </c>
      <c r="N46" s="155">
        <f t="shared" si="39"/>
        <v>0</v>
      </c>
      <c r="O46" s="19"/>
      <c r="P46" s="54">
        <v>0.161</v>
      </c>
      <c r="Q46" s="154">
        <f t="shared" si="40"/>
        <v>14.49</v>
      </c>
      <c r="R46" s="19"/>
      <c r="S46" s="21">
        <f t="shared" si="41"/>
        <v>0</v>
      </c>
      <c r="T46" s="155">
        <f t="shared" si="42"/>
        <v>0</v>
      </c>
      <c r="U46" s="19"/>
      <c r="V46" s="54">
        <v>0.161</v>
      </c>
      <c r="W46" s="154">
        <f t="shared" si="43"/>
        <v>14.49</v>
      </c>
      <c r="X46" s="19"/>
      <c r="Y46" s="21">
        <f t="shared" si="44"/>
        <v>0</v>
      </c>
      <c r="Z46" s="155">
        <f t="shared" si="45"/>
        <v>0</v>
      </c>
      <c r="AA46" s="19"/>
      <c r="AB46" s="54">
        <v>0.161</v>
      </c>
      <c r="AC46" s="154">
        <f t="shared" si="35"/>
        <v>14.49</v>
      </c>
      <c r="AD46" s="19"/>
      <c r="AE46" s="21">
        <f t="shared" si="12"/>
        <v>0</v>
      </c>
      <c r="AF46" s="155">
        <f t="shared" si="30"/>
        <v>0</v>
      </c>
    </row>
    <row r="47" spans="2:32" s="61" customFormat="1" x14ac:dyDescent="0.25">
      <c r="B47" s="158" t="s">
        <v>33</v>
      </c>
      <c r="C47" s="56"/>
      <c r="D47" s="57" t="s">
        <v>58</v>
      </c>
      <c r="E47" s="57"/>
      <c r="F47" s="58">
        <f>IF(AND(N3=1, G7&gt;=600), 600, IF(AND(N3=1, AND(G7&lt;600, G7&gt;=0)), G7, IF(AND(N3=2, G7&gt;=1000), 1000, IF(AND(N3=2, AND(G7&lt;1000, G7&gt;=0)), G7))))</f>
        <v>500</v>
      </c>
      <c r="G47" s="54">
        <v>9.4E-2</v>
      </c>
      <c r="H47" s="154">
        <f t="shared" si="36"/>
        <v>47</v>
      </c>
      <c r="I47" s="59"/>
      <c r="J47" s="54">
        <v>9.4E-2</v>
      </c>
      <c r="K47" s="154">
        <f t="shared" si="37"/>
        <v>47</v>
      </c>
      <c r="L47" s="59"/>
      <c r="M47" s="60">
        <f t="shared" si="38"/>
        <v>0</v>
      </c>
      <c r="N47" s="155">
        <f>IF((H47)=FALSE,"",(M47/H47))</f>
        <v>0</v>
      </c>
      <c r="O47" s="59"/>
      <c r="P47" s="54">
        <v>9.4E-2</v>
      </c>
      <c r="Q47" s="154">
        <f t="shared" si="40"/>
        <v>47</v>
      </c>
      <c r="R47" s="59"/>
      <c r="S47" s="60">
        <f t="shared" si="41"/>
        <v>0</v>
      </c>
      <c r="T47" s="155">
        <f>IF((K47)=FALSE,"",(S47/K47))</f>
        <v>0</v>
      </c>
      <c r="U47" s="59"/>
      <c r="V47" s="54">
        <v>9.4E-2</v>
      </c>
      <c r="W47" s="154">
        <f t="shared" si="43"/>
        <v>47</v>
      </c>
      <c r="X47" s="59"/>
      <c r="Y47" s="60">
        <f t="shared" si="44"/>
        <v>0</v>
      </c>
      <c r="Z47" s="155">
        <f>IF((Q47)=FALSE,"",(Y47/Q47))</f>
        <v>0</v>
      </c>
      <c r="AA47" s="59"/>
      <c r="AB47" s="54">
        <v>9.4E-2</v>
      </c>
      <c r="AC47" s="154">
        <f t="shared" si="35"/>
        <v>47</v>
      </c>
      <c r="AD47" s="59"/>
      <c r="AE47" s="60">
        <f>AC47-W47</f>
        <v>0</v>
      </c>
      <c r="AF47" s="155">
        <f>IF((W47)=FALSE,"",(AE47/W47))</f>
        <v>0</v>
      </c>
    </row>
    <row r="48" spans="2:32" s="61" customFormat="1" ht="13" thickBot="1" x14ac:dyDescent="0.3">
      <c r="B48" s="158" t="s">
        <v>34</v>
      </c>
      <c r="C48" s="56"/>
      <c r="D48" s="57" t="s">
        <v>58</v>
      </c>
      <c r="E48" s="57"/>
      <c r="F48" s="58">
        <f>IF(AND(N3=1, G7&gt;=600), G7-600, IF(AND(N3=1, AND(G7&lt;600, G7&gt;=0)), 0, IF(AND(N3=2, G7&gt;=1000), G7-1000, IF(AND(N3=2, AND(G7&lt;1000, G7&gt;=0)), 0))))</f>
        <v>0</v>
      </c>
      <c r="G48" s="54">
        <v>0.11</v>
      </c>
      <c r="H48" s="154">
        <f t="shared" si="36"/>
        <v>0</v>
      </c>
      <c r="I48" s="59"/>
      <c r="J48" s="54">
        <v>0.11</v>
      </c>
      <c r="K48" s="154">
        <f t="shared" si="37"/>
        <v>0</v>
      </c>
      <c r="L48" s="59"/>
      <c r="M48" s="60">
        <f t="shared" si="38"/>
        <v>0</v>
      </c>
      <c r="N48" s="155" t="str">
        <f>IFERROR(IF((H48)=FALSE,"",(M48/H48)),"n/a")</f>
        <v>n/a</v>
      </c>
      <c r="O48" s="59"/>
      <c r="P48" s="54">
        <v>0.11</v>
      </c>
      <c r="Q48" s="154">
        <f t="shared" si="40"/>
        <v>0</v>
      </c>
      <c r="R48" s="59"/>
      <c r="S48" s="60">
        <f t="shared" si="41"/>
        <v>0</v>
      </c>
      <c r="T48" s="155" t="e">
        <f>IF((K48)=FALSE,"",(S48/K48))</f>
        <v>#DIV/0!</v>
      </c>
      <c r="U48" s="59"/>
      <c r="V48" s="54">
        <v>0.11</v>
      </c>
      <c r="W48" s="154">
        <f t="shared" si="43"/>
        <v>0</v>
      </c>
      <c r="X48" s="59"/>
      <c r="Y48" s="60">
        <f t="shared" si="44"/>
        <v>0</v>
      </c>
      <c r="Z48" s="155" t="e">
        <f>IF((Q48)=FALSE,"",(Y48/Q48))</f>
        <v>#DIV/0!</v>
      </c>
      <c r="AA48" s="59"/>
      <c r="AB48" s="54">
        <v>0.11</v>
      </c>
      <c r="AC48" s="154">
        <f t="shared" si="35"/>
        <v>0</v>
      </c>
      <c r="AD48" s="59"/>
      <c r="AE48" s="60">
        <f t="shared" si="12"/>
        <v>0</v>
      </c>
      <c r="AF48" s="155" t="e">
        <f>IF((W48)=FALSE,"",(AE48/W48))</f>
        <v>#DIV/0!</v>
      </c>
    </row>
    <row r="49" spans="2:36" ht="8.25" customHeight="1" thickBot="1" x14ac:dyDescent="0.3">
      <c r="B49" s="62"/>
      <c r="C49" s="63"/>
      <c r="D49" s="64"/>
      <c r="E49" s="64"/>
      <c r="F49" s="66"/>
      <c r="G49" s="65"/>
      <c r="H49" s="67"/>
      <c r="I49" s="68"/>
      <c r="J49" s="65"/>
      <c r="K49" s="67"/>
      <c r="L49" s="68"/>
      <c r="M49" s="69">
        <f t="shared" si="38"/>
        <v>0</v>
      </c>
      <c r="N49" s="70"/>
      <c r="O49" s="68"/>
      <c r="P49" s="65"/>
      <c r="Q49" s="67"/>
      <c r="R49" s="68"/>
      <c r="S49" s="69">
        <f t="shared" si="41"/>
        <v>0</v>
      </c>
      <c r="T49" s="70"/>
      <c r="U49" s="68"/>
      <c r="V49" s="65"/>
      <c r="W49" s="67"/>
      <c r="X49" s="68"/>
      <c r="Y49" s="69">
        <f t="shared" si="44"/>
        <v>0</v>
      </c>
      <c r="Z49" s="70"/>
      <c r="AA49" s="68"/>
      <c r="AB49" s="65"/>
      <c r="AC49" s="67"/>
      <c r="AD49" s="68"/>
      <c r="AE49" s="69">
        <f t="shared" si="12"/>
        <v>0</v>
      </c>
      <c r="AF49" s="70"/>
    </row>
    <row r="50" spans="2:36" ht="13" x14ac:dyDescent="0.25">
      <c r="B50" s="71" t="s">
        <v>35</v>
      </c>
      <c r="C50" s="14"/>
      <c r="D50" s="14"/>
      <c r="E50" s="14"/>
      <c r="F50" s="73"/>
      <c r="G50" s="72"/>
      <c r="H50" s="74">
        <f>SUM(H40:H46,H39)</f>
        <v>80.547008023372328</v>
      </c>
      <c r="I50" s="75"/>
      <c r="J50" s="72"/>
      <c r="K50" s="74">
        <f>SUM(K40:K46,K39)</f>
        <v>83.470974769680566</v>
      </c>
      <c r="L50" s="75"/>
      <c r="M50" s="76">
        <f t="shared" si="38"/>
        <v>2.9239667463082384</v>
      </c>
      <c r="N50" s="77">
        <f>IF((H50)=0,"",(M50/H50))</f>
        <v>3.630137007025501E-2</v>
      </c>
      <c r="O50" s="75"/>
      <c r="P50" s="72"/>
      <c r="Q50" s="74">
        <f>SUM(Q40:Q46,Q39)</f>
        <v>80.842485873940802</v>
      </c>
      <c r="R50" s="75"/>
      <c r="S50" s="76">
        <f t="shared" si="41"/>
        <v>-2.6284888957397641</v>
      </c>
      <c r="T50" s="77">
        <f>IF((K50)=0,"",(S50/K50))</f>
        <v>-3.1489855042336451E-2</v>
      </c>
      <c r="U50" s="75"/>
      <c r="V50" s="72"/>
      <c r="W50" s="74">
        <f>SUM(W40:W46,W39)</f>
        <v>80.832485873940797</v>
      </c>
      <c r="X50" s="75"/>
      <c r="Y50" s="76">
        <f t="shared" si="44"/>
        <v>-1.0000000000005116E-2</v>
      </c>
      <c r="Z50" s="77">
        <f>IF((Q50)=0,"",(Y50/Q50))</f>
        <v>-1.2369733429026789E-4</v>
      </c>
      <c r="AA50" s="75"/>
      <c r="AB50" s="72"/>
      <c r="AC50" s="74">
        <f>SUM(AC40:AC46,AC39)</f>
        <v>81.172485873940801</v>
      </c>
      <c r="AD50" s="75"/>
      <c r="AE50" s="76">
        <f t="shared" si="12"/>
        <v>0.34000000000000341</v>
      </c>
      <c r="AF50" s="77">
        <f>IF((W50)=0,"",(AE50/W50))</f>
        <v>4.206229665264005E-3</v>
      </c>
    </row>
    <row r="51" spans="2:36" x14ac:dyDescent="0.25">
      <c r="B51" s="78" t="s">
        <v>36</v>
      </c>
      <c r="C51" s="14"/>
      <c r="D51" s="14"/>
      <c r="E51" s="14"/>
      <c r="F51" s="80"/>
      <c r="G51" s="79">
        <v>0.13</v>
      </c>
      <c r="H51" s="82">
        <f>H50*G51</f>
        <v>10.471111043038404</v>
      </c>
      <c r="I51" s="81"/>
      <c r="J51" s="79">
        <v>0.13</v>
      </c>
      <c r="K51" s="82">
        <f>K50*J51</f>
        <v>10.851226720058474</v>
      </c>
      <c r="L51" s="81"/>
      <c r="M51" s="83">
        <f t="shared" si="38"/>
        <v>0.38011567702007021</v>
      </c>
      <c r="N51" s="84">
        <f>IF((H51)=0,"",(M51/H51))</f>
        <v>3.6301370070254933E-2</v>
      </c>
      <c r="O51" s="81"/>
      <c r="P51" s="79">
        <v>0.13</v>
      </c>
      <c r="Q51" s="82">
        <f>Q50*P51</f>
        <v>10.509523163612304</v>
      </c>
      <c r="R51" s="81"/>
      <c r="S51" s="83">
        <f t="shared" si="41"/>
        <v>-0.3417035564461699</v>
      </c>
      <c r="T51" s="84">
        <f>IF((K51)=0,"",(S51/K51))</f>
        <v>-3.14898550423365E-2</v>
      </c>
      <c r="U51" s="81"/>
      <c r="V51" s="79">
        <v>0.13</v>
      </c>
      <c r="W51" s="82">
        <f>W50*V51</f>
        <v>10.508223163612303</v>
      </c>
      <c r="X51" s="81"/>
      <c r="Y51" s="83">
        <f t="shared" si="44"/>
        <v>-1.300000000000523E-3</v>
      </c>
      <c r="Z51" s="84">
        <f>IF((Q51)=0,"",(Y51/Q51))</f>
        <v>-1.2369733429025439E-4</v>
      </c>
      <c r="AA51" s="81"/>
      <c r="AB51" s="79">
        <v>0.13</v>
      </c>
      <c r="AC51" s="82">
        <f>AC50*AB51</f>
        <v>10.552423163612305</v>
      </c>
      <c r="AD51" s="81"/>
      <c r="AE51" s="83">
        <f t="shared" si="12"/>
        <v>4.4200000000001793E-2</v>
      </c>
      <c r="AF51" s="84">
        <f>IF((W51)=0,"",(AE51/W51))</f>
        <v>4.2062296652641334E-3</v>
      </c>
    </row>
    <row r="52" spans="2:36" ht="12.75" customHeight="1" x14ac:dyDescent="0.25">
      <c r="B52" s="85" t="s">
        <v>37</v>
      </c>
      <c r="C52" s="14"/>
      <c r="D52" s="14"/>
      <c r="E52" s="14"/>
      <c r="F52" s="80"/>
      <c r="G52" s="86"/>
      <c r="H52" s="82">
        <f>H50+H51</f>
        <v>91.018119066410733</v>
      </c>
      <c r="I52" s="81"/>
      <c r="J52" s="86"/>
      <c r="K52" s="82">
        <f>K50+K51</f>
        <v>94.322201489739044</v>
      </c>
      <c r="L52" s="81"/>
      <c r="M52" s="83">
        <f t="shared" si="38"/>
        <v>3.3040824233283104</v>
      </c>
      <c r="N52" s="84">
        <f>IF((H52)=0,"",(M52/H52))</f>
        <v>3.6301370070255017E-2</v>
      </c>
      <c r="O52" s="81"/>
      <c r="P52" s="86"/>
      <c r="Q52" s="82">
        <f>Q50+Q51</f>
        <v>91.352009037553103</v>
      </c>
      <c r="R52" s="81"/>
      <c r="S52" s="83">
        <f t="shared" si="41"/>
        <v>-2.9701924521859411</v>
      </c>
      <c r="T52" s="84">
        <f>IF((K52)=0,"",(S52/K52))</f>
        <v>-3.1489855042336527E-2</v>
      </c>
      <c r="U52" s="81"/>
      <c r="V52" s="86"/>
      <c r="W52" s="82">
        <f>W50+W51</f>
        <v>91.340709037553097</v>
      </c>
      <c r="X52" s="81"/>
      <c r="Y52" s="83">
        <f t="shared" si="44"/>
        <v>-1.1300000000005639E-2</v>
      </c>
      <c r="Z52" s="84">
        <f>IF((Q52)=0,"",(Y52/Q52))</f>
        <v>-1.2369733429026634E-4</v>
      </c>
      <c r="AA52" s="81"/>
      <c r="AB52" s="86"/>
      <c r="AC52" s="82">
        <f>AC50+AC51</f>
        <v>91.724909037553104</v>
      </c>
      <c r="AD52" s="81"/>
      <c r="AE52" s="83">
        <f t="shared" si="12"/>
        <v>0.38420000000000698</v>
      </c>
      <c r="AF52" s="84">
        <f>IF((W52)=0,"",(AE52/W52))</f>
        <v>4.2062296652640397E-3</v>
      </c>
    </row>
    <row r="53" spans="2:36" ht="15.75" customHeight="1" x14ac:dyDescent="0.25">
      <c r="B53" s="141" t="s">
        <v>38</v>
      </c>
      <c r="C53" s="141"/>
      <c r="D53" s="141"/>
      <c r="E53" s="141"/>
      <c r="F53" s="80"/>
      <c r="G53" s="86"/>
      <c r="H53" s="87">
        <f>ROUND(-H52*10%,2)</f>
        <v>-9.1</v>
      </c>
      <c r="I53" s="81"/>
      <c r="J53" s="86"/>
      <c r="K53" s="213">
        <v>0</v>
      </c>
      <c r="L53" s="81"/>
      <c r="M53" s="88">
        <f t="shared" si="38"/>
        <v>9.1</v>
      </c>
      <c r="N53" s="89">
        <f>IF((H53)=0,"",(M53/H53))</f>
        <v>-1</v>
      </c>
      <c r="O53" s="81"/>
      <c r="P53" s="86"/>
      <c r="Q53" s="87">
        <f>ROUND(-Q52*10%,2)</f>
        <v>-9.14</v>
      </c>
      <c r="R53" s="81"/>
      <c r="S53" s="88">
        <f t="shared" si="41"/>
        <v>-9.14</v>
      </c>
      <c r="T53" s="89" t="str">
        <f>IF((K53)=0,"",(S53/K53))</f>
        <v/>
      </c>
      <c r="U53" s="81"/>
      <c r="V53" s="86"/>
      <c r="W53" s="87">
        <f>ROUND(-W52*10%,2)</f>
        <v>-9.1300000000000008</v>
      </c>
      <c r="X53" s="81"/>
      <c r="Y53" s="88">
        <f t="shared" si="44"/>
        <v>9.9999999999997868E-3</v>
      </c>
      <c r="Z53" s="89">
        <f>IF((Q53)=0,"",(Y53/Q53))</f>
        <v>-1.094091903719889E-3</v>
      </c>
      <c r="AA53" s="81"/>
      <c r="AB53" s="86"/>
      <c r="AC53" s="87">
        <f>ROUND(-AC52*10%,2)</f>
        <v>-9.17</v>
      </c>
      <c r="AD53" s="81"/>
      <c r="AE53" s="88">
        <f t="shared" si="12"/>
        <v>-3.9999999999999147E-2</v>
      </c>
      <c r="AF53" s="89">
        <f>IF((W53)=0,"",(AE53/W53))</f>
        <v>4.381161007666938E-3</v>
      </c>
    </row>
    <row r="54" spans="2:36" ht="13.5" customHeight="1" thickBot="1" x14ac:dyDescent="0.3">
      <c r="B54" s="222" t="s">
        <v>39</v>
      </c>
      <c r="C54" s="222"/>
      <c r="D54" s="222"/>
      <c r="E54" s="142"/>
      <c r="F54" s="91"/>
      <c r="G54" s="90"/>
      <c r="H54" s="93">
        <f>H52+H53</f>
        <v>81.918119066410739</v>
      </c>
      <c r="I54" s="92"/>
      <c r="J54" s="90"/>
      <c r="K54" s="93">
        <f>K52+K53</f>
        <v>94.322201489739044</v>
      </c>
      <c r="L54" s="92"/>
      <c r="M54" s="94">
        <f t="shared" si="38"/>
        <v>12.404082423328305</v>
      </c>
      <c r="N54" s="95">
        <f>IF((H54)=0,"",(M54/H54))</f>
        <v>0.15142049847692862</v>
      </c>
      <c r="O54" s="92"/>
      <c r="P54" s="90"/>
      <c r="Q54" s="93">
        <f>Q52+Q53</f>
        <v>82.212009037553102</v>
      </c>
      <c r="R54" s="92"/>
      <c r="S54" s="94">
        <f t="shared" si="41"/>
        <v>-12.110192452185942</v>
      </c>
      <c r="T54" s="95">
        <f>IF((K54)=0,"",(S54/K54))</f>
        <v>-0.12839174935397754</v>
      </c>
      <c r="U54" s="92"/>
      <c r="V54" s="90"/>
      <c r="W54" s="93">
        <f>W52+W53</f>
        <v>82.210709037553102</v>
      </c>
      <c r="X54" s="92"/>
      <c r="Y54" s="94">
        <f t="shared" si="44"/>
        <v>-1.300000000000523E-3</v>
      </c>
      <c r="Z54" s="95">
        <f>IF((Q54)=0,"",(Y54/Q54))</f>
        <v>-1.5812774985302989E-5</v>
      </c>
      <c r="AA54" s="92"/>
      <c r="AB54" s="90"/>
      <c r="AC54" s="93">
        <f>AC52+AC53</f>
        <v>82.554909037553102</v>
      </c>
      <c r="AD54" s="92"/>
      <c r="AE54" s="94">
        <f t="shared" si="12"/>
        <v>0.34420000000000073</v>
      </c>
      <c r="AF54" s="95">
        <f>IF((W54)=0,"",(AE54/W54))</f>
        <v>4.1868024741493629E-3</v>
      </c>
    </row>
    <row r="55" spans="2:36" s="61" customFormat="1" ht="8.25" customHeight="1" thickBot="1" x14ac:dyDescent="0.3">
      <c r="B55" s="96"/>
      <c r="C55" s="97"/>
      <c r="D55" s="98"/>
      <c r="E55" s="98"/>
      <c r="F55" s="99"/>
      <c r="G55" s="65"/>
      <c r="H55" s="67"/>
      <c r="I55" s="100"/>
      <c r="J55" s="65"/>
      <c r="K55" s="67"/>
      <c r="L55" s="100"/>
      <c r="M55" s="101">
        <f t="shared" si="38"/>
        <v>0</v>
      </c>
      <c r="N55" s="70"/>
      <c r="O55" s="100"/>
      <c r="P55" s="65"/>
      <c r="Q55" s="67"/>
      <c r="R55" s="100"/>
      <c r="S55" s="101">
        <f t="shared" si="41"/>
        <v>0</v>
      </c>
      <c r="T55" s="70"/>
      <c r="U55" s="100"/>
      <c r="V55" s="65"/>
      <c r="W55" s="67"/>
      <c r="X55" s="100"/>
      <c r="Y55" s="101">
        <f t="shared" si="44"/>
        <v>0</v>
      </c>
      <c r="Z55" s="70"/>
      <c r="AA55" s="100"/>
      <c r="AB55" s="65"/>
      <c r="AC55" s="67"/>
      <c r="AD55" s="100"/>
      <c r="AE55" s="101">
        <f t="shared" si="12"/>
        <v>0</v>
      </c>
      <c r="AF55" s="70"/>
    </row>
    <row r="56" spans="2:36" s="61" customFormat="1" ht="13" x14ac:dyDescent="0.25">
      <c r="B56" s="102" t="s">
        <v>40</v>
      </c>
      <c r="C56" s="56"/>
      <c r="D56" s="56"/>
      <c r="E56" s="56"/>
      <c r="F56" s="104"/>
      <c r="G56" s="103"/>
      <c r="H56" s="105">
        <f>SUM(H47:H48,H39,H40:H43)</f>
        <v>76.477008023372321</v>
      </c>
      <c r="I56" s="106"/>
      <c r="J56" s="103"/>
      <c r="K56" s="105">
        <f>SUM(K47:K48,K39,K40:K43)</f>
        <v>79.400974769680573</v>
      </c>
      <c r="L56" s="106"/>
      <c r="M56" s="107">
        <f t="shared" si="38"/>
        <v>2.9239667463082526</v>
      </c>
      <c r="N56" s="77">
        <f>IF((H56)=0,"",(M56/H56))</f>
        <v>3.8233278496128564E-2</v>
      </c>
      <c r="O56" s="106"/>
      <c r="P56" s="103"/>
      <c r="Q56" s="105">
        <f>SUM(Q47:Q48,Q39,Q40:Q43)</f>
        <v>76.772485873940781</v>
      </c>
      <c r="R56" s="106"/>
      <c r="S56" s="107">
        <f t="shared" si="41"/>
        <v>-2.6284888957397925</v>
      </c>
      <c r="T56" s="77">
        <f>IF((K56)=0,"",(S56/K56))</f>
        <v>-3.31039877452926E-2</v>
      </c>
      <c r="U56" s="106"/>
      <c r="V56" s="103"/>
      <c r="W56" s="105">
        <f>SUM(W47:W48,W39,W40:W43)</f>
        <v>76.76248587394079</v>
      </c>
      <c r="X56" s="106"/>
      <c r="Y56" s="107">
        <f t="shared" si="44"/>
        <v>-9.9999999999909051E-3</v>
      </c>
      <c r="Z56" s="77">
        <f>IF((Q56)=0,"",(Y56/Q56))</f>
        <v>-1.3025499807848802E-4</v>
      </c>
      <c r="AA56" s="106"/>
      <c r="AB56" s="103"/>
      <c r="AC56" s="105">
        <f>SUM(AC47:AC48,AC39,AC40:AC43)</f>
        <v>77.102485873940793</v>
      </c>
      <c r="AD56" s="106"/>
      <c r="AE56" s="107">
        <f t="shared" si="12"/>
        <v>0.34000000000000341</v>
      </c>
      <c r="AF56" s="77">
        <f>IF((W56)=0,"",(AE56/W56))</f>
        <v>4.4292468662147132E-3</v>
      </c>
    </row>
    <row r="57" spans="2:36" s="61" customFormat="1" x14ac:dyDescent="0.25">
      <c r="B57" s="108" t="s">
        <v>36</v>
      </c>
      <c r="C57" s="56"/>
      <c r="D57" s="56"/>
      <c r="E57" s="56"/>
      <c r="F57" s="104"/>
      <c r="G57" s="109">
        <v>0.13</v>
      </c>
      <c r="H57" s="111">
        <f>H56*G57</f>
        <v>9.9420110430384021</v>
      </c>
      <c r="I57" s="110"/>
      <c r="J57" s="109">
        <v>0.13</v>
      </c>
      <c r="K57" s="111">
        <f>K56*J57</f>
        <v>10.322126720058474</v>
      </c>
      <c r="L57" s="110"/>
      <c r="M57" s="112">
        <f t="shared" si="38"/>
        <v>0.38011567702007198</v>
      </c>
      <c r="N57" s="84">
        <f>IF((H57)=0,"",(M57/H57))</f>
        <v>3.8233278496128474E-2</v>
      </c>
      <c r="O57" s="110"/>
      <c r="P57" s="109">
        <v>0.13</v>
      </c>
      <c r="Q57" s="111">
        <f>Q56*P57</f>
        <v>9.9804231636123024</v>
      </c>
      <c r="R57" s="110"/>
      <c r="S57" s="112">
        <f t="shared" si="41"/>
        <v>-0.34170355644617167</v>
      </c>
      <c r="T57" s="84">
        <f>IF((K57)=0,"",(S57/K57))</f>
        <v>-3.3103987745292468E-2</v>
      </c>
      <c r="U57" s="110"/>
      <c r="V57" s="109">
        <v>0.13</v>
      </c>
      <c r="W57" s="111">
        <f>W56*V57</f>
        <v>9.9791231636123037</v>
      </c>
      <c r="X57" s="110"/>
      <c r="Y57" s="112">
        <f t="shared" si="44"/>
        <v>-1.2999999999987466E-3</v>
      </c>
      <c r="Z57" s="84">
        <f>IF((Q57)=0,"",(Y57/Q57))</f>
        <v>-1.302549980784809E-4</v>
      </c>
      <c r="AA57" s="110"/>
      <c r="AB57" s="109">
        <v>0.13</v>
      </c>
      <c r="AC57" s="111">
        <f>AC56*AB57</f>
        <v>10.023323163612304</v>
      </c>
      <c r="AD57" s="110"/>
      <c r="AE57" s="112">
        <f t="shared" si="12"/>
        <v>4.4200000000000017E-2</v>
      </c>
      <c r="AF57" s="84">
        <f>IF((W57)=0,"",(AE57/W57))</f>
        <v>4.4292468662146698E-3</v>
      </c>
    </row>
    <row r="58" spans="2:36" s="61" customFormat="1" ht="12.75" customHeight="1" x14ac:dyDescent="0.25">
      <c r="B58" s="113" t="s">
        <v>37</v>
      </c>
      <c r="C58" s="56"/>
      <c r="D58" s="56"/>
      <c r="E58" s="56"/>
      <c r="F58" s="115"/>
      <c r="G58" s="114"/>
      <c r="H58" s="111">
        <f>H56+H57</f>
        <v>86.419019066410726</v>
      </c>
      <c r="I58" s="110"/>
      <c r="J58" s="114"/>
      <c r="K58" s="111">
        <f>K56+K57</f>
        <v>89.723101489739051</v>
      </c>
      <c r="L58" s="110"/>
      <c r="M58" s="112">
        <f t="shared" si="38"/>
        <v>3.3040824233283246</v>
      </c>
      <c r="N58" s="84">
        <f>IF((H58)=0,"",(M58/H58))</f>
        <v>3.823327849612855E-2</v>
      </c>
      <c r="O58" s="110"/>
      <c r="P58" s="114"/>
      <c r="Q58" s="111">
        <f>Q56+Q57</f>
        <v>86.752909037553081</v>
      </c>
      <c r="R58" s="110"/>
      <c r="S58" s="112">
        <f t="shared" si="41"/>
        <v>-2.9701924521859695</v>
      </c>
      <c r="T58" s="84">
        <f>IF((K58)=0,"",(S58/K58))</f>
        <v>-3.3103987745292641E-2</v>
      </c>
      <c r="U58" s="110"/>
      <c r="V58" s="114"/>
      <c r="W58" s="111">
        <f>W56+W57</f>
        <v>86.74160903755309</v>
      </c>
      <c r="X58" s="110"/>
      <c r="Y58" s="112">
        <f t="shared" si="44"/>
        <v>-1.1299999999991428E-2</v>
      </c>
      <c r="Z58" s="84">
        <f>IF((Q58)=0,"",(Y58/Q58))</f>
        <v>-1.3025499807850768E-4</v>
      </c>
      <c r="AA58" s="110"/>
      <c r="AB58" s="114"/>
      <c r="AC58" s="111">
        <f>AC56+AC57</f>
        <v>87.125809037553097</v>
      </c>
      <c r="AD58" s="110"/>
      <c r="AE58" s="112">
        <f t="shared" si="12"/>
        <v>0.38420000000000698</v>
      </c>
      <c r="AF58" s="84">
        <f>IF((W58)=0,"",(AE58/W58))</f>
        <v>4.4292468662147488E-3</v>
      </c>
    </row>
    <row r="59" spans="2:36" s="61" customFormat="1" ht="15.75" customHeight="1" x14ac:dyDescent="0.25">
      <c r="B59" s="143" t="s">
        <v>38</v>
      </c>
      <c r="C59" s="143"/>
      <c r="D59" s="143"/>
      <c r="E59" s="143"/>
      <c r="F59" s="115"/>
      <c r="G59" s="114"/>
      <c r="H59" s="116">
        <f>ROUND(-H58*10%,2)</f>
        <v>-8.64</v>
      </c>
      <c r="I59" s="110"/>
      <c r="J59" s="114"/>
      <c r="K59" s="214">
        <v>0</v>
      </c>
      <c r="L59" s="110"/>
      <c r="M59" s="117">
        <f t="shared" si="38"/>
        <v>8.64</v>
      </c>
      <c r="N59" s="89">
        <f>IF((H59)=0,"",(M59/H59))</f>
        <v>-1</v>
      </c>
      <c r="O59" s="110"/>
      <c r="P59" s="114"/>
      <c r="Q59" s="116">
        <f>ROUND(-Q58*10%,2)</f>
        <v>-8.68</v>
      </c>
      <c r="R59" s="110"/>
      <c r="S59" s="117">
        <f t="shared" si="41"/>
        <v>-8.68</v>
      </c>
      <c r="T59" s="89" t="str">
        <f>IF((K59)=0,"",(S59/K59))</f>
        <v/>
      </c>
      <c r="U59" s="110"/>
      <c r="V59" s="114"/>
      <c r="W59" s="116">
        <f>ROUND(-W58*10%,2)</f>
        <v>-8.67</v>
      </c>
      <c r="X59" s="110"/>
      <c r="Y59" s="117">
        <f t="shared" si="44"/>
        <v>9.9999999999997868E-3</v>
      </c>
      <c r="Z59" s="89">
        <f>IF((Q59)=0,"",(Y59/Q59))</f>
        <v>-1.1520737327188695E-3</v>
      </c>
      <c r="AA59" s="110"/>
      <c r="AB59" s="114"/>
      <c r="AC59" s="116">
        <f>ROUND(-AC58*10%,2)</f>
        <v>-8.7100000000000009</v>
      </c>
      <c r="AD59" s="110"/>
      <c r="AE59" s="117">
        <f t="shared" si="12"/>
        <v>-4.0000000000000924E-2</v>
      </c>
      <c r="AF59" s="89">
        <f>IF((W59)=0,"",(AE59/W59))</f>
        <v>4.6136101499424367E-3</v>
      </c>
    </row>
    <row r="60" spans="2:36" s="61" customFormat="1" ht="13.5" customHeight="1" thickBot="1" x14ac:dyDescent="0.3">
      <c r="B60" s="223" t="s">
        <v>41</v>
      </c>
      <c r="C60" s="223"/>
      <c r="D60" s="223"/>
      <c r="E60" s="135"/>
      <c r="F60" s="119"/>
      <c r="G60" s="118"/>
      <c r="H60" s="121">
        <f>SUM(H58:H59)</f>
        <v>77.779019066410726</v>
      </c>
      <c r="I60" s="120"/>
      <c r="J60" s="118"/>
      <c r="K60" s="121">
        <f>SUM(K58:K59)</f>
        <v>89.723101489739051</v>
      </c>
      <c r="L60" s="120"/>
      <c r="M60" s="122">
        <f t="shared" si="38"/>
        <v>11.944082423328325</v>
      </c>
      <c r="N60" s="123">
        <f>IF((H60)=0,"",(M60/H60))</f>
        <v>0.15356432321587918</v>
      </c>
      <c r="O60" s="120"/>
      <c r="P60" s="118"/>
      <c r="Q60" s="121">
        <f>SUM(Q58:Q59)</f>
        <v>78.072909037553075</v>
      </c>
      <c r="R60" s="120"/>
      <c r="S60" s="122">
        <f t="shared" si="41"/>
        <v>-11.650192452185976</v>
      </c>
      <c r="T60" s="123">
        <f>IF((K60)=0,"",(S60/K60))</f>
        <v>-0.1298460737396413</v>
      </c>
      <c r="U60" s="120"/>
      <c r="V60" s="118"/>
      <c r="W60" s="121">
        <f>SUM(W58:W59)</f>
        <v>78.071609037553088</v>
      </c>
      <c r="X60" s="120"/>
      <c r="Y60" s="122">
        <f t="shared" si="44"/>
        <v>-1.2999999999863121E-3</v>
      </c>
      <c r="Z60" s="123">
        <f>IF((Q60)=0,"",(Y60/Q60))</f>
        <v>-1.6651102360756302E-5</v>
      </c>
      <c r="AA60" s="120"/>
      <c r="AB60" s="118"/>
      <c r="AC60" s="121">
        <f>SUM(AC58:AC59)</f>
        <v>78.415809037553089</v>
      </c>
      <c r="AD60" s="120"/>
      <c r="AE60" s="122">
        <f t="shared" si="12"/>
        <v>0.34420000000000073</v>
      </c>
      <c r="AF60" s="123">
        <f>IF((W60)=0,"",(AE60/W60))</f>
        <v>4.408772974493682E-3</v>
      </c>
    </row>
    <row r="61" spans="2:36" s="61" customFormat="1" ht="8.25" customHeight="1" thickBot="1" x14ac:dyDescent="0.3">
      <c r="B61" s="96"/>
      <c r="C61" s="97"/>
      <c r="D61" s="98"/>
      <c r="E61" s="98"/>
      <c r="F61" s="125"/>
      <c r="G61" s="124"/>
      <c r="H61" s="127"/>
      <c r="I61" s="126"/>
      <c r="J61" s="124"/>
      <c r="K61" s="127"/>
      <c r="L61" s="126"/>
      <c r="M61" s="128"/>
      <c r="N61" s="70"/>
      <c r="O61" s="126"/>
      <c r="P61" s="124"/>
      <c r="Q61" s="127"/>
      <c r="R61" s="126"/>
      <c r="S61" s="128"/>
      <c r="T61" s="70"/>
      <c r="U61" s="126"/>
      <c r="V61" s="124"/>
      <c r="W61" s="127"/>
      <c r="X61" s="126"/>
      <c r="Y61" s="128"/>
      <c r="Z61" s="70"/>
      <c r="AA61" s="126"/>
      <c r="AB61" s="124"/>
      <c r="AC61" s="127"/>
      <c r="AD61" s="126"/>
      <c r="AE61" s="128"/>
      <c r="AF61" s="70"/>
    </row>
    <row r="62" spans="2:36" ht="10.5" customHeight="1" x14ac:dyDescent="0.25">
      <c r="H62" s="147"/>
      <c r="I62" s="144"/>
      <c r="K62" s="147"/>
      <c r="L62" s="144"/>
      <c r="M62" s="144"/>
      <c r="N62" s="144"/>
      <c r="O62" s="144"/>
      <c r="Q62" s="147"/>
      <c r="R62" s="144"/>
      <c r="S62" s="144"/>
      <c r="T62" s="144"/>
      <c r="U62" s="144"/>
      <c r="W62" s="147"/>
      <c r="X62" s="144"/>
      <c r="Y62" s="144"/>
      <c r="Z62" s="144"/>
      <c r="AA62" s="144"/>
      <c r="AC62" s="147"/>
      <c r="AD62" s="144"/>
      <c r="AE62" s="144"/>
      <c r="AF62" s="144"/>
    </row>
    <row r="63" spans="2:36" ht="13" x14ac:dyDescent="0.3">
      <c r="B63" s="7" t="s">
        <v>42</v>
      </c>
      <c r="G63" s="129">
        <v>3.0790000000000001E-2</v>
      </c>
      <c r="I63" s="144"/>
      <c r="J63" s="129">
        <v>3.0790000000000001E-2</v>
      </c>
      <c r="K63" s="144"/>
      <c r="L63" s="144"/>
      <c r="M63" s="144"/>
      <c r="N63" s="144"/>
      <c r="O63" s="144"/>
      <c r="P63" s="129">
        <v>3.0790000000000001E-2</v>
      </c>
      <c r="Q63" s="144"/>
      <c r="R63" s="144"/>
      <c r="S63" s="144"/>
      <c r="T63" s="144"/>
      <c r="U63" s="144"/>
      <c r="V63" s="129">
        <v>3.0790000000000001E-2</v>
      </c>
      <c r="W63" s="144"/>
      <c r="X63" s="144"/>
      <c r="Y63" s="144"/>
      <c r="Z63" s="144"/>
      <c r="AA63" s="144"/>
      <c r="AB63" s="129">
        <v>3.0790000000000001E-2</v>
      </c>
      <c r="AC63" s="144"/>
      <c r="AD63" s="144"/>
      <c r="AE63" s="144"/>
      <c r="AF63" s="144"/>
    </row>
    <row r="64" spans="2:36" ht="10.5" customHeight="1" x14ac:dyDescent="0.25">
      <c r="I64" s="144"/>
      <c r="K64" s="144"/>
      <c r="L64" s="144"/>
      <c r="M64" s="144"/>
      <c r="N64" s="144"/>
      <c r="O64" s="144"/>
      <c r="R64" s="144"/>
      <c r="U64" s="144"/>
      <c r="X64" s="144"/>
      <c r="AA64" s="144"/>
      <c r="AD64" s="144"/>
      <c r="AG64" s="144"/>
      <c r="AJ64" s="144"/>
    </row>
    <row r="65" spans="1:36" ht="10.5" customHeight="1" x14ac:dyDescent="0.3">
      <c r="A65" s="130" t="s">
        <v>43</v>
      </c>
      <c r="I65" s="144"/>
      <c r="K65" s="144"/>
      <c r="L65" s="144"/>
      <c r="M65" s="144"/>
      <c r="N65" s="144"/>
      <c r="O65" s="144"/>
      <c r="R65" s="144"/>
      <c r="U65" s="144"/>
      <c r="X65" s="144"/>
      <c r="AA65" s="144"/>
      <c r="AD65" s="144"/>
      <c r="AG65" s="144"/>
      <c r="AJ65" s="144"/>
    </row>
    <row r="66" spans="1:36" ht="10.5" customHeight="1" x14ac:dyDescent="0.25">
      <c r="I66" s="144"/>
      <c r="K66" s="144"/>
      <c r="L66" s="144"/>
      <c r="M66" s="144"/>
      <c r="N66" s="144"/>
      <c r="O66" s="144"/>
      <c r="R66" s="144"/>
      <c r="U66" s="144"/>
      <c r="X66" s="144"/>
      <c r="AA66" s="144"/>
      <c r="AD66" s="144"/>
      <c r="AG66" s="144"/>
      <c r="AJ66" s="144"/>
    </row>
    <row r="67" spans="1:36" x14ac:dyDescent="0.25">
      <c r="A67" s="1" t="s">
        <v>44</v>
      </c>
      <c r="I67" s="144"/>
      <c r="K67" s="144"/>
      <c r="L67" s="144"/>
      <c r="M67" s="144"/>
      <c r="N67" s="144"/>
      <c r="O67" s="144"/>
      <c r="R67" s="144"/>
      <c r="U67" s="144"/>
      <c r="X67" s="144"/>
      <c r="AA67" s="144"/>
      <c r="AD67" s="144"/>
      <c r="AG67" s="144"/>
      <c r="AJ67" s="144"/>
    </row>
    <row r="68" spans="1:36" x14ac:dyDescent="0.25">
      <c r="A68" s="1" t="s">
        <v>45</v>
      </c>
      <c r="I68" s="144"/>
      <c r="K68" s="144"/>
      <c r="L68" s="144"/>
      <c r="M68" s="144"/>
      <c r="N68" s="144"/>
      <c r="O68" s="144"/>
      <c r="R68" s="144"/>
      <c r="U68" s="144"/>
      <c r="X68" s="144"/>
      <c r="AA68" s="144"/>
      <c r="AD68" s="144"/>
      <c r="AG68" s="144"/>
      <c r="AJ68" s="144"/>
    </row>
    <row r="69" spans="1:36" x14ac:dyDescent="0.25">
      <c r="I69" s="144"/>
      <c r="K69" s="144"/>
      <c r="L69" s="144"/>
      <c r="M69" s="144"/>
      <c r="N69" s="144"/>
      <c r="O69" s="144"/>
      <c r="R69" s="144"/>
      <c r="U69" s="144"/>
      <c r="X69" s="144"/>
      <c r="AA69" s="144"/>
      <c r="AD69" s="144"/>
      <c r="AG69" s="144"/>
      <c r="AJ69" s="144"/>
    </row>
    <row r="70" spans="1:36" x14ac:dyDescent="0.25">
      <c r="A70" s="6" t="s">
        <v>46</v>
      </c>
      <c r="I70" s="144"/>
      <c r="K70" s="144"/>
      <c r="L70" s="144"/>
      <c r="M70" s="144"/>
      <c r="N70" s="144"/>
      <c r="O70" s="144"/>
      <c r="R70" s="144"/>
      <c r="U70" s="144"/>
      <c r="X70" s="144"/>
      <c r="AA70" s="144"/>
      <c r="AD70" s="144"/>
      <c r="AG70" s="144"/>
      <c r="AJ70" s="144"/>
    </row>
    <row r="71" spans="1:36" x14ac:dyDescent="0.25">
      <c r="A71" s="6" t="s">
        <v>47</v>
      </c>
      <c r="I71" s="144"/>
      <c r="K71" s="144"/>
      <c r="L71" s="144"/>
      <c r="M71" s="144"/>
      <c r="N71" s="144"/>
      <c r="O71" s="144"/>
      <c r="R71" s="144"/>
      <c r="U71" s="144"/>
      <c r="X71" s="144"/>
      <c r="AA71" s="144"/>
      <c r="AD71" s="144"/>
      <c r="AG71" s="144"/>
      <c r="AJ71" s="144"/>
    </row>
    <row r="72" spans="1:36" x14ac:dyDescent="0.25">
      <c r="I72" s="144"/>
      <c r="K72" s="144"/>
      <c r="L72" s="144"/>
      <c r="M72" s="144"/>
      <c r="N72" s="144"/>
      <c r="O72" s="144"/>
      <c r="R72" s="144"/>
      <c r="U72" s="144"/>
      <c r="X72" s="144"/>
      <c r="AA72" s="144"/>
      <c r="AD72" s="144"/>
      <c r="AG72" s="144"/>
      <c r="AJ72" s="144"/>
    </row>
    <row r="73" spans="1:36" x14ac:dyDescent="0.25">
      <c r="A73" s="1" t="s">
        <v>48</v>
      </c>
      <c r="I73" s="144"/>
      <c r="K73" s="144"/>
      <c r="L73" s="144"/>
      <c r="M73" s="144"/>
      <c r="N73" s="144"/>
      <c r="O73" s="144"/>
      <c r="R73" s="144"/>
      <c r="U73" s="144"/>
      <c r="X73" s="144"/>
      <c r="AA73" s="144"/>
      <c r="AD73" s="144"/>
      <c r="AG73" s="144"/>
      <c r="AJ73" s="144"/>
    </row>
    <row r="74" spans="1:36" x14ac:dyDescent="0.25">
      <c r="A74" s="1" t="s">
        <v>49</v>
      </c>
      <c r="I74" s="144"/>
      <c r="K74" s="144"/>
      <c r="L74" s="144"/>
      <c r="M74" s="144"/>
      <c r="N74" s="144"/>
      <c r="O74" s="144"/>
      <c r="R74" s="144"/>
      <c r="U74" s="144"/>
      <c r="X74" s="144"/>
      <c r="AA74" s="144"/>
      <c r="AD74" s="144"/>
      <c r="AG74" s="144"/>
      <c r="AJ74" s="144"/>
    </row>
    <row r="75" spans="1:36" x14ac:dyDescent="0.25">
      <c r="A75" s="1" t="s">
        <v>50</v>
      </c>
      <c r="I75" s="144"/>
      <c r="K75" s="144"/>
      <c r="L75" s="144"/>
      <c r="M75" s="144"/>
      <c r="N75" s="144"/>
      <c r="O75" s="144"/>
      <c r="R75" s="144"/>
      <c r="U75" s="144"/>
      <c r="X75" s="144"/>
      <c r="AA75" s="144"/>
      <c r="AD75" s="144"/>
      <c r="AG75" s="144"/>
      <c r="AJ75" s="144"/>
    </row>
    <row r="76" spans="1:36" x14ac:dyDescent="0.25">
      <c r="A76" s="1" t="s">
        <v>51</v>
      </c>
      <c r="I76" s="144"/>
      <c r="K76" s="144"/>
      <c r="L76" s="144"/>
      <c r="M76" s="144"/>
      <c r="N76" s="144"/>
      <c r="O76" s="144"/>
      <c r="R76" s="144"/>
      <c r="U76" s="144"/>
      <c r="X76" s="144"/>
      <c r="AA76" s="144"/>
      <c r="AD76" s="144"/>
      <c r="AG76" s="144"/>
      <c r="AJ76" s="144"/>
    </row>
    <row r="77" spans="1:36" x14ac:dyDescent="0.25">
      <c r="A77" s="1" t="s">
        <v>52</v>
      </c>
      <c r="I77" s="144"/>
      <c r="K77" s="144"/>
      <c r="L77" s="144"/>
      <c r="M77" s="144"/>
      <c r="N77" s="144"/>
      <c r="O77" s="144"/>
      <c r="R77" s="144"/>
      <c r="U77" s="144"/>
      <c r="X77" s="144"/>
      <c r="AA77" s="144"/>
      <c r="AD77" s="144"/>
      <c r="AG77" s="144"/>
      <c r="AJ77" s="144"/>
    </row>
    <row r="78" spans="1:36" x14ac:dyDescent="0.25">
      <c r="I78" s="144"/>
      <c r="K78" s="144"/>
      <c r="L78" s="144"/>
      <c r="M78" s="144"/>
      <c r="N78" s="144"/>
      <c r="O78" s="144"/>
      <c r="R78" s="144"/>
      <c r="U78" s="144"/>
      <c r="X78" s="144"/>
      <c r="AA78" s="144"/>
      <c r="AD78" s="144"/>
      <c r="AG78" s="144"/>
      <c r="AJ78" s="144"/>
    </row>
    <row r="79" spans="1:36" x14ac:dyDescent="0.25">
      <c r="A79" s="131"/>
      <c r="B79" s="1" t="s">
        <v>53</v>
      </c>
    </row>
  </sheetData>
  <sheetProtection selectLockedCells="1"/>
  <mergeCells count="11">
    <mergeCell ref="B54:D54"/>
    <mergeCell ref="B60:D60"/>
    <mergeCell ref="Y9:Z9"/>
    <mergeCell ref="AB9:AC9"/>
    <mergeCell ref="AE9:AF9"/>
    <mergeCell ref="P9:Q9"/>
    <mergeCell ref="G9:H9"/>
    <mergeCell ref="J9:K9"/>
    <mergeCell ref="M9:N9"/>
    <mergeCell ref="S9:T9"/>
    <mergeCell ref="V9:W9"/>
  </mergeCells>
  <dataValidations count="2">
    <dataValidation type="list" allowBlank="1" showInputMessage="1" showErrorMessage="1" prompt="Select Charge Unit - monthly, per kWh, per kW" sqref="D37:E38 D40:E49 D55:E55 D61:E61 D12:E27 D29:E35">
      <formula1>"Monthly, per kWh, per kW"</formula1>
    </dataValidation>
    <dataValidation type="list" allowBlank="1" showInputMessage="1" showErrorMessage="1" sqref="D5:E5">
      <formula1>"TOU, non-TOU"</formula1>
    </dataValidation>
  </dataValidations>
  <pageMargins left="0.75" right="0.75" top="1" bottom="1" header="0.5" footer="0.5"/>
  <pageSetup paperSize="3" scale="59" orientation="landscape" r:id="rId1"/>
  <headerFooter alignWithMargins="0">
    <oddFooter>&amp;C9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8609" r:id="rId4" name="Option Button 1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12</xdr:col>
                    <xdr:colOff>203200</xdr:colOff>
                    <xdr:row>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8610" r:id="rId5" name="Option Button 2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12</xdr:col>
                    <xdr:colOff>203200</xdr:colOff>
                    <xdr:row>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8611" r:id="rId6" name="Option Button 3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12</xdr:col>
                    <xdr:colOff>203200</xdr:colOff>
                    <xdr:row>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8612" r:id="rId7" name="Option Button 4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12</xdr:col>
                    <xdr:colOff>203200</xdr:colOff>
                    <xdr:row>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8613" r:id="rId8" name="Option Button 5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12</xdr:col>
                    <xdr:colOff>203200</xdr:colOff>
                    <xdr:row>7</xdr:row>
                    <xdr:rowOff>31750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P58"/>
  <sheetViews>
    <sheetView showGridLines="0" tabSelected="1" zoomScale="80" zoomScaleNormal="80" workbookViewId="0">
      <selection activeCell="B25" sqref="B25"/>
    </sheetView>
  </sheetViews>
  <sheetFormatPr defaultColWidth="8.81640625" defaultRowHeight="12.5" x14ac:dyDescent="0.25"/>
  <cols>
    <col min="1" max="1" width="8.81640625" style="164"/>
    <col min="2" max="2" width="31.26953125" style="164" bestFit="1" customWidth="1"/>
    <col min="3" max="3" width="12.26953125" style="163" bestFit="1" customWidth="1"/>
    <col min="4" max="4" width="8.54296875" style="163" bestFit="1" customWidth="1"/>
    <col min="5" max="5" width="14.7265625" style="164" customWidth="1"/>
    <col min="6" max="8" width="14.7265625" style="164" hidden="1" customWidth="1"/>
    <col min="9" max="9" width="13" style="164" customWidth="1"/>
    <col min="10" max="10" width="29.7265625" style="164" bestFit="1" customWidth="1"/>
    <col min="11" max="11" width="13.453125" style="163" bestFit="1" customWidth="1"/>
    <col min="12" max="12" width="9.7265625" style="163" bestFit="1" customWidth="1"/>
    <col min="13" max="13" width="14.7265625" style="164" customWidth="1"/>
    <col min="14" max="16" width="14.7265625" style="164" hidden="1" customWidth="1"/>
    <col min="17" max="16384" width="8.81640625" style="164"/>
  </cols>
  <sheetData>
    <row r="1" spans="1:16" ht="26.5" thickBot="1" x14ac:dyDescent="0.35">
      <c r="B1" s="168" t="s">
        <v>78</v>
      </c>
      <c r="C1" s="169" t="s">
        <v>79</v>
      </c>
      <c r="D1" s="169" t="s">
        <v>80</v>
      </c>
      <c r="E1" s="170" t="s">
        <v>88</v>
      </c>
      <c r="F1" s="170" t="s">
        <v>89</v>
      </c>
      <c r="G1" s="170" t="s">
        <v>90</v>
      </c>
      <c r="H1" s="171" t="s">
        <v>91</v>
      </c>
      <c r="I1" s="183"/>
      <c r="J1" s="168" t="s">
        <v>78</v>
      </c>
      <c r="K1" s="169" t="s">
        <v>79</v>
      </c>
      <c r="L1" s="169" t="s">
        <v>80</v>
      </c>
      <c r="M1" s="170" t="s">
        <v>96</v>
      </c>
      <c r="N1" s="170" t="s">
        <v>97</v>
      </c>
      <c r="O1" s="170" t="s">
        <v>98</v>
      </c>
      <c r="P1" s="171" t="s">
        <v>99</v>
      </c>
    </row>
    <row r="2" spans="1:16" x14ac:dyDescent="0.25">
      <c r="A2" s="216" t="s">
        <v>108</v>
      </c>
      <c r="B2" s="185" t="s">
        <v>81</v>
      </c>
      <c r="C2" s="186">
        <v>100</v>
      </c>
      <c r="D2" s="186"/>
      <c r="E2" s="187">
        <f>('Bill Impacts - Residential 100'!$M$12+'Bill Impacts - Residential 100'!$M$19)</f>
        <v>2.74</v>
      </c>
      <c r="F2" s="187">
        <f>('Bill Impacts - Residential 100'!$S$12+'Bill Impacts - Residential 100'!$S$19)</f>
        <v>2.2499999999999987</v>
      </c>
      <c r="G2" s="187">
        <f>('Bill Impacts - Residential 100'!$Y$12+'Bill Impacts - Residential 100'!$Y$19)</f>
        <v>2.0100000000000016</v>
      </c>
      <c r="H2" s="188">
        <f>('Bill Impacts - Residential 100'!$AE$12+'Bill Impacts - Residential 100'!$AE$19)</f>
        <v>2.6099999999999981</v>
      </c>
      <c r="I2" s="219" t="s">
        <v>109</v>
      </c>
      <c r="J2" s="189" t="s">
        <v>81</v>
      </c>
      <c r="K2" s="190">
        <v>100</v>
      </c>
      <c r="L2" s="190"/>
      <c r="M2" s="187">
        <f>'Bill Impacts - Residential 100'!$M$50</f>
        <v>2.2520559800161308</v>
      </c>
      <c r="N2" s="187">
        <f>'Bill Impacts - Residential 100'!$S$50</f>
        <v>2.0664825343647237</v>
      </c>
      <c r="O2" s="187">
        <f>'Bill Impacts - Residential 100'!$Y$50</f>
        <v>1.2200000000361868</v>
      </c>
      <c r="P2" s="188">
        <f>'Bill Impacts - Residential 100'!$AE$50</f>
        <v>1.8199748074846553</v>
      </c>
    </row>
    <row r="3" spans="1:16" x14ac:dyDescent="0.25">
      <c r="A3" s="217"/>
      <c r="B3" s="162" t="s">
        <v>81</v>
      </c>
      <c r="C3" s="163">
        <v>200</v>
      </c>
      <c r="E3" s="172">
        <f>('Bill Impacts - Residential 200'!$M$12+'Bill Impacts - Residential 200'!$M$19)</f>
        <v>2.4</v>
      </c>
      <c r="F3" s="172">
        <f>('Bill Impacts - Residential 200'!$S$12+'Bill Impacts - Residential 200'!$S$19)</f>
        <v>1.8499999999999985</v>
      </c>
      <c r="G3" s="172">
        <f>('Bill Impacts - Residential 200'!$Y$12+'Bill Impacts - Residential 200'!$Y$19)</f>
        <v>1.6000000000000019</v>
      </c>
      <c r="H3" s="173">
        <f>('Bill Impacts - Residential 200'!$AE$12+'Bill Impacts - Residential 200'!$AE$19)</f>
        <v>2.2099999999999982</v>
      </c>
      <c r="I3" s="219"/>
      <c r="J3" s="176" t="s">
        <v>81</v>
      </c>
      <c r="K3" s="191">
        <v>200</v>
      </c>
      <c r="L3" s="191"/>
      <c r="M3" s="172">
        <f>'Bill Impacts - Residential 200'!$M$50</f>
        <v>1.4441119600322452</v>
      </c>
      <c r="N3" s="172">
        <f>'Bill Impacts - Residential 200'!$S$50</f>
        <v>1.4829650687294702</v>
      </c>
      <c r="O3" s="172">
        <f>'Bill Impacts - Residential 200'!$Y$50</f>
        <v>0.81000000007235684</v>
      </c>
      <c r="P3" s="173">
        <f>'Bill Impacts - Residential 200'!$AE$50</f>
        <v>1.419949614969326</v>
      </c>
    </row>
    <row r="4" spans="1:16" x14ac:dyDescent="0.25">
      <c r="A4" s="217"/>
      <c r="B4" s="162" t="s">
        <v>81</v>
      </c>
      <c r="C4" s="163">
        <v>500</v>
      </c>
      <c r="E4" s="172">
        <f>('Bill Impacts - Residential 500'!$M$12+'Bill Impacts - Residential 500'!$M$19)</f>
        <v>1.38</v>
      </c>
      <c r="F4" s="172">
        <f>('Bill Impacts - Residential 500'!$S$12+'Bill Impacts - Residential 500'!$S$19)</f>
        <v>0.64999999999999858</v>
      </c>
      <c r="G4" s="172">
        <f>('Bill Impacts - Residential 500'!$Y$12+'Bill Impacts - Residential 500'!$Y$19)</f>
        <v>0.37000000000000188</v>
      </c>
      <c r="H4" s="173">
        <f>('Bill Impacts - Residential 500'!$AE$12+'Bill Impacts - Residential 500'!$AE$19)</f>
        <v>1.009999999999998</v>
      </c>
      <c r="I4" s="219"/>
      <c r="J4" s="176" t="s">
        <v>81</v>
      </c>
      <c r="K4" s="191">
        <v>500</v>
      </c>
      <c r="L4" s="191"/>
      <c r="M4" s="172">
        <f>'Bill Impacts - Residential 500'!$M$50</f>
        <v>-0.97972009991937625</v>
      </c>
      <c r="N4" s="172">
        <f>'Bill Impacts - Residential 500'!$S$50</f>
        <v>-0.26758732817633302</v>
      </c>
      <c r="O4" s="172">
        <f>'Bill Impacts - Residential 500'!$Y$50</f>
        <v>-0.41999999981909752</v>
      </c>
      <c r="P4" s="173">
        <f>'Bill Impacts - Residential 500'!$AE$50</f>
        <v>0.21987403742329548</v>
      </c>
    </row>
    <row r="5" spans="1:16" x14ac:dyDescent="0.25">
      <c r="A5" s="217"/>
      <c r="B5" s="162" t="s">
        <v>81</v>
      </c>
      <c r="C5" s="163">
        <v>800</v>
      </c>
      <c r="E5" s="172">
        <f>('Bill Impacts - Residential 800'!$M$12+'Bill Impacts - Residential 800'!$M$19)</f>
        <v>0.35999999999999943</v>
      </c>
      <c r="F5" s="172">
        <f>('Bill Impacts - Residential 800'!$S$12+'Bill Impacts - Residential 800'!$S$19)</f>
        <v>-0.5500000000000016</v>
      </c>
      <c r="G5" s="172">
        <f>('Bill Impacts - Residential 800'!$Y$12+'Bill Impacts - Residential 800'!$Y$19)</f>
        <v>-0.85999999999999766</v>
      </c>
      <c r="H5" s="173">
        <f>('Bill Impacts - Residential 800'!$AE$12+'Bill Impacts - Residential 800'!$AE$19)</f>
        <v>-0.19000000000000217</v>
      </c>
      <c r="I5" s="219"/>
      <c r="J5" s="176" t="s">
        <v>81</v>
      </c>
      <c r="K5" s="191">
        <v>800</v>
      </c>
      <c r="L5" s="191"/>
      <c r="M5" s="172">
        <f>'Bill Impacts - Residential 800'!$M$50</f>
        <v>-3.4035521598709977</v>
      </c>
      <c r="N5" s="172">
        <f>'Bill Impacts - Residential 800'!$S$50</f>
        <v>-2.0181397250821362</v>
      </c>
      <c r="O5" s="172">
        <f>'Bill Impacts - Residential 800'!$Y$50</f>
        <v>-1.649999999710559</v>
      </c>
      <c r="P5" s="173">
        <f>'Bill Impacts - Residential 800'!$AE$50</f>
        <v>-0.98020154012269245</v>
      </c>
    </row>
    <row r="6" spans="1:16" x14ac:dyDescent="0.25">
      <c r="A6" s="217"/>
      <c r="B6" s="162" t="s">
        <v>81</v>
      </c>
      <c r="C6" s="163">
        <v>1000</v>
      </c>
      <c r="E6" s="172">
        <f>('Bill Impacts - Residential 1000'!$M$12+'Bill Impacts - Residential 1000'!$M$19)</f>
        <v>-0.32000000000000028</v>
      </c>
      <c r="F6" s="172">
        <f>('Bill Impacts - Residential 1000'!$S$12+'Bill Impacts - Residential 1000'!$S$19)</f>
        <v>-1.3500000000000014</v>
      </c>
      <c r="G6" s="172">
        <f>('Bill Impacts - Residential 1000'!$Y$12+'Bill Impacts - Residential 1000'!$Y$19)</f>
        <v>-1.6799999999999979</v>
      </c>
      <c r="H6" s="173">
        <f>('Bill Impacts - Residential 1000'!$AE$12+'Bill Impacts - Residential 1000'!$AE$19)</f>
        <v>-0.99000000000000199</v>
      </c>
      <c r="I6" s="219"/>
      <c r="J6" s="176" t="s">
        <v>81</v>
      </c>
      <c r="K6" s="191">
        <v>1000</v>
      </c>
      <c r="L6" s="191"/>
      <c r="M6" s="172">
        <f>'Bill Impacts - Residential 1000'!$M$50</f>
        <v>-5.0194401998387264</v>
      </c>
      <c r="N6" s="172">
        <f>'Bill Impacts - Residential 1000'!$S$50</f>
        <v>-3.1851746563526717</v>
      </c>
      <c r="O6" s="172">
        <f>'Bill Impacts - Residential 1000'!$Y$50</f>
        <v>-2.4699999996382189</v>
      </c>
      <c r="P6" s="173">
        <f>'Bill Impacts - Residential 1000'!$AE$50</f>
        <v>-1.7802519251533795</v>
      </c>
    </row>
    <row r="7" spans="1:16" x14ac:dyDescent="0.25">
      <c r="A7" s="217"/>
      <c r="B7" s="162" t="s">
        <v>81</v>
      </c>
      <c r="C7" s="163">
        <v>1500</v>
      </c>
      <c r="E7" s="172">
        <f>('Bill Impacts - Residential 1500'!$M$12+'Bill Impacts - Residential 1500'!$M$19)</f>
        <v>-2.0200000000000014</v>
      </c>
      <c r="F7" s="172">
        <f>('Bill Impacts - Residential 1500'!$S$12+'Bill Impacts - Residential 1500'!$S$19)</f>
        <v>-3.3500000000000014</v>
      </c>
      <c r="G7" s="172">
        <f>('Bill Impacts - Residential 1500'!$Y$12+'Bill Impacts - Residential 1500'!$Y$19)</f>
        <v>-3.7299999999999969</v>
      </c>
      <c r="H7" s="173">
        <f>('Bill Impacts - Residential 1500'!$AE$12+'Bill Impacts - Residential 1500'!$AE$19)</f>
        <v>-2.990000000000002</v>
      </c>
      <c r="I7" s="219"/>
      <c r="J7" s="176" t="s">
        <v>81</v>
      </c>
      <c r="K7" s="191">
        <v>1500</v>
      </c>
      <c r="L7" s="191"/>
      <c r="M7" s="172">
        <f>'Bill Impacts - Residential 1500'!$M$50</f>
        <v>-9.0591602997581333</v>
      </c>
      <c r="N7" s="172">
        <f>'Bill Impacts - Residential 1500'!$S$50</f>
        <v>-6.1027619845289678</v>
      </c>
      <c r="O7" s="172">
        <f>'Bill Impacts - Residential 1500'!$Y$50</f>
        <v>-4.5199999994573261</v>
      </c>
      <c r="P7" s="173">
        <f>'Bill Impacts - Residential 1500'!$AE$50</f>
        <v>-3.7803778877300829</v>
      </c>
    </row>
    <row r="8" spans="1:16" x14ac:dyDescent="0.25">
      <c r="A8" s="217"/>
      <c r="B8" s="162" t="s">
        <v>81</v>
      </c>
      <c r="C8" s="163">
        <v>2000</v>
      </c>
      <c r="E8" s="172">
        <f>('Bill Impacts - Residential 2000'!$M$12+'Bill Impacts - Residential 2000'!$M$19)</f>
        <v>-3.7200000000000006</v>
      </c>
      <c r="F8" s="172">
        <f>('Bill Impacts - Residential 2000'!$S$12+'Bill Impacts - Residential 2000'!$S$19)</f>
        <v>-5.3500000000000014</v>
      </c>
      <c r="G8" s="172">
        <f>('Bill Impacts - Residential 2000'!$Y$12+'Bill Impacts - Residential 2000'!$Y$19)</f>
        <v>-5.7799999999999976</v>
      </c>
      <c r="H8" s="173">
        <f>('Bill Impacts - Residential 2000'!$AE$12+'Bill Impacts - Residential 2000'!$AE$19)</f>
        <v>-4.990000000000002</v>
      </c>
      <c r="I8" s="219"/>
      <c r="J8" s="176" t="s">
        <v>81</v>
      </c>
      <c r="K8" s="191">
        <v>2000</v>
      </c>
      <c r="L8" s="191"/>
      <c r="M8" s="172">
        <f>'Bill Impacts - Residential 2000'!$M$50</f>
        <v>-13.098880399677455</v>
      </c>
      <c r="N8" s="172">
        <f>'Bill Impacts - Residential 2000'!$S$50</f>
        <v>-9.0203493127053207</v>
      </c>
      <c r="O8" s="172">
        <f>'Bill Impacts - Residential 2000'!$Y$50</f>
        <v>-6.5699999992764333</v>
      </c>
      <c r="P8" s="173">
        <f>'Bill Impacts - Residential 2000'!$AE$50</f>
        <v>-5.7805038503067863</v>
      </c>
    </row>
    <row r="9" spans="1:16" x14ac:dyDescent="0.25">
      <c r="A9" s="217"/>
      <c r="B9" s="162" t="s">
        <v>82</v>
      </c>
      <c r="C9" s="163">
        <v>1000</v>
      </c>
      <c r="E9" s="172">
        <f>('Bill Impacts - GS &lt; 50 1000'!$M$12+'Bill Impacts - GS &lt; 50 1000'!$M$19)</f>
        <v>3.3199999999999985</v>
      </c>
      <c r="F9" s="172">
        <f>('Bill Impacts - GS &lt; 50 1000'!$S$12+'Bill Impacts - GS &lt; 50 1000'!$S$19)</f>
        <v>0.45999999999999908</v>
      </c>
      <c r="G9" s="172">
        <f>('Bill Impacts - GS &lt; 50 1000'!$Y$12+'Bill Impacts - GS &lt; 50 1000'!$Y$19)</f>
        <v>-4.9999999999997158E-2</v>
      </c>
      <c r="H9" s="173">
        <f>('Bill Impacts - GS &lt; 50 1000'!$AE$12+'Bill Impacts - GS &lt; 50 1000'!$AE$19)</f>
        <v>1.1500000000000021</v>
      </c>
      <c r="I9" s="219"/>
      <c r="J9" s="176" t="s">
        <v>82</v>
      </c>
      <c r="K9" s="191">
        <v>1000</v>
      </c>
      <c r="L9" s="191"/>
      <c r="M9" s="172">
        <f>'Bill Impacts - GS &lt; 50 1000'!$M$50</f>
        <v>3.5477414574994555</v>
      </c>
      <c r="N9" s="172">
        <f>'Bill Impacts - GS &lt; 50 1000'!$S$50</f>
        <v>-1.3751746549489212</v>
      </c>
      <c r="O9" s="172">
        <f>'Bill Impacts - GS &lt; 50 1000'!$Y$50</f>
        <v>-2.4699999999999704</v>
      </c>
      <c r="P9" s="173">
        <f>'Bill Impacts - GS &lt; 50 1000'!$AE$50</f>
        <v>0.36199999999999477</v>
      </c>
    </row>
    <row r="10" spans="1:16" x14ac:dyDescent="0.25">
      <c r="A10" s="217"/>
      <c r="B10" s="162" t="s">
        <v>82</v>
      </c>
      <c r="C10" s="163">
        <v>2000</v>
      </c>
      <c r="E10" s="172">
        <f>('Bill Impacts - GS &lt; 50 2000'!$M$12+'Bill Impacts - GS &lt; 50 2000'!$M$19)</f>
        <v>4.0199999999999996</v>
      </c>
      <c r="F10" s="172">
        <f>('Bill Impacts - GS &lt; 50 2000'!$S$12+'Bill Impacts - GS &lt; 50 2000'!$S$19)</f>
        <v>0.55999999999999872</v>
      </c>
      <c r="G10" s="172">
        <f>('Bill Impacts - GS &lt; 50 2000'!$Y$12+'Bill Impacts - GS &lt; 50 2000'!$Y$19)</f>
        <v>-4.9999999999997158E-2</v>
      </c>
      <c r="H10" s="173">
        <f>('Bill Impacts - GS &lt; 50 2000'!$AE$12+'Bill Impacts - GS &lt; 50 2000'!$AE$19)</f>
        <v>1.3500000000000014</v>
      </c>
      <c r="I10" s="219"/>
      <c r="J10" s="176" t="s">
        <v>82</v>
      </c>
      <c r="K10" s="191">
        <v>2000</v>
      </c>
      <c r="L10" s="191"/>
      <c r="M10" s="172">
        <f>'Bill Impacts - GS &lt; 50 2000'!$M$50</f>
        <v>6.7954829149989564</v>
      </c>
      <c r="N10" s="172">
        <f>'Bill Impacts - GS &lt; 50 2000'!$S$50</f>
        <v>-3.1103493098978561</v>
      </c>
      <c r="O10" s="172">
        <f>'Bill Impacts - GS &lt; 50 2000'!$Y$50</f>
        <v>-2.4699999999999704</v>
      </c>
      <c r="P10" s="173">
        <f>'Bill Impacts - GS &lt; 50 2000'!$AE$50</f>
        <v>0.56199999999995498</v>
      </c>
    </row>
    <row r="11" spans="1:16" x14ac:dyDescent="0.25">
      <c r="A11" s="217"/>
      <c r="B11" s="162" t="s">
        <v>82</v>
      </c>
      <c r="C11" s="163">
        <v>5000</v>
      </c>
      <c r="E11" s="172">
        <f>('Bill Impacts - GS &lt; 50 5000'!$M$12+'Bill Impacts - GS &lt; 50 5000'!$M$19)</f>
        <v>6.1199999999999974</v>
      </c>
      <c r="F11" s="172">
        <f>('Bill Impacts - GS &lt; 50 5000'!$S$12+'Bill Impacts - GS &lt; 50 5000'!$S$19)</f>
        <v>0.85999999999999943</v>
      </c>
      <c r="G11" s="172">
        <f>('Bill Impacts - GS &lt; 50 5000'!$Y$12+'Bill Impacts - GS &lt; 50 5000'!$Y$19)</f>
        <v>-4.9999999999997158E-2</v>
      </c>
      <c r="H11" s="173">
        <f>('Bill Impacts - GS &lt; 50 5000'!$AE$12+'Bill Impacts - GS &lt; 50 5000'!$AE$19)</f>
        <v>1.9500000000000028</v>
      </c>
      <c r="I11" s="219"/>
      <c r="J11" s="176" t="s">
        <v>82</v>
      </c>
      <c r="K11" s="191">
        <v>5000</v>
      </c>
      <c r="L11" s="191"/>
      <c r="M11" s="172">
        <f>'Bill Impacts - GS &lt; 50 5000'!$M$50</f>
        <v>16.538707287497459</v>
      </c>
      <c r="N11" s="172">
        <f>'Bill Impacts - GS &lt; 50 5000'!$S$50</f>
        <v>-8.3158732747446038</v>
      </c>
      <c r="O11" s="172">
        <f>'Bill Impacts - GS &lt; 50 5000'!$Y$50</f>
        <v>-2.4700000000000273</v>
      </c>
      <c r="P11" s="173">
        <f>'Bill Impacts - GS &lt; 50 5000'!$AE$50</f>
        <v>1.1620000000000346</v>
      </c>
    </row>
    <row r="12" spans="1:16" x14ac:dyDescent="0.25">
      <c r="A12" s="217"/>
      <c r="B12" s="162" t="s">
        <v>82</v>
      </c>
      <c r="C12" s="163">
        <v>10000</v>
      </c>
      <c r="E12" s="172">
        <f>('Bill Impacts - GS &lt; 50 10000'!$M$12+'Bill Impacts - GS &lt; 50 10000'!$M$19)</f>
        <v>9.6199999999999974</v>
      </c>
      <c r="F12" s="172">
        <f>('Bill Impacts - GS &lt; 50 10000'!$S$12+'Bill Impacts - GS &lt; 50 10000'!$S$19)</f>
        <v>1.3599999999999994</v>
      </c>
      <c r="G12" s="172">
        <f>('Bill Impacts - GS &lt; 50 10000'!$Y$12+'Bill Impacts - GS &lt; 50 10000'!$Y$19)</f>
        <v>-4.9999999999997158E-2</v>
      </c>
      <c r="H12" s="173">
        <f>('Bill Impacts - GS &lt; 50 10000'!$AE$12+'Bill Impacts - GS &lt; 50 10000'!$AE$19)</f>
        <v>2.9500000000000028</v>
      </c>
      <c r="I12" s="219"/>
      <c r="J12" s="176" t="s">
        <v>82</v>
      </c>
      <c r="K12" s="191">
        <v>10000</v>
      </c>
      <c r="L12" s="191"/>
      <c r="M12" s="172">
        <f>'Bill Impacts - GS &lt; 50 10000'!$M$50</f>
        <v>32.777414574994737</v>
      </c>
      <c r="N12" s="172">
        <f>'Bill Impacts - GS &lt; 50 10000'!$S$50</f>
        <v>-16.991746549489335</v>
      </c>
      <c r="O12" s="172">
        <f>'Bill Impacts - GS &lt; 50 10000'!$Y$50</f>
        <v>-2.4699999999997999</v>
      </c>
      <c r="P12" s="173">
        <f>'Bill Impacts - GS &lt; 50 10000'!$AE$50</f>
        <v>2.1619999999998072</v>
      </c>
    </row>
    <row r="13" spans="1:16" x14ac:dyDescent="0.25">
      <c r="A13" s="217"/>
      <c r="B13" s="162" t="s">
        <v>82</v>
      </c>
      <c r="C13" s="163">
        <v>15000</v>
      </c>
      <c r="E13" s="172">
        <f>('Bill Impacts - GS &lt; 50 15000'!$M$12+'Bill Impacts - GS &lt; 50 15000'!$M$19)</f>
        <v>13.119999999999997</v>
      </c>
      <c r="F13" s="172">
        <f>('Bill Impacts - GS &lt; 50 15000'!$S$12+'Bill Impacts - GS &lt; 50 15000'!$S$19)</f>
        <v>1.8599999999999994</v>
      </c>
      <c r="G13" s="172">
        <f>('Bill Impacts - GS &lt; 50 15000'!$Y$12+'Bill Impacts - GS &lt; 50 15000'!$Y$19)</f>
        <v>-4.9999999999997158E-2</v>
      </c>
      <c r="H13" s="173">
        <f>('Bill Impacts - GS &lt; 50 15000'!$AE$12+'Bill Impacts - GS &lt; 50 15000'!$AE$19)</f>
        <v>3.9500000000000028</v>
      </c>
      <c r="I13" s="219"/>
      <c r="J13" s="176" t="s">
        <v>82</v>
      </c>
      <c r="K13" s="191">
        <v>15000</v>
      </c>
      <c r="L13" s="191"/>
      <c r="M13" s="172">
        <f>'Bill Impacts - GS &lt; 50 15000'!$M$50</f>
        <v>49.016121862492128</v>
      </c>
      <c r="N13" s="172">
        <f>'Bill Impacts - GS &lt; 50 15000'!$S$50</f>
        <v>-25.667619824233952</v>
      </c>
      <c r="O13" s="172">
        <f>'Bill Impacts - GS &lt; 50 15000'!$Y$50</f>
        <v>-2.4699999999997999</v>
      </c>
      <c r="P13" s="173">
        <f>'Bill Impacts - GS &lt; 50 15000'!$AE$50</f>
        <v>3.1619999999998072</v>
      </c>
    </row>
    <row r="14" spans="1:16" x14ac:dyDescent="0.25">
      <c r="A14" s="217"/>
      <c r="B14" s="162" t="s">
        <v>83</v>
      </c>
      <c r="C14" s="163">
        <v>43999.999999999993</v>
      </c>
      <c r="D14" s="163">
        <v>100</v>
      </c>
      <c r="E14" s="172">
        <f>('Bill Impacts - GS &gt; 50 100'!$M$12+'Bill Impacts - GS &gt; 50 100'!$M$19)</f>
        <v>38.77000000000001</v>
      </c>
      <c r="F14" s="172">
        <f>('Bill Impacts - GS &gt; 50 100'!$S$12+'Bill Impacts - GS &gt; 50 100'!$S$19)</f>
        <v>6.9500000000000455</v>
      </c>
      <c r="G14" s="172">
        <f>('Bill Impacts - GS &gt; 50 100'!$Y$12+'Bill Impacts - GS &gt; 50 100'!$Y$19)</f>
        <v>-1.0199999999999818</v>
      </c>
      <c r="H14" s="173">
        <f>('Bill Impacts - GS &gt; 50 100'!$AE$12+'Bill Impacts - GS &gt; 50 100'!$AE$19)</f>
        <v>13.749999999999943</v>
      </c>
      <c r="I14" s="219"/>
      <c r="J14" s="176" t="s">
        <v>83</v>
      </c>
      <c r="K14" s="191">
        <v>43999.999999999993</v>
      </c>
      <c r="L14" s="191">
        <v>100</v>
      </c>
      <c r="M14" s="172">
        <f>'Bill Impacts - GS &gt; 50 100'!$M$56</f>
        <v>141.27457125947603</v>
      </c>
      <c r="N14" s="172">
        <f>'Bill Impacts - GS &gt; 50 100'!$S$56</f>
        <v>-71.610459573048502</v>
      </c>
      <c r="O14" s="172">
        <f>'Bill Impacts - GS &gt; 50 100'!$Y$56</f>
        <v>-4.5199999999995271</v>
      </c>
      <c r="P14" s="173">
        <f>'Bill Impacts - GS &gt; 50 100'!$AE$56</f>
        <v>13.749999999999091</v>
      </c>
    </row>
    <row r="15" spans="1:16" x14ac:dyDescent="0.25">
      <c r="A15" s="217"/>
      <c r="B15" s="162" t="s">
        <v>83</v>
      </c>
      <c r="C15" s="163">
        <v>109999.99999999999</v>
      </c>
      <c r="D15" s="163">
        <v>250</v>
      </c>
      <c r="E15" s="172">
        <f>('Bill Impacts - GS &gt; 50 250'!$M$12+'Bill Impacts - GS &gt; 50 250'!$M$19)</f>
        <v>60.445000000000107</v>
      </c>
      <c r="F15" s="172">
        <f>('Bill Impacts - GS &gt; 50 250'!$S$12+'Bill Impacts - GS &gt; 50 250'!$S$19)</f>
        <v>10.834999999999923</v>
      </c>
      <c r="G15" s="172">
        <f>('Bill Impacts - GS &gt; 50 250'!$Y$12+'Bill Impacts - GS &gt; 50 250'!$Y$19)</f>
        <v>-1.5899999999999181</v>
      </c>
      <c r="H15" s="173">
        <f>('Bill Impacts - GS &gt; 50 250'!$AE$12+'Bill Impacts - GS &gt; 50 250'!$AE$19)</f>
        <v>21.429999999999836</v>
      </c>
      <c r="I15" s="219"/>
      <c r="J15" s="176" t="s">
        <v>83</v>
      </c>
      <c r="K15" s="191">
        <v>109999.99999999999</v>
      </c>
      <c r="L15" s="191">
        <v>250</v>
      </c>
      <c r="M15" s="172">
        <f>'Bill Impacts - GS &gt; 50 250'!$M$56</f>
        <v>316.81142814868872</v>
      </c>
      <c r="N15" s="172">
        <f>'Bill Impacts - GS &gt; 50 250'!$S$56</f>
        <v>-185.56614893262122</v>
      </c>
      <c r="O15" s="172">
        <f>'Bill Impacts - GS &gt; 50 250'!$Y$56</f>
        <v>-5.0900000000001455</v>
      </c>
      <c r="P15" s="173">
        <f>'Bill Impacts - GS &gt; 50 250'!$AE$56</f>
        <v>21.430000000000291</v>
      </c>
    </row>
    <row r="16" spans="1:16" x14ac:dyDescent="0.25">
      <c r="A16" s="217"/>
      <c r="B16" s="162" t="s">
        <v>83</v>
      </c>
      <c r="C16" s="163">
        <v>153999.99999999997</v>
      </c>
      <c r="D16" s="163">
        <v>350</v>
      </c>
      <c r="E16" s="172">
        <f>('Bill Impacts - GS &gt; 50 350'!$M$12+'Bill Impacts - GS &gt; 50 350'!$M$19)</f>
        <v>74.895000000000039</v>
      </c>
      <c r="F16" s="172">
        <f>('Bill Impacts - GS &gt; 50 350'!$S$12+'Bill Impacts - GS &gt; 50 350'!$S$19)</f>
        <v>13.425000000000068</v>
      </c>
      <c r="G16" s="172">
        <f>('Bill Impacts - GS &gt; 50 350'!$Y$12+'Bill Impacts - GS &gt; 50 350'!$Y$19)</f>
        <v>-1.9700000000000273</v>
      </c>
      <c r="H16" s="173">
        <f>('Bill Impacts - GS &gt; 50 350'!$AE$12+'Bill Impacts - GS &gt; 50 350'!$AE$19)</f>
        <v>26.549999999999955</v>
      </c>
      <c r="I16" s="219"/>
      <c r="J16" s="176" t="s">
        <v>83</v>
      </c>
      <c r="K16" s="191">
        <v>153999.99999999997</v>
      </c>
      <c r="L16" s="191">
        <v>350</v>
      </c>
      <c r="M16" s="172">
        <f>'Bill Impacts - GS &gt; 50 350'!$M$56</f>
        <v>433.83599940816566</v>
      </c>
      <c r="N16" s="172">
        <f>'Bill Impacts - GS &gt; 50 350'!$S$56</f>
        <v>-261.5366085056703</v>
      </c>
      <c r="O16" s="172">
        <f>'Bill Impacts - GS &gt; 50 350'!$Y$56</f>
        <v>-5.4699999999975262</v>
      </c>
      <c r="P16" s="173">
        <f>'Bill Impacts - GS &gt; 50 350'!$AE$56</f>
        <v>26.549999999999272</v>
      </c>
    </row>
    <row r="17" spans="1:16" x14ac:dyDescent="0.25">
      <c r="A17" s="217"/>
      <c r="B17" s="162" t="s">
        <v>83</v>
      </c>
      <c r="C17" s="163">
        <v>879999.99999999988</v>
      </c>
      <c r="D17" s="163">
        <v>2000</v>
      </c>
      <c r="E17" s="172">
        <f>('Bill Impacts - GS &gt; 50 2000'!$M$12+'Bill Impacts - GS &gt; 50 2000'!$M$19)</f>
        <v>313.3200000000009</v>
      </c>
      <c r="F17" s="172">
        <f>('Bill Impacts - GS &gt; 50 2000'!$S$12+'Bill Impacts - GS &gt; 50 2000'!$S$19)</f>
        <v>56.159999999999286</v>
      </c>
      <c r="G17" s="172">
        <f>('Bill Impacts - GS &gt; 50 2000'!$Y$12+'Bill Impacts - GS &gt; 50 2000'!$Y$19)</f>
        <v>-8.2399999999994407</v>
      </c>
      <c r="H17" s="173">
        <f>('Bill Impacts - GS &gt; 50 2000'!$AE$12+'Bill Impacts - GS &gt; 50 2000'!$AE$19)</f>
        <v>111.02999999999872</v>
      </c>
      <c r="I17" s="219"/>
      <c r="J17" s="176" t="s">
        <v>83</v>
      </c>
      <c r="K17" s="191">
        <v>879999.99999999988</v>
      </c>
      <c r="L17" s="191">
        <v>2000</v>
      </c>
      <c r="M17" s="172">
        <f>'Bill Impacts - GS &gt; 50 2000'!$M$56</f>
        <v>2364.7414251895243</v>
      </c>
      <c r="N17" s="172">
        <f>'Bill Impacts - GS &gt; 50 2000'!$S$56</f>
        <v>-1515.0491914609738</v>
      </c>
      <c r="O17" s="172">
        <f>'Bill Impacts - GS &gt; 50 2000'!$Y$56</f>
        <v>-11.740000000005239</v>
      </c>
      <c r="P17" s="173">
        <f>'Bill Impacts - GS &gt; 50 2000'!$AE$56</f>
        <v>111.02999999999884</v>
      </c>
    </row>
    <row r="18" spans="1:16" x14ac:dyDescent="0.25">
      <c r="A18" s="217"/>
      <c r="B18" s="162" t="s">
        <v>83</v>
      </c>
      <c r="C18" s="163">
        <v>1759999.9999999998</v>
      </c>
      <c r="D18" s="163">
        <v>4000</v>
      </c>
      <c r="E18" s="172">
        <f>('Bill Impacts - GS &gt; 50 4000'!$M$12+'Bill Impacts - GS &gt; 50 4000'!$M$19)</f>
        <v>602.32000000000176</v>
      </c>
      <c r="F18" s="172">
        <f>('Bill Impacts - GS &gt; 50 4000'!$S$12+'Bill Impacts - GS &gt; 50 4000'!$S$19)</f>
        <v>107.95999999999856</v>
      </c>
      <c r="G18" s="172">
        <f>('Bill Impacts - GS &gt; 50 4000'!$Y$12+'Bill Impacts - GS &gt; 50 4000'!$Y$19)</f>
        <v>-15.839999999998895</v>
      </c>
      <c r="H18" s="173">
        <f>('Bill Impacts - GS &gt; 50 4000'!$AE$12+'Bill Impacts - GS &gt; 50 4000'!$AE$19)</f>
        <v>213.42999999999745</v>
      </c>
      <c r="I18" s="219"/>
      <c r="J18" s="176" t="s">
        <v>83</v>
      </c>
      <c r="K18" s="191">
        <v>1759999.9999999998</v>
      </c>
      <c r="L18" s="191">
        <v>4000</v>
      </c>
      <c r="M18" s="172">
        <f>'Bill Impacts - GS &gt; 50 4000'!$M$56</f>
        <v>4705.2328503790195</v>
      </c>
      <c r="N18" s="172">
        <f>'Bill Impacts - GS &gt; 50 4000'!$S$56</f>
        <v>-3034.4583829219337</v>
      </c>
      <c r="O18" s="172">
        <f>'Bill Impacts - GS &gt; 50 4000'!$Y$56</f>
        <v>-19.339999999996508</v>
      </c>
      <c r="P18" s="173">
        <f>'Bill Impacts - GS &gt; 50 4000'!$AE$56</f>
        <v>213.42999999999302</v>
      </c>
    </row>
    <row r="19" spans="1:16" x14ac:dyDescent="0.25">
      <c r="A19" s="217"/>
      <c r="B19" s="162" t="s">
        <v>84</v>
      </c>
      <c r="C19" s="163">
        <v>3321500</v>
      </c>
      <c r="D19" s="163">
        <v>6500</v>
      </c>
      <c r="E19" s="172">
        <f>('Bill Impacts - Large Use 6500'!$M$12+'Bill Impacts - Large Use 6500'!$M$19)</f>
        <v>1216.3199999999979</v>
      </c>
      <c r="F19" s="172">
        <f>('Bill Impacts - Large Use 6500'!$S$12+'Bill Impacts - Large Use 6500'!$S$19)</f>
        <v>-53.720000000001164</v>
      </c>
      <c r="G19" s="172">
        <f>('Bill Impacts - Large Use 6500'!$Y$12+'Bill Impacts - Large Use 6500'!$Y$19)</f>
        <v>-53.729999999999563</v>
      </c>
      <c r="H19" s="173">
        <f>('Bill Impacts - Large Use 6500'!$AE$12+'Bill Impacts - Large Use 6500'!$AE$19)</f>
        <v>729.97000000000116</v>
      </c>
      <c r="I19" s="219"/>
      <c r="J19" s="176" t="s">
        <v>84</v>
      </c>
      <c r="K19" s="191">
        <v>3321500</v>
      </c>
      <c r="L19" s="191">
        <v>6500</v>
      </c>
      <c r="M19" s="172">
        <f>'Bill Impacts - Large Use 6500'!$M$56</f>
        <v>5447.5424958274816</v>
      </c>
      <c r="N19" s="172">
        <f>'Bill Impacts - Large Use 6500'!$S$56</f>
        <v>-5816.7288410016336</v>
      </c>
      <c r="O19" s="172">
        <f>'Bill Impacts - Large Use 6500'!$Y$56</f>
        <v>-53.729999999981374</v>
      </c>
      <c r="P19" s="173">
        <f>'Bill Impacts - Large Use 6500'!$AE$56</f>
        <v>729.97000000003027</v>
      </c>
    </row>
    <row r="20" spans="1:16" x14ac:dyDescent="0.25">
      <c r="A20" s="217"/>
      <c r="B20" s="162" t="s">
        <v>84</v>
      </c>
      <c r="C20" s="163">
        <v>3832500</v>
      </c>
      <c r="D20" s="163">
        <v>7500</v>
      </c>
      <c r="E20" s="172">
        <f>('Bill Impacts - Large Use 7500'!$M$12+'Bill Impacts - Large Use 7500'!$M$19)</f>
        <v>1268.2199999999975</v>
      </c>
      <c r="F20" s="172">
        <f>('Bill Impacts - Large Use 7500'!$S$12+'Bill Impacts - Large Use 7500'!$S$19)</f>
        <v>-56.020000000000437</v>
      </c>
      <c r="G20" s="172">
        <f>('Bill Impacts - Large Use 7500'!$Y$12+'Bill Impacts - Large Use 7500'!$Y$19)</f>
        <v>-56.029999999998836</v>
      </c>
      <c r="H20" s="173">
        <f>('Bill Impacts - Large Use 7500'!$AE$12+'Bill Impacts - Large Use 7500'!$AE$19)</f>
        <v>761.06999999999971</v>
      </c>
      <c r="I20" s="219"/>
      <c r="J20" s="176" t="s">
        <v>84</v>
      </c>
      <c r="K20" s="191">
        <v>3832500</v>
      </c>
      <c r="L20" s="191">
        <v>7500</v>
      </c>
      <c r="M20" s="172">
        <f>'Bill Impacts - Large Use 7500'!$M$56</f>
        <v>6150.399802877917</v>
      </c>
      <c r="N20" s="172">
        <f>'Bill Impacts - Large Use 7500'!$S$56</f>
        <v>-6705.645585771068</v>
      </c>
      <c r="O20" s="172">
        <f>'Bill Impacts - Large Use 7500'!$Y$56</f>
        <v>-56.03000000002794</v>
      </c>
      <c r="P20" s="173">
        <f>'Bill Impacts - Large Use 7500'!$AE$56</f>
        <v>761.07000000006519</v>
      </c>
    </row>
    <row r="21" spans="1:16" x14ac:dyDescent="0.25">
      <c r="A21" s="217"/>
      <c r="B21" s="162" t="s">
        <v>84</v>
      </c>
      <c r="C21" s="163">
        <v>5110000</v>
      </c>
      <c r="D21" s="163">
        <v>10000</v>
      </c>
      <c r="E21" s="172">
        <f>('Bill Impacts - Large Use 10000'!$M$12+'Bill Impacts - Large Use 10000'!$M$19)</f>
        <v>1397.9699999999975</v>
      </c>
      <c r="F21" s="172">
        <f>('Bill Impacts - Large Use 10000'!$S$12+'Bill Impacts - Large Use 10000'!$S$19)</f>
        <v>-61.770000000002256</v>
      </c>
      <c r="G21" s="172">
        <f>('Bill Impacts - Large Use 10000'!$Y$12+'Bill Impacts - Large Use 10000'!$Y$19)</f>
        <v>-61.779999999997017</v>
      </c>
      <c r="H21" s="173">
        <f>('Bill Impacts - Large Use 10000'!$AE$12+'Bill Impacts - Large Use 10000'!$AE$19)</f>
        <v>838.81999999999971</v>
      </c>
      <c r="I21" s="219"/>
      <c r="J21" s="176" t="s">
        <v>84</v>
      </c>
      <c r="K21" s="191">
        <v>5110000</v>
      </c>
      <c r="L21" s="191">
        <v>10000</v>
      </c>
      <c r="M21" s="172">
        <f>'Bill Impacts - Large Use 10000'!$M$56</f>
        <v>7907.5430705038598</v>
      </c>
      <c r="N21" s="172">
        <f>'Bill Impacts - Large Use 10000'!$S$56</f>
        <v>-8927.9374476948287</v>
      </c>
      <c r="O21" s="172">
        <f>'Bill Impacts - Large Use 10000'!$Y$56</f>
        <v>-61.78000000002794</v>
      </c>
      <c r="P21" s="173">
        <f>'Bill Impacts - Large Use 10000'!$AE$56</f>
        <v>838.82000000006519</v>
      </c>
    </row>
    <row r="22" spans="1:16" x14ac:dyDescent="0.25">
      <c r="A22" s="217"/>
      <c r="B22" s="162" t="s">
        <v>84</v>
      </c>
      <c r="C22" s="163">
        <v>6387500</v>
      </c>
      <c r="D22" s="163">
        <v>12500</v>
      </c>
      <c r="E22" s="172">
        <f>('Bill Impacts - Large Use 12500'!$M$12+'Bill Impacts - Large Use 12500'!$M$19)</f>
        <v>1527.7199999999975</v>
      </c>
      <c r="F22" s="172">
        <f>('Bill Impacts - Large Use 12500'!$S$12+'Bill Impacts - Large Use 12500'!$S$19)</f>
        <v>-67.520000000000437</v>
      </c>
      <c r="G22" s="172">
        <f>('Bill Impacts - Large Use 12500'!$Y$12+'Bill Impacts - Large Use 12500'!$Y$19)</f>
        <v>-67.529999999998836</v>
      </c>
      <c r="H22" s="173">
        <f>('Bill Impacts - Large Use 12500'!$AE$12+'Bill Impacts - Large Use 12500'!$AE$19)</f>
        <v>916.56999999999971</v>
      </c>
      <c r="I22" s="219"/>
      <c r="J22" s="176" t="s">
        <v>84</v>
      </c>
      <c r="K22" s="191">
        <v>6387500</v>
      </c>
      <c r="L22" s="191">
        <v>12500</v>
      </c>
      <c r="M22" s="172">
        <f>'Bill Impacts - Large Use 12500'!$M$56</f>
        <v>9664.6863381298026</v>
      </c>
      <c r="N22" s="172">
        <f>'Bill Impacts - Large Use 12500'!$S$56</f>
        <v>-11150.229309618473</v>
      </c>
      <c r="O22" s="172">
        <f>'Bill Impacts - Large Use 12500'!$Y$56</f>
        <v>-67.53000000002794</v>
      </c>
      <c r="P22" s="173">
        <f>'Bill Impacts - Large Use 12500'!$AE$56</f>
        <v>916.56999999994878</v>
      </c>
    </row>
    <row r="23" spans="1:16" x14ac:dyDescent="0.25">
      <c r="A23" s="217"/>
      <c r="B23" s="162" t="s">
        <v>87</v>
      </c>
      <c r="C23" s="163">
        <v>7665000</v>
      </c>
      <c r="D23" s="163">
        <v>15000</v>
      </c>
      <c r="E23" s="172">
        <f>('Bill Impacts - Large Use2 15000'!$M$12+'Bill Impacts - Large Use2 15000'!$M$19)</f>
        <v>1253.2499999999995</v>
      </c>
      <c r="F23" s="172">
        <f>('Bill Impacts - Large Use2 15000'!$S$12+'Bill Impacts - Large Use2 15000'!$S$19)</f>
        <v>2230.3000000000006</v>
      </c>
      <c r="G23" s="172">
        <f>('Bill Impacts - Large Use2 15000'!$Y$12+'Bill Impacts - Large Use2 15000'!$Y$19)</f>
        <v>-18.440000000000509</v>
      </c>
      <c r="H23" s="173">
        <f>('Bill Impacts - Large Use2 15000'!$AE$12+'Bill Impacts - Large Use2 15000'!$AE$19)</f>
        <v>239.71000000000004</v>
      </c>
      <c r="I23" s="219"/>
      <c r="J23" s="176" t="s">
        <v>87</v>
      </c>
      <c r="K23" s="191">
        <v>7665000</v>
      </c>
      <c r="L23" s="191">
        <v>15000</v>
      </c>
      <c r="M23" s="172">
        <f>'Bill Impacts - Large Use2 15000'!$M$56</f>
        <v>14200.875750449486</v>
      </c>
      <c r="N23" s="172">
        <f>'Bill Impacts - Large Use2 15000'!$S$56</f>
        <v>-12900.717316235881</v>
      </c>
      <c r="O23" s="172">
        <f>'Bill Impacts - Large Use2 15000'!$Y$56</f>
        <v>-18.440000000060536</v>
      </c>
      <c r="P23" s="173">
        <f>'Bill Impacts - Large Use2 15000'!$AE$56</f>
        <v>239.71000000007916</v>
      </c>
    </row>
    <row r="24" spans="1:16" x14ac:dyDescent="0.25">
      <c r="A24" s="217"/>
      <c r="B24" s="162" t="s">
        <v>87</v>
      </c>
      <c r="C24" s="163">
        <v>10220000</v>
      </c>
      <c r="D24" s="163">
        <v>20000</v>
      </c>
      <c r="E24" s="172">
        <f>('Bill Impacts - Large Use2 20000'!$M$12+'Bill Impacts - Large Use2 20000'!$M$19)</f>
        <v>1449.25</v>
      </c>
      <c r="F24" s="172">
        <f>('Bill Impacts - Large Use2 20000'!$S$12+'Bill Impacts - Large Use2 20000'!$S$19)</f>
        <v>2579.3000000000002</v>
      </c>
      <c r="G24" s="172">
        <f>('Bill Impacts - Large Use2 20000'!$Y$12+'Bill Impacts - Large Use2 20000'!$Y$19)</f>
        <v>-21.440000000000509</v>
      </c>
      <c r="H24" s="173">
        <f>('Bill Impacts - Large Use2 20000'!$AE$12+'Bill Impacts - Large Use2 20000'!$AE$19)</f>
        <v>277.21000000000095</v>
      </c>
      <c r="I24" s="219"/>
      <c r="J24" s="176" t="s">
        <v>87</v>
      </c>
      <c r="K24" s="191">
        <v>10220000</v>
      </c>
      <c r="L24" s="191">
        <v>20000</v>
      </c>
      <c r="M24" s="172">
        <f>'Bill Impacts - Large Use2 20000'!$M$56</f>
        <v>18712.751000599237</v>
      </c>
      <c r="N24" s="172">
        <f>'Bill Impacts - Large Use2 20000'!$S$56</f>
        <v>-17595.389754981035</v>
      </c>
      <c r="O24" s="172">
        <f>'Bill Impacts - Large Use2 20000'!$Y$56</f>
        <v>-21.439999999944121</v>
      </c>
      <c r="P24" s="173">
        <f>'Bill Impacts - Large Use2 20000'!$AE$56</f>
        <v>277.20999999996275</v>
      </c>
    </row>
    <row r="25" spans="1:16" x14ac:dyDescent="0.25">
      <c r="A25" s="217"/>
      <c r="B25" s="162" t="s">
        <v>85</v>
      </c>
      <c r="C25" s="163">
        <v>250</v>
      </c>
      <c r="E25" s="172">
        <f>('Bill Impacts - USL 250'!$M$12+'Bill Impacts - USL 250'!$M$19)</f>
        <v>0.43499999999999917</v>
      </c>
      <c r="F25" s="172">
        <f>('Bill Impacts - USL 250'!$S$12+'Bill Impacts - USL 250'!$S$19)</f>
        <v>0.10499999999999954</v>
      </c>
      <c r="G25" s="172">
        <f>('Bill Impacts - USL 250'!$Y$12+'Bill Impacts - USL 250'!$Y$19)</f>
        <v>-9.9999999999997868E-3</v>
      </c>
      <c r="H25" s="173">
        <f>('Bill Impacts - USL 250'!$AE$12+'Bill Impacts - USL 250'!$AE$19)</f>
        <v>0.26499999999999968</v>
      </c>
      <c r="I25" s="219"/>
      <c r="J25" s="176" t="s">
        <v>85</v>
      </c>
      <c r="K25" s="191">
        <v>250</v>
      </c>
      <c r="L25" s="191"/>
      <c r="M25" s="172">
        <f>'Bill Impacts - USL 250'!$M$56</f>
        <v>1.6169833731541274</v>
      </c>
      <c r="N25" s="172">
        <f>'Bill Impacts - USL 250'!$S$56</f>
        <v>-1.27424444786989</v>
      </c>
      <c r="O25" s="172">
        <f>'Bill Impacts - USL 250'!$Y$56</f>
        <v>-1.0000000000005116E-2</v>
      </c>
      <c r="P25" s="173">
        <f>'Bill Impacts - USL 250'!$AE$56</f>
        <v>0.26500000000000057</v>
      </c>
    </row>
    <row r="26" spans="1:16" x14ac:dyDescent="0.25">
      <c r="A26" s="217"/>
      <c r="B26" s="162" t="s">
        <v>85</v>
      </c>
      <c r="C26" s="163">
        <v>500</v>
      </c>
      <c r="E26" s="172">
        <f>('Bill Impacts - USL 500'!$M$12+'Bill Impacts - USL 500'!$M$19)</f>
        <v>0.55999999999999961</v>
      </c>
      <c r="F26" s="172">
        <f>('Bill Impacts - USL 500'!$S$12+'Bill Impacts - USL 500'!$S$19)</f>
        <v>0.12999999999999901</v>
      </c>
      <c r="G26" s="172">
        <f>('Bill Impacts - USL 500'!$Y$12+'Bill Impacts - USL 500'!$Y$19)</f>
        <v>-9.9999999999997868E-3</v>
      </c>
      <c r="H26" s="173">
        <f>('Bill Impacts - USL 500'!$AE$12+'Bill Impacts - USL 500'!$AE$19)</f>
        <v>0.33999999999999986</v>
      </c>
      <c r="I26" s="219"/>
      <c r="J26" s="176" t="s">
        <v>85</v>
      </c>
      <c r="K26" s="191">
        <v>500</v>
      </c>
      <c r="L26" s="191"/>
      <c r="M26" s="172">
        <f>'Bill Impacts - USL 500'!$M$56</f>
        <v>2.9239667463082526</v>
      </c>
      <c r="N26" s="172">
        <f>'Bill Impacts - USL 500'!$S$56</f>
        <v>-2.6284888957397925</v>
      </c>
      <c r="O26" s="172">
        <f>'Bill Impacts - USL 500'!$Y$56</f>
        <v>-9.9999999999909051E-3</v>
      </c>
      <c r="P26" s="173">
        <f>'Bill Impacts - USL 500'!$AE$56</f>
        <v>0.34000000000000341</v>
      </c>
    </row>
    <row r="27" spans="1:16" x14ac:dyDescent="0.25">
      <c r="A27" s="217"/>
      <c r="B27" s="162" t="s">
        <v>86</v>
      </c>
      <c r="C27" s="163">
        <v>97008</v>
      </c>
      <c r="D27" s="163">
        <v>216</v>
      </c>
      <c r="E27" s="172">
        <f>('Bill Impacts - Sentinel (2)'!$M$12+'Bill Impacts - Sentinel (2)'!$M$19)</f>
        <v>460.63880000000063</v>
      </c>
      <c r="F27" s="172">
        <f>('Bill Impacts - Sentinel (2)'!$S$12+'Bill Impacts - Sentinel (2)'!$S$19)</f>
        <v>81.103199999999561</v>
      </c>
      <c r="G27" s="172">
        <f>('Bill Impacts - Sentinel (2)'!$Y$12+'Bill Impacts - Sentinel (2)'!$Y$19)</f>
        <v>-12.869199999999637</v>
      </c>
      <c r="H27" s="173">
        <f>('Bill Impacts - Sentinel (2)'!$AE$12+'Bill Impacts - Sentinel (2)'!$AE$19)</f>
        <v>160.26240000000007</v>
      </c>
      <c r="I27" s="219"/>
      <c r="J27" s="176" t="s">
        <v>86</v>
      </c>
      <c r="K27" s="191">
        <v>97008</v>
      </c>
      <c r="L27" s="191">
        <v>216</v>
      </c>
      <c r="M27" s="172">
        <f>'Bill Impacts - Sentinel (2)'!$M$56</f>
        <v>816.95475390312276</v>
      </c>
      <c r="N27" s="172">
        <f>'Bill Impacts - Sentinel (2)'!$S$56</f>
        <v>-370.97074562021953</v>
      </c>
      <c r="O27" s="172">
        <f>'Bill Impacts - Sentinel (2)'!$Y$56</f>
        <v>-12.869200000001001</v>
      </c>
      <c r="P27" s="173">
        <f>'Bill Impacts - Sentinel (2)'!$AE$56</f>
        <v>160.26239999999962</v>
      </c>
    </row>
    <row r="28" spans="1:16" ht="13" thickBot="1" x14ac:dyDescent="0.3">
      <c r="A28" s="218"/>
      <c r="B28" s="165" t="s">
        <v>111</v>
      </c>
      <c r="C28" s="166">
        <v>2400000</v>
      </c>
      <c r="D28" s="166">
        <v>6800</v>
      </c>
      <c r="E28" s="174">
        <f>('Bill Impacts - Street Light (2'!$M$12+'Bill Impacts - Street Light (2'!$M$19)</f>
        <v>-60476.560000000005</v>
      </c>
      <c r="F28" s="174">
        <f>('Bill Impacts - Street Light (2'!$S$12+'Bill Impacts - Street Light (2'!$S$19)</f>
        <v>1096.7200000000048</v>
      </c>
      <c r="G28" s="174">
        <f>('Bill Impacts - Street Light (2'!$Y$12+'Bill Impacts - Street Light (2'!$Y$19)</f>
        <v>-78.200000000000728</v>
      </c>
      <c r="H28" s="175">
        <f>('Bill Impacts - Street Light (2'!$AE$12+'Bill Impacts - Street Light (2'!$AE$19)</f>
        <v>2116.5999999999985</v>
      </c>
      <c r="I28" s="219"/>
      <c r="J28" s="165" t="s">
        <v>111</v>
      </c>
      <c r="K28" s="192">
        <v>2400000</v>
      </c>
      <c r="L28" s="192">
        <v>6800</v>
      </c>
      <c r="M28" s="174">
        <f>'Bill Impacts - Street Light (2'!$M$56</f>
        <v>-45543.368687365844</v>
      </c>
      <c r="N28" s="174">
        <f>'Bill Impacts - Street Light (2'!$S$56</f>
        <v>-12342.38849754195</v>
      </c>
      <c r="O28" s="174">
        <f>'Bill Impacts - Street Light (2'!$Y$56</f>
        <v>-78.200000000011642</v>
      </c>
      <c r="P28" s="175">
        <f>'Bill Impacts - Street Light (2'!$AE$56</f>
        <v>2116.5999999999767</v>
      </c>
    </row>
    <row r="29" spans="1:16" ht="13" thickBot="1" x14ac:dyDescent="0.3"/>
    <row r="30" spans="1:16" ht="26.5" thickBot="1" x14ac:dyDescent="0.35">
      <c r="B30" s="168" t="s">
        <v>78</v>
      </c>
      <c r="C30" s="169" t="s">
        <v>79</v>
      </c>
      <c r="D30" s="169" t="s">
        <v>80</v>
      </c>
      <c r="E30" s="170" t="s">
        <v>92</v>
      </c>
      <c r="F30" s="170" t="s">
        <v>93</v>
      </c>
      <c r="G30" s="170" t="s">
        <v>94</v>
      </c>
      <c r="H30" s="171" t="s">
        <v>95</v>
      </c>
      <c r="I30" s="183"/>
      <c r="J30" s="168" t="s">
        <v>78</v>
      </c>
      <c r="K30" s="169" t="s">
        <v>79</v>
      </c>
      <c r="L30" s="169" t="s">
        <v>80</v>
      </c>
      <c r="M30" s="170" t="s">
        <v>100</v>
      </c>
      <c r="N30" s="170" t="s">
        <v>101</v>
      </c>
      <c r="O30" s="170" t="s">
        <v>102</v>
      </c>
      <c r="P30" s="171" t="s">
        <v>103</v>
      </c>
    </row>
    <row r="31" spans="1:16" x14ac:dyDescent="0.25">
      <c r="A31" s="216" t="s">
        <v>108</v>
      </c>
      <c r="B31" s="185" t="s">
        <v>81</v>
      </c>
      <c r="C31" s="186">
        <v>100</v>
      </c>
      <c r="D31" s="186"/>
      <c r="E31" s="194">
        <f>E2/SUM('Bill Impacts - Residential 100'!$H$12+'Bill Impacts - Residential 100'!$H$19)</f>
        <v>0.15865662999420962</v>
      </c>
      <c r="F31" s="194">
        <f>F2/SUM('Bill Impacts - Residential 100'!$K$12+'Bill Impacts - Residential 100'!$K$19)</f>
        <v>0.11244377811094446</v>
      </c>
      <c r="G31" s="194">
        <f>G2/SUM('Bill Impacts - Residential 100'!$Q$12+'Bill Impacts - Residential 100'!$Q$19)</f>
        <v>9.029649595687339E-2</v>
      </c>
      <c r="H31" s="195">
        <f>H2/SUM('Bill Impacts - Residential 100'!$W$12+'Bill Impacts - Residential 100'!$W$19)</f>
        <v>0.10754017305315196</v>
      </c>
      <c r="I31" s="216" t="s">
        <v>109</v>
      </c>
      <c r="J31" s="185" t="s">
        <v>81</v>
      </c>
      <c r="K31" s="186">
        <v>100</v>
      </c>
      <c r="L31" s="186"/>
      <c r="M31" s="194">
        <f>'Bill Impacts - Residential 100'!$N$50</f>
        <v>6.9533530335008559E-2</v>
      </c>
      <c r="N31" s="194">
        <f>'Bill Impacts - Residential 100'!$T$50</f>
        <v>5.9655766843849226E-2</v>
      </c>
      <c r="O31" s="194">
        <f>'Bill Impacts - Residential 100'!$Z$50</f>
        <v>3.3236533262685004E-2</v>
      </c>
      <c r="P31" s="197">
        <f>'Bill Impacts - Residential 100'!$AF$50</f>
        <v>4.7986769122718632E-2</v>
      </c>
    </row>
    <row r="32" spans="1:16" x14ac:dyDescent="0.25">
      <c r="A32" s="217"/>
      <c r="B32" s="162" t="s">
        <v>81</v>
      </c>
      <c r="C32" s="163">
        <v>200</v>
      </c>
      <c r="E32" s="196">
        <f>E3/SUM('Bill Impacts - Residential 200'!$H$12+'Bill Impacts - Residential 200'!$H$19)</f>
        <v>0.12752391073326247</v>
      </c>
      <c r="F32" s="196">
        <f>F3/SUM('Bill Impacts - Residential 200'!$K$12+'Bill Impacts - Residential 200'!$K$19)</f>
        <v>8.7181903864278917E-2</v>
      </c>
      <c r="G32" s="196">
        <f>G3/SUM('Bill Impacts - Residential 200'!$Q$12+'Bill Impacts - Residential 200'!$Q$19)</f>
        <v>6.9354139575205975E-2</v>
      </c>
      <c r="H32" s="197">
        <f>H3/SUM('Bill Impacts - Residential 200'!$W$12+'Bill Impacts - Residential 200'!$W$19)</f>
        <v>8.9582488852857647E-2</v>
      </c>
      <c r="I32" s="217"/>
      <c r="J32" s="162" t="s">
        <v>81</v>
      </c>
      <c r="K32" s="163">
        <v>200</v>
      </c>
      <c r="M32" s="196">
        <f>'Bill Impacts - Residential 200'!$N$50</f>
        <v>3.0591629047343388E-2</v>
      </c>
      <c r="N32" s="196">
        <f>'Bill Impacts - Residential 200'!$T$50</f>
        <v>3.048218189744531E-2</v>
      </c>
      <c r="O32" s="196">
        <f>'Bill Impacts - Residential 200'!$Z$50</f>
        <v>1.6156960422174248E-2</v>
      </c>
      <c r="P32" s="197">
        <f>'Bill Impacts - Residential 200'!$AF$50</f>
        <v>2.7873196738143282E-2</v>
      </c>
    </row>
    <row r="33" spans="1:16" x14ac:dyDescent="0.25">
      <c r="A33" s="217"/>
      <c r="B33" s="162" t="s">
        <v>81</v>
      </c>
      <c r="C33" s="163">
        <v>500</v>
      </c>
      <c r="E33" s="196">
        <f>E4/SUM('Bill Impacts - Residential 500'!$H$12+'Bill Impacts - Residential 500'!$H$19)</f>
        <v>5.8798466126970601E-2</v>
      </c>
      <c r="F33" s="196">
        <f>F4/SUM('Bill Impacts - Residential 500'!$K$12+'Bill Impacts - Residential 500'!$K$19)</f>
        <v>2.6156941649899339E-2</v>
      </c>
      <c r="G33" s="196">
        <f>G4/SUM('Bill Impacts - Residential 500'!$Q$12+'Bill Impacts - Residential 500'!$Q$19)</f>
        <v>1.4509803921568701E-2</v>
      </c>
      <c r="H33" s="197">
        <f>H4/SUM('Bill Impacts - Residential 500'!$W$12+'Bill Impacts - Residential 500'!$W$19)</f>
        <v>3.9041360649400773E-2</v>
      </c>
      <c r="I33" s="217"/>
      <c r="J33" s="162" t="s">
        <v>81</v>
      </c>
      <c r="K33" s="163">
        <v>500</v>
      </c>
      <c r="M33" s="196">
        <f>'Bill Impacts - Residential 500'!$N$50</f>
        <v>-1.0688599453535483E-2</v>
      </c>
      <c r="N33" s="196">
        <f>'Bill Impacts - Residential 500'!$T$50</f>
        <v>-2.9508784027534344E-3</v>
      </c>
      <c r="O33" s="196">
        <f>'Bill Impacts - Residential 500'!$Z$50</f>
        <v>-4.6453506900760886E-3</v>
      </c>
      <c r="P33" s="197">
        <f>'Bill Impacts - Residential 500'!$AF$50</f>
        <v>2.44323542803415E-3</v>
      </c>
    </row>
    <row r="34" spans="1:16" x14ac:dyDescent="0.25">
      <c r="A34" s="217"/>
      <c r="B34" s="162" t="s">
        <v>81</v>
      </c>
      <c r="C34" s="163">
        <v>800</v>
      </c>
      <c r="E34" s="196">
        <f>E5/SUM('Bill Impacts - Residential 800'!$H$12+'Bill Impacts - Residential 800'!$H$19)</f>
        <v>1.2802275960170676E-2</v>
      </c>
      <c r="F34" s="196">
        <f>F5/SUM('Bill Impacts - Residential 800'!$K$12+'Bill Impacts - Residential 800'!$K$19)</f>
        <v>-1.9311797752809046E-2</v>
      </c>
      <c r="G34" s="196">
        <f>G5/SUM('Bill Impacts - Residential 800'!$Q$12+'Bill Impacts - Residential 800'!$Q$19)</f>
        <v>-3.0791263873970558E-2</v>
      </c>
      <c r="H34" s="197">
        <f>H5/SUM('Bill Impacts - Residential 800'!$W$12+'Bill Impacts - Residential 800'!$W$19)</f>
        <v>-7.0188400443295957E-3</v>
      </c>
      <c r="I34" s="217"/>
      <c r="J34" s="162" t="s">
        <v>81</v>
      </c>
      <c r="K34" s="163">
        <v>800</v>
      </c>
      <c r="M34" s="196">
        <f>'Bill Impacts - Residential 800'!$N$50</f>
        <v>-2.5005074082454518E-2</v>
      </c>
      <c r="N34" s="196">
        <f>'Bill Impacts - Residential 800'!$T$50</f>
        <v>-1.5207037278013669E-2</v>
      </c>
      <c r="O34" s="196">
        <f>'Bill Impacts - Residential 800'!$Z$50</f>
        <v>-1.2625029078121908E-2</v>
      </c>
      <c r="P34" s="197">
        <f>'Bill Impacts - Residential 800'!$AF$50</f>
        <v>-7.5959432152652691E-3</v>
      </c>
    </row>
    <row r="35" spans="1:16" x14ac:dyDescent="0.25">
      <c r="A35" s="217"/>
      <c r="B35" s="162" t="s">
        <v>81</v>
      </c>
      <c r="C35" s="163">
        <v>1000</v>
      </c>
      <c r="E35" s="196">
        <f>E6/SUM('Bill Impacts - Residential 1000'!$H$12+'Bill Impacts - Residential 1000'!$H$19)</f>
        <v>-1.0249839846252412E-2</v>
      </c>
      <c r="F35" s="196">
        <f>F6/SUM('Bill Impacts - Residential 1000'!$K$12+'Bill Impacts - Residential 1000'!$K$19)</f>
        <v>-4.3689320388349565E-2</v>
      </c>
      <c r="G35" s="196">
        <f>G6/SUM('Bill Impacts - Residential 1000'!$Q$12+'Bill Impacts - Residential 1000'!$Q$19)</f>
        <v>-5.6852791878172527E-2</v>
      </c>
      <c r="H35" s="197">
        <f>H6/SUM('Bill Impacts - Residential 1000'!$W$12+'Bill Impacts - Residential 1000'!$W$19)</f>
        <v>-3.552206673842849E-2</v>
      </c>
      <c r="I35" s="217"/>
      <c r="J35" s="162" t="s">
        <v>81</v>
      </c>
      <c r="K35" s="163">
        <v>1000</v>
      </c>
      <c r="M35" s="196">
        <f>'Bill Impacts - Residential 1000'!$N$50</f>
        <v>-3.0283093702501311E-2</v>
      </c>
      <c r="N35" s="196">
        <f>'Bill Impacts - Residential 1000'!$T$50</f>
        <v>-1.9816786937213064E-2</v>
      </c>
      <c r="O35" s="196">
        <f>'Bill Impacts - Residential 1000'!$Z$50</f>
        <v>-1.5677964667227789E-2</v>
      </c>
      <c r="P35" s="197">
        <f>'Bill Impacts - Residential 1000'!$AF$50</f>
        <v>-1.147987038914991E-2</v>
      </c>
    </row>
    <row r="36" spans="1:16" x14ac:dyDescent="0.25">
      <c r="A36" s="217"/>
      <c r="B36" s="162" t="s">
        <v>81</v>
      </c>
      <c r="C36" s="163">
        <v>1500</v>
      </c>
      <c r="E36" s="196">
        <f>E7/SUM('Bill Impacts - Residential 1500'!$H$12+'Bill Impacts - Residential 1500'!$H$19)</f>
        <v>-5.1834744675391363E-2</v>
      </c>
      <c r="F36" s="196">
        <f>F7/SUM('Bill Impacts - Residential 1500'!$K$12+'Bill Impacts - Residential 1500'!$K$19)</f>
        <v>-9.0663058186738865E-2</v>
      </c>
      <c r="G36" s="196">
        <f>G7/SUM('Bill Impacts - Residential 1500'!$Q$12+'Bill Impacts - Residential 1500'!$Q$19)</f>
        <v>-0.11101190476190469</v>
      </c>
      <c r="H36" s="197">
        <f>H7/SUM('Bill Impacts - Residential 1500'!$W$12+'Bill Impacts - Residential 1500'!$W$19)</f>
        <v>-0.10010043521928362</v>
      </c>
      <c r="I36" s="217"/>
      <c r="J36" s="162" t="s">
        <v>81</v>
      </c>
      <c r="K36" s="163">
        <v>1500</v>
      </c>
      <c r="M36" s="196">
        <f>'Bill Impacts - Residential 1500'!$N$50</f>
        <v>-3.7771546492730533E-2</v>
      </c>
      <c r="N36" s="196">
        <f>'Bill Impacts - Residential 1500'!$T$50</f>
        <v>-2.6443872796920183E-2</v>
      </c>
      <c r="O36" s="196">
        <f>'Bill Impacts - Residential 1500'!$Z$50</f>
        <v>-2.0117595308523931E-2</v>
      </c>
      <c r="P36" s="197">
        <f>'Bill Impacts - Residential 1500'!$AF$50</f>
        <v>-1.7171130452498993E-2</v>
      </c>
    </row>
    <row r="37" spans="1:16" x14ac:dyDescent="0.25">
      <c r="A37" s="217"/>
      <c r="B37" s="162" t="s">
        <v>81</v>
      </c>
      <c r="C37" s="163">
        <v>2000</v>
      </c>
      <c r="E37" s="196">
        <f>E8/SUM('Bill Impacts - Residential 2000'!$H$12+'Bill Impacts - Residential 2000'!$H$19)</f>
        <v>-7.962328767123289E-2</v>
      </c>
      <c r="F37" s="196">
        <f>F8/SUM('Bill Impacts - Residential 2000'!$K$12+'Bill Impacts - Residential 2000'!$K$19)</f>
        <v>-0.12441860465116282</v>
      </c>
      <c r="G37" s="196">
        <f>G8/SUM('Bill Impacts - Residential 2000'!$Q$12+'Bill Impacts - Residential 2000'!$Q$19)</f>
        <v>-0.15351925630810087</v>
      </c>
      <c r="H37" s="197">
        <f>H8/SUM('Bill Impacts - Residential 2000'!$W$12+'Bill Impacts - Residential 2000'!$W$19)</f>
        <v>-0.1565735801694384</v>
      </c>
      <c r="I37" s="217"/>
      <c r="J37" s="162" t="s">
        <v>81</v>
      </c>
      <c r="K37" s="163">
        <v>2000</v>
      </c>
      <c r="M37" s="196">
        <f>'Bill Impacts - Residential 2000'!$N$50</f>
        <v>-4.1725328574437046E-2</v>
      </c>
      <c r="N37" s="196">
        <f>'Bill Impacts - Residential 2000'!$T$50</f>
        <v>-2.9984646637359426E-2</v>
      </c>
      <c r="O37" s="196">
        <f>'Bill Impacts - Residential 2000'!$Z$50</f>
        <v>-2.2514501751923585E-2</v>
      </c>
      <c r="P37" s="197">
        <f>'Bill Impacts - Residential 2000'!$AF$50</f>
        <v>-2.026526758972455E-2</v>
      </c>
    </row>
    <row r="38" spans="1:16" x14ac:dyDescent="0.25">
      <c r="A38" s="217"/>
      <c r="B38" s="162" t="s">
        <v>82</v>
      </c>
      <c r="C38" s="163">
        <v>1000</v>
      </c>
      <c r="E38" s="196">
        <f>E9/SUM('Bill Impacts - GS &lt; 50 1000'!$H$12+'Bill Impacts - GS &lt; 50 1000'!$H$19)</f>
        <v>6.7424857839155125E-2</v>
      </c>
      <c r="F38" s="196">
        <f>F9/SUM('Bill Impacts - GS &lt; 50 1000'!$K$12+'Bill Impacts - GS &lt; 50 1000'!$K$19)</f>
        <v>8.751902587519008E-3</v>
      </c>
      <c r="G38" s="196">
        <f>G9/SUM('Bill Impacts - GS &lt; 50 1000'!$Q$12+'Bill Impacts - GS &lt; 50 1000'!$Q$19)</f>
        <v>-9.4304036212744557E-4</v>
      </c>
      <c r="H38" s="197">
        <f>H9/SUM('Bill Impacts - GS &lt; 50 1000'!$W$12+'Bill Impacts - GS &lt; 50 1000'!$W$19)</f>
        <v>2.171040211440442E-2</v>
      </c>
      <c r="I38" s="217"/>
      <c r="J38" s="162" t="s">
        <v>82</v>
      </c>
      <c r="K38" s="163">
        <v>1000</v>
      </c>
      <c r="M38" s="196">
        <f>'Bill Impacts - GS &lt; 50 1000'!$N$50</f>
        <v>1.9086670934190107E-2</v>
      </c>
      <c r="N38" s="196">
        <f>'Bill Impacts - GS &lt; 50 1000'!$T$50</f>
        <v>-7.2598050948812793E-3</v>
      </c>
      <c r="O38" s="196">
        <f>'Bill Impacts - GS &lt; 50 1000'!$Z$50</f>
        <v>-1.3134950749505455E-2</v>
      </c>
      <c r="P38" s="197">
        <f>'Bill Impacts - GS &lt; 50 1000'!$AF$50</f>
        <v>1.9506632303670146E-3</v>
      </c>
    </row>
    <row r="39" spans="1:16" x14ac:dyDescent="0.25">
      <c r="A39" s="217"/>
      <c r="B39" s="162" t="s">
        <v>82</v>
      </c>
      <c r="C39" s="163">
        <v>2000</v>
      </c>
      <c r="E39" s="196">
        <f>E10/SUM('Bill Impacts - GS &lt; 50 2000'!$H$12+'Bill Impacts - GS &lt; 50 2000'!$H$19)</f>
        <v>6.7745197168857421E-2</v>
      </c>
      <c r="F39" s="196">
        <f>F10/SUM('Bill Impacts - GS &lt; 50 2000'!$K$12+'Bill Impacts - GS &lt; 50 2000'!$K$19)</f>
        <v>8.838383838383819E-3</v>
      </c>
      <c r="G39" s="196">
        <f>G10/SUM('Bill Impacts - GS &lt; 50 2000'!$Q$12+'Bill Impacts - GS &lt; 50 2000'!$Q$19)</f>
        <v>-7.8222778473086918E-4</v>
      </c>
      <c r="H39" s="197">
        <f>H10/SUM('Bill Impacts - GS &lt; 50 2000'!$W$12+'Bill Impacts - GS &lt; 50 2000'!$W$19)</f>
        <v>2.1136683889149858E-2</v>
      </c>
      <c r="I39" s="217"/>
      <c r="J39" s="162" t="s">
        <v>82</v>
      </c>
      <c r="K39" s="163">
        <v>2000</v>
      </c>
      <c r="M39" s="196">
        <f>'Bill Impacts - GS &lt; 50 2000'!$N$50</f>
        <v>2.0791932120335005E-2</v>
      </c>
      <c r="N39" s="196">
        <f>'Bill Impacts - GS &lt; 50 2000'!$T$50</f>
        <v>-9.3228019924074222E-3</v>
      </c>
      <c r="O39" s="196">
        <f>'Bill Impacts - GS &lt; 50 2000'!$Z$50</f>
        <v>-7.4731221494096743E-3</v>
      </c>
      <c r="P39" s="197">
        <f>'Bill Impacts - GS &lt; 50 2000'!$AF$50</f>
        <v>1.7131648961863219E-3</v>
      </c>
    </row>
    <row r="40" spans="1:16" x14ac:dyDescent="0.25">
      <c r="A40" s="217"/>
      <c r="B40" s="162" t="s">
        <v>82</v>
      </c>
      <c r="C40" s="163">
        <v>5000</v>
      </c>
      <c r="E40" s="196">
        <f>E11/SUM('Bill Impacts - GS &lt; 50 5000'!$H$12+'Bill Impacts - GS &lt; 50 5000'!$H$19)</f>
        <v>6.8273092369477886E-2</v>
      </c>
      <c r="F40" s="196">
        <f>F11/SUM('Bill Impacts - GS &lt; 50 5000'!$K$12+'Bill Impacts - GS &lt; 50 5000'!$K$19)</f>
        <v>8.9807852965747646E-3</v>
      </c>
      <c r="G40" s="196">
        <f>G11/SUM('Bill Impacts - GS &lt; 50 5000'!$Q$12+'Bill Impacts - GS &lt; 50 5000'!$Q$19)</f>
        <v>-5.1749120264952555E-4</v>
      </c>
      <c r="H40" s="197">
        <f>H11/SUM('Bill Impacts - GS &lt; 50 5000'!$W$12+'Bill Impacts - GS &lt; 50 5000'!$W$19)</f>
        <v>2.0192606399502981E-2</v>
      </c>
      <c r="I40" s="217"/>
      <c r="J40" s="162" t="s">
        <v>82</v>
      </c>
      <c r="K40" s="163">
        <v>5000</v>
      </c>
      <c r="M40" s="196">
        <f>'Bill Impacts - GS &lt; 50 5000'!$N$50</f>
        <v>2.206029552764413E-2</v>
      </c>
      <c r="N40" s="196">
        <f>'Bill Impacts - GS &lt; 50 5000'!$T$50</f>
        <v>-1.0852782774398174E-2</v>
      </c>
      <c r="O40" s="196">
        <f>'Bill Impacts - GS &lt; 50 5000'!$Z$50</f>
        <v>-3.2588867433998702E-3</v>
      </c>
      <c r="P40" s="197">
        <f>'Bill Impacts - GS &lt; 50 5000'!$AF$50</f>
        <v>1.5381407218860623E-3</v>
      </c>
    </row>
    <row r="41" spans="1:16" x14ac:dyDescent="0.25">
      <c r="A41" s="217"/>
      <c r="B41" s="162" t="s">
        <v>82</v>
      </c>
      <c r="C41" s="163">
        <v>10000</v>
      </c>
      <c r="E41" s="196">
        <f>E12/SUM('Bill Impacts - GS &lt; 50 10000'!$H$12+'Bill Impacts - GS &lt; 50 10000'!$H$19)</f>
        <v>6.8645640074211492E-2</v>
      </c>
      <c r="F41" s="196">
        <f>F12/SUM('Bill Impacts - GS &lt; 50 10000'!$K$12+'Bill Impacts - GS &lt; 50 10000'!$K$19)</f>
        <v>9.0811965811965784E-3</v>
      </c>
      <c r="G41" s="196">
        <f>G12/SUM('Bill Impacts - GS &lt; 50 10000'!$Q$12+'Bill Impacts - GS &lt; 50 10000'!$Q$19)</f>
        <v>-3.3086289041819189E-4</v>
      </c>
      <c r="H41" s="197">
        <f>H12/SUM('Bill Impacts - GS &lt; 50 10000'!$W$12+'Bill Impacts - GS &lt; 50 10000'!$W$19)</f>
        <v>1.9527371417223823E-2</v>
      </c>
      <c r="I41" s="217"/>
      <c r="J41" s="162" t="s">
        <v>82</v>
      </c>
      <c r="K41" s="163">
        <v>10000</v>
      </c>
      <c r="M41" s="196">
        <f>'Bill Impacts - GS &lt; 50 10000'!$N$50</f>
        <v>2.2535309922700041E-2</v>
      </c>
      <c r="N41" s="196">
        <f>'Bill Impacts - GS &lt; 50 10000'!$T$50</f>
        <v>-1.1424798485826133E-2</v>
      </c>
      <c r="O41" s="196">
        <f>'Bill Impacts - GS &lt; 50 10000'!$Z$50</f>
        <v>-1.6799554631926356E-3</v>
      </c>
      <c r="P41" s="197">
        <f>'Bill Impacts - GS &lt; 50 10000'!$AF$50</f>
        <v>1.4729456212711522E-3</v>
      </c>
    </row>
    <row r="42" spans="1:16" x14ac:dyDescent="0.25">
      <c r="A42" s="217"/>
      <c r="B42" s="162" t="s">
        <v>82</v>
      </c>
      <c r="C42" s="163">
        <v>15000</v>
      </c>
      <c r="E42" s="196">
        <f>E13/SUM('Bill Impacts - GS &lt; 50 15000'!$H$12+'Bill Impacts - GS &lt; 50 15000'!$H$19)</f>
        <v>6.8820814099874103E-2</v>
      </c>
      <c r="F42" s="196">
        <f>F13/SUM('Bill Impacts - GS &lt; 50 15000'!$K$12+'Bill Impacts - GS &lt; 50 15000'!$K$19)</f>
        <v>9.1283863368668994E-3</v>
      </c>
      <c r="G42" s="196">
        <f>G13/SUM('Bill Impacts - GS &lt; 50 15000'!$Q$12+'Bill Impacts - GS &lt; 50 15000'!$Q$19)</f>
        <v>-2.4316700710046277E-4</v>
      </c>
      <c r="H42" s="197">
        <f>H13/SUM('Bill Impacts - GS &lt; 50 15000'!$W$12+'Bill Impacts - GS &lt; 50 15000'!$W$19)</f>
        <v>1.9214865982390441E-2</v>
      </c>
      <c r="I42" s="217"/>
      <c r="J42" s="162" t="s">
        <v>82</v>
      </c>
      <c r="K42" s="163">
        <v>15000</v>
      </c>
      <c r="M42" s="196">
        <f>'Bill Impacts - GS &lt; 50 15000'!$N$50</f>
        <v>2.2700235656212115E-2</v>
      </c>
      <c r="N42" s="196">
        <f>'Bill Impacts - GS &lt; 50 15000'!$T$50</f>
        <v>-1.1623278952494572E-2</v>
      </c>
      <c r="O42" s="196">
        <f>'Bill Impacts - GS &lt; 50 15000'!$Z$50</f>
        <v>-1.1316640191477922E-3</v>
      </c>
      <c r="P42" s="197">
        <f>'Bill Impacts - GS &lt; 50 15000'!$AF$50</f>
        <v>1.450354523967187E-3</v>
      </c>
    </row>
    <row r="43" spans="1:16" x14ac:dyDescent="0.25">
      <c r="A43" s="217"/>
      <c r="B43" s="162" t="s">
        <v>83</v>
      </c>
      <c r="C43" s="163">
        <v>43999.999999999993</v>
      </c>
      <c r="D43" s="163">
        <v>100</v>
      </c>
      <c r="E43" s="196">
        <f>E14/SUM('Bill Impacts - GS &gt; 50 100'!$H$12+'Bill Impacts - GS &gt; 50 100'!$H$19)</f>
        <v>6.4522034349620574E-2</v>
      </c>
      <c r="F43" s="196">
        <f>F14/SUM('Bill Impacts - GS &gt; 50 100'!$K$12+'Bill Impacts - GS &gt; 50 100'!$K$19)</f>
        <v>1.0865316970218159E-2</v>
      </c>
      <c r="G43" s="196">
        <f>G14/SUM('Bill Impacts - GS &gt; 50 100'!$Q$12+'Bill Impacts - GS &gt; 50 100'!$Q$19)</f>
        <v>-1.5774822146612771E-3</v>
      </c>
      <c r="H43" s="197">
        <f>H14/SUM('Bill Impacts - GS &gt; 50 100'!$W$12+'Bill Impacts - GS &gt; 50 100'!$W$19)</f>
        <v>2.1298677158524029E-2</v>
      </c>
      <c r="I43" s="217"/>
      <c r="J43" s="162" t="s">
        <v>83</v>
      </c>
      <c r="K43" s="163">
        <v>43999.999999999993</v>
      </c>
      <c r="L43" s="163">
        <v>100</v>
      </c>
      <c r="M43" s="196">
        <f>'Bill Impacts - GS &gt; 50 100'!$N$56</f>
        <v>2.1259039755435808E-2</v>
      </c>
      <c r="N43" s="196">
        <f>'Bill Impacts - GS &gt; 50 100'!$T$56</f>
        <v>-1.0551645532050164E-2</v>
      </c>
      <c r="O43" s="196">
        <f>'Bill Impacts - GS &gt; 50 100'!$Z$56</f>
        <v>-6.7311464029753553E-4</v>
      </c>
      <c r="P43" s="197">
        <f>'Bill Impacts - GS &gt; 50 100'!$AF$56</f>
        <v>2.0490177867225679E-3</v>
      </c>
    </row>
    <row r="44" spans="1:16" x14ac:dyDescent="0.25">
      <c r="A44" s="217"/>
      <c r="B44" s="162" t="s">
        <v>83</v>
      </c>
      <c r="C44" s="163">
        <v>109999.99999999999</v>
      </c>
      <c r="D44" s="163">
        <v>250</v>
      </c>
      <c r="E44" s="196">
        <f>E15/SUM('Bill Impacts - GS &gt; 50 250'!$H$12+'Bill Impacts - GS &gt; 50 250'!$H$19)</f>
        <v>6.2626273091787046E-2</v>
      </c>
      <c r="F44" s="196">
        <f>F15/SUM('Bill Impacts - GS &gt; 50 250'!$K$12+'Bill Impacts - GS &gt; 50 250'!$K$19)</f>
        <v>1.0564393071474113E-2</v>
      </c>
      <c r="G44" s="196">
        <f>G15/SUM('Bill Impacts - GS &gt; 50 250'!$Q$12+'Bill Impacts - GS &gt; 50 250'!$Q$19)</f>
        <v>-1.5340826860918695E-3</v>
      </c>
      <c r="H44" s="197">
        <f>H15/SUM('Bill Impacts - GS &gt; 50 250'!$W$12+'Bill Impacts - GS &gt; 50 250'!$W$19)</f>
        <v>2.0708115107357355E-2</v>
      </c>
      <c r="I44" s="217"/>
      <c r="J44" s="162" t="s">
        <v>83</v>
      </c>
      <c r="K44" s="163">
        <v>109999.99999999999</v>
      </c>
      <c r="L44" s="163">
        <v>250</v>
      </c>
      <c r="M44" s="196">
        <f>'Bill Impacts - GS &gt; 50 250'!$N$56</f>
        <v>1.9691536479005067E-2</v>
      </c>
      <c r="N44" s="196">
        <f>'Bill Impacts - GS &gt; 50 250'!$T$56</f>
        <v>-1.1311200621517033E-2</v>
      </c>
      <c r="O44" s="196">
        <f>'Bill Impacts - GS &gt; 50 250'!$Z$56</f>
        <v>-3.1381096805567911E-4</v>
      </c>
      <c r="P44" s="197">
        <f>'Bill Impacts - GS &gt; 50 250'!$AF$56</f>
        <v>1.3216267341737203E-3</v>
      </c>
    </row>
    <row r="45" spans="1:16" x14ac:dyDescent="0.25">
      <c r="A45" s="217"/>
      <c r="B45" s="162" t="s">
        <v>83</v>
      </c>
      <c r="C45" s="163">
        <v>153999.99999999997</v>
      </c>
      <c r="D45" s="163">
        <v>350</v>
      </c>
      <c r="E45" s="196">
        <f>E16/SUM('Bill Impacts - GS &gt; 50 350'!$H$12+'Bill Impacts - GS &gt; 50 350'!$H$19)</f>
        <v>6.199763250912646E-2</v>
      </c>
      <c r="F45" s="196">
        <f>F16/SUM('Bill Impacts - GS &gt; 50 350'!$K$12+'Bill Impacts - GS &gt; 50 350'!$K$19)</f>
        <v>1.0464368532844919E-2</v>
      </c>
      <c r="G45" s="196">
        <f>G16/SUM('Bill Impacts - GS &gt; 50 350'!$Q$12+'Bill Impacts - GS &gt; 50 350'!$Q$19)</f>
        <v>-1.5196513287306878E-3</v>
      </c>
      <c r="H45" s="197">
        <f>H16/SUM('Bill Impacts - GS &gt; 50 350'!$W$12+'Bill Impacts - GS &gt; 50 350'!$W$19)</f>
        <v>2.0511750799610588E-2</v>
      </c>
      <c r="I45" s="217"/>
      <c r="J45" s="162" t="s">
        <v>83</v>
      </c>
      <c r="K45" s="163">
        <v>153999.99999999997</v>
      </c>
      <c r="L45" s="163">
        <v>350</v>
      </c>
      <c r="M45" s="196">
        <f>'Bill Impacts - GS &gt; 50 350'!$N$56</f>
        <v>1.938129858911998E-2</v>
      </c>
      <c r="N45" s="196">
        <f>'Bill Impacts - GS &gt; 50 350'!$T$56</f>
        <v>-1.1461807535819069E-2</v>
      </c>
      <c r="O45" s="196">
        <f>'Bill Impacts - GS &gt; 50 350'!$Z$56</f>
        <v>-2.4250153790696604E-4</v>
      </c>
      <c r="P45" s="197">
        <f>'Bill Impacts - GS &gt; 50 350'!$AF$56</f>
        <v>1.177326789010827E-3</v>
      </c>
    </row>
    <row r="46" spans="1:16" x14ac:dyDescent="0.25">
      <c r="A46" s="217"/>
      <c r="B46" s="162" t="s">
        <v>83</v>
      </c>
      <c r="C46" s="163">
        <v>879999.99999999988</v>
      </c>
      <c r="D46" s="163">
        <v>2000</v>
      </c>
      <c r="E46" s="196">
        <f>E17/SUM('Bill Impacts - GS &gt; 50 2000'!$H$12+'Bill Impacts - GS &gt; 50 2000'!$H$19)</f>
        <v>6.0078002462024792E-2</v>
      </c>
      <c r="F46" s="196">
        <f>F17/SUM('Bill Impacts - GS &gt; 50 2000'!$K$12+'Bill Impacts - GS &gt; 50 2000'!$K$19)</f>
        <v>1.0158197281741523E-2</v>
      </c>
      <c r="G46" s="196">
        <f>G17/SUM('Bill Impacts - GS &gt; 50 2000'!$Q$12+'Bill Impacts - GS &gt; 50 2000'!$Q$19)</f>
        <v>-1.4754597382132327E-3</v>
      </c>
      <c r="H46" s="197">
        <f>H17/SUM('Bill Impacts - GS &gt; 50 2000'!$W$12+'Bill Impacts - GS &gt; 50 2000'!$W$19)</f>
        <v>1.9910480842684913E-2</v>
      </c>
      <c r="I46" s="217"/>
      <c r="J46" s="162" t="s">
        <v>83</v>
      </c>
      <c r="K46" s="163">
        <v>879999.99999999988</v>
      </c>
      <c r="L46" s="163">
        <v>2000</v>
      </c>
      <c r="M46" s="196">
        <f>'Bill Impacts - GS &gt; 50 2000'!$N$56</f>
        <v>1.8729022484890456E-2</v>
      </c>
      <c r="N46" s="196">
        <f>'Bill Impacts - GS &gt; 50 2000'!$T$56</f>
        <v>-1.1778758208009461E-2</v>
      </c>
      <c r="O46" s="196">
        <f>'Bill Impacts - GS &gt; 50 2000'!$Z$56</f>
        <v>-9.2360587099249387E-5</v>
      </c>
      <c r="P46" s="197">
        <f>'Bill Impacts - GS &gt; 50 2000'!$AF$56</f>
        <v>8.7357267564643819E-4</v>
      </c>
    </row>
    <row r="47" spans="1:16" x14ac:dyDescent="0.25">
      <c r="A47" s="217"/>
      <c r="B47" s="162" t="s">
        <v>83</v>
      </c>
      <c r="C47" s="163">
        <v>1759999.9999999998</v>
      </c>
      <c r="D47" s="163">
        <v>4000</v>
      </c>
      <c r="E47" s="196">
        <f>E18/SUM('Bill Impacts - GS &gt; 50 4000'!$H$12+'Bill Impacts - GS &gt; 50 4000'!$H$19)</f>
        <v>5.9798936104729722E-2</v>
      </c>
      <c r="F47" s="196">
        <f>F18/SUM('Bill Impacts - GS &gt; 50 4000'!$K$12+'Bill Impacts - GS &gt; 50 4000'!$K$19)</f>
        <v>1.011359527257793E-2</v>
      </c>
      <c r="G47" s="196">
        <f>G18/SUM('Bill Impacts - GS &gt; 50 4000'!$Q$12+'Bill Impacts - GS &gt; 50 4000'!$Q$19)</f>
        <v>-1.4690198187836899E-3</v>
      </c>
      <c r="H47" s="197">
        <f>H18/SUM('Bill Impacts - GS &gt; 50 4000'!$W$12+'Bill Impacts - GS &gt; 50 4000'!$W$19)</f>
        <v>1.9822863861887072E-2</v>
      </c>
      <c r="I47" s="217"/>
      <c r="J47" s="162" t="s">
        <v>83</v>
      </c>
      <c r="K47" s="163">
        <v>1759999.9999999998</v>
      </c>
      <c r="L47" s="163">
        <v>4000</v>
      </c>
      <c r="M47" s="196">
        <f>'Bill Impacts - GS &gt; 50 4000'!$N$56</f>
        <v>1.8658840802764171E-2</v>
      </c>
      <c r="N47" s="196">
        <f>'Bill Impacts - GS &gt; 50 4000'!$T$56</f>
        <v>-1.1812884718644194E-2</v>
      </c>
      <c r="O47" s="196">
        <f>'Bill Impacts - GS &gt; 50 4000'!$Z$56</f>
        <v>-7.6188963082050046E-5</v>
      </c>
      <c r="P47" s="197">
        <f>'Bill Impacts - GS &gt; 50 4000'!$AF$56</f>
        <v>8.408608787240483E-4</v>
      </c>
    </row>
    <row r="48" spans="1:16" x14ac:dyDescent="0.25">
      <c r="A48" s="217"/>
      <c r="B48" s="162" t="s">
        <v>84</v>
      </c>
      <c r="C48" s="163">
        <v>3321500</v>
      </c>
      <c r="D48" s="163">
        <v>6500</v>
      </c>
      <c r="E48" s="196">
        <f>E19/SUM('Bill Impacts - Large Use 6500'!$H$12+'Bill Impacts - Large Use 6500'!$H$19)</f>
        <v>3.8521737202651403E-2</v>
      </c>
      <c r="F48" s="196">
        <f>F19/SUM('Bill Impacts - Large Use 6500'!$K$12+'Bill Impacts - Large Use 6500'!$K$19)</f>
        <v>-1.6382434078390852E-3</v>
      </c>
      <c r="G48" s="196">
        <f>G19/SUM('Bill Impacts - Large Use 6500'!$Q$12+'Bill Impacts - Large Use 6500'!$Q$19)</f>
        <v>-1.6412371134020484E-3</v>
      </c>
      <c r="H48" s="197">
        <f>H19/SUM('Bill Impacts - Large Use 6500'!$W$12+'Bill Impacts - Large Use 6500'!$W$19)</f>
        <v>2.2334326792778227E-2</v>
      </c>
      <c r="I48" s="217"/>
      <c r="J48" s="162" t="s">
        <v>84</v>
      </c>
      <c r="K48" s="163">
        <v>3321500</v>
      </c>
      <c r="L48" s="163">
        <v>6500</v>
      </c>
      <c r="M48" s="196">
        <f>'Bill Impacts - Large Use 6500'!$N$56</f>
        <v>1.1371478958021181E-2</v>
      </c>
      <c r="N48" s="196">
        <f>'Bill Impacts - Large Use 6500'!$T$56</f>
        <v>-1.2005615818643591E-2</v>
      </c>
      <c r="O48" s="196">
        <f>'Bill Impacts - Large Use 6500'!$Z$56</f>
        <v>-1.1224525413429533E-4</v>
      </c>
      <c r="P48" s="197">
        <f>'Bill Impacts - Large Use 6500'!$AF$56</f>
        <v>1.5251231357297939E-3</v>
      </c>
    </row>
    <row r="49" spans="1:16" x14ac:dyDescent="0.25">
      <c r="A49" s="217"/>
      <c r="B49" s="162" t="s">
        <v>84</v>
      </c>
      <c r="C49" s="163">
        <v>3832500</v>
      </c>
      <c r="D49" s="163">
        <v>7500</v>
      </c>
      <c r="E49" s="196">
        <f>E20/SUM('Bill Impacts - Large Use 7500'!$H$12+'Bill Impacts - Large Use 7500'!$H$19)</f>
        <v>3.8522663070221723E-2</v>
      </c>
      <c r="F49" s="196">
        <f>F20/SUM('Bill Impacts - Large Use 7500'!$K$12+'Bill Impacts - Large Use 7500'!$K$19)</f>
        <v>-1.638508997760152E-3</v>
      </c>
      <c r="G49" s="196">
        <f>G20/SUM('Bill Impacts - Large Use 7500'!$Q$12+'Bill Impacts - Large Use 7500'!$Q$19)</f>
        <v>-1.641491082100887E-3</v>
      </c>
      <c r="H49" s="197">
        <f>H20/SUM('Bill Impacts - Large Use 7500'!$W$12+'Bill Impacts - Large Use 7500'!$W$19)</f>
        <v>2.2333458635694966E-2</v>
      </c>
      <c r="I49" s="217"/>
      <c r="J49" s="162" t="s">
        <v>84</v>
      </c>
      <c r="K49" s="163">
        <v>3832500</v>
      </c>
      <c r="L49" s="163">
        <v>7500</v>
      </c>
      <c r="M49" s="196">
        <f>'Bill Impacts - Large Use 7500'!$N$56</f>
        <v>1.1197932419422043E-2</v>
      </c>
      <c r="N49" s="196">
        <f>'Bill Impacts - Large Use 7500'!$T$56</f>
        <v>-1.2073659322101294E-2</v>
      </c>
      <c r="O49" s="196">
        <f>'Bill Impacts - Large Use 7500'!$Z$56</f>
        <v>-1.0211613738472906E-4</v>
      </c>
      <c r="P49" s="197">
        <f>'Bill Impacts - Large Use 7500'!$AF$56</f>
        <v>1.3872115956397955E-3</v>
      </c>
    </row>
    <row r="50" spans="1:16" x14ac:dyDescent="0.25">
      <c r="A50" s="217"/>
      <c r="B50" s="162" t="s">
        <v>84</v>
      </c>
      <c r="C50" s="163">
        <v>5110000</v>
      </c>
      <c r="D50" s="163">
        <v>10000</v>
      </c>
      <c r="E50" s="196">
        <f>E21/SUM('Bill Impacts - Large Use 10000'!$H$12+'Bill Impacts - Large Use 10000'!$H$19)</f>
        <v>3.8524677128444457E-2</v>
      </c>
      <c r="F50" s="196">
        <f>F21/SUM('Bill Impacts - Large Use 10000'!$K$12+'Bill Impacts - Large Use 10000'!$K$19)</f>
        <v>-1.6390867391859883E-3</v>
      </c>
      <c r="G50" s="196">
        <f>G21/SUM('Bill Impacts - Large Use 10000'!$Q$12+'Bill Impacts - Large Use 10000'!$Q$19)</f>
        <v>-1.6420435441879824E-3</v>
      </c>
      <c r="H50" s="197">
        <f>H21/SUM('Bill Impacts - Large Use 10000'!$W$12+'Bill Impacts - Large Use 10000'!$W$19)</f>
        <v>2.233157011847323E-2</v>
      </c>
      <c r="I50" s="217"/>
      <c r="J50" s="162" t="s">
        <v>84</v>
      </c>
      <c r="K50" s="163">
        <v>5110000</v>
      </c>
      <c r="L50" s="163">
        <v>10000</v>
      </c>
      <c r="M50" s="196">
        <f>'Bill Impacts - Large Use 10000'!$N$56</f>
        <v>1.0911139656496904E-2</v>
      </c>
      <c r="N50" s="196">
        <f>'Bill Impacts - Large Use 10000'!$T$56</f>
        <v>-1.2186155202410957E-2</v>
      </c>
      <c r="O50" s="196">
        <f>'Bill Impacts - Large Use 10000'!$Z$56</f>
        <v>-8.5366674067855524E-5</v>
      </c>
      <c r="P50" s="197">
        <f>'Bill Impacts - Large Use 10000'!$AF$56</f>
        <v>1.1591678041151408E-3</v>
      </c>
    </row>
    <row r="51" spans="1:16" x14ac:dyDescent="0.25">
      <c r="A51" s="217"/>
      <c r="B51" s="162" t="s">
        <v>84</v>
      </c>
      <c r="C51" s="163">
        <v>6387500</v>
      </c>
      <c r="D51" s="163">
        <v>12500</v>
      </c>
      <c r="E51" s="196">
        <f>E22/SUM('Bill Impacts - Large Use 12500'!$H$12+'Bill Impacts - Large Use 12500'!$H$19)</f>
        <v>3.8526349236771097E-2</v>
      </c>
      <c r="F51" s="196">
        <f>F22/SUM('Bill Impacts - Large Use 12500'!$K$12+'Bill Impacts - Large Use 12500'!$K$19)</f>
        <v>-1.639566389083296E-3</v>
      </c>
      <c r="G51" s="196">
        <f>G22/SUM('Bill Impacts - Large Use 12500'!$Q$12+'Bill Impacts - Large Use 12500'!$Q$19)</f>
        <v>-1.6425022072719295E-3</v>
      </c>
      <c r="H51" s="197">
        <f>H22/SUM('Bill Impacts - Large Use 12500'!$W$12+'Bill Impacts - Large Use 12500'!$W$19)</f>
        <v>2.2330002238920323E-2</v>
      </c>
      <c r="I51" s="217"/>
      <c r="J51" s="162" t="s">
        <v>84</v>
      </c>
      <c r="K51" s="163">
        <v>6387500</v>
      </c>
      <c r="L51" s="163">
        <v>12500</v>
      </c>
      <c r="M51" s="196">
        <f>'Bill Impacts - Large Use 12500'!$N$56</f>
        <v>1.0736157088022396E-2</v>
      </c>
      <c r="N51" s="196">
        <f>'Bill Impacts - Large Use 12500'!$T$56</f>
        <v>-1.2254824339272103E-2</v>
      </c>
      <c r="O51" s="196">
        <f>'Bill Impacts - Large Use 12500'!$Z$56</f>
        <v>-7.5140680531872827E-5</v>
      </c>
      <c r="P51" s="197">
        <f>'Bill Impacts - Large Use 12500'!$AF$56</f>
        <v>1.0199447506275231E-3</v>
      </c>
    </row>
    <row r="52" spans="1:16" x14ac:dyDescent="0.25">
      <c r="A52" s="217"/>
      <c r="B52" s="162" t="s">
        <v>87</v>
      </c>
      <c r="C52" s="163">
        <v>7665000</v>
      </c>
      <c r="D52" s="163">
        <v>15000</v>
      </c>
      <c r="E52" s="196">
        <f>E23/SUM('Bill Impacts - Large Use2 15000'!$H$12+'Bill Impacts - Large Use2 15000'!$H$19)</f>
        <v>0.17463345437722771</v>
      </c>
      <c r="F52" s="196">
        <f>F23/SUM('Bill Impacts - Large Use2 15000'!$K$12+'Bill Impacts - Large Use2 15000'!$K$19)</f>
        <v>0.26457612420830617</v>
      </c>
      <c r="G52" s="196">
        <f>G23/SUM('Bill Impacts - Large Use2 15000'!$Q$12+'Bill Impacts - Large Use2 15000'!$Q$19)</f>
        <v>-1.7298295217359561E-3</v>
      </c>
      <c r="H52" s="197">
        <f>H23/SUM('Bill Impacts - Large Use2 15000'!$W$12+'Bill Impacts - Large Use2 15000'!$W$19)</f>
        <v>2.2525811510895482E-2</v>
      </c>
      <c r="I52" s="217"/>
      <c r="J52" s="162" t="s">
        <v>87</v>
      </c>
      <c r="K52" s="163">
        <v>7665000</v>
      </c>
      <c r="L52" s="163">
        <v>15000</v>
      </c>
      <c r="M52" s="196">
        <f>'Bill Impacts - Large Use2 15000'!$N$56</f>
        <v>1.3674642997005619E-2</v>
      </c>
      <c r="N52" s="196">
        <f>'Bill Impacts - Large Use2 15000'!$T$56</f>
        <v>-1.2255079858840029E-2</v>
      </c>
      <c r="O52" s="196">
        <f>'Bill Impacts - Large Use2 15000'!$Z$56</f>
        <v>-1.7734477536821518E-5</v>
      </c>
      <c r="P52" s="197">
        <f>'Bill Impacts - Large Use2 15000'!$AF$56</f>
        <v>2.3054267913633609E-4</v>
      </c>
    </row>
    <row r="53" spans="1:16" x14ac:dyDescent="0.25">
      <c r="A53" s="217"/>
      <c r="B53" s="162" t="s">
        <v>87</v>
      </c>
      <c r="C53" s="163">
        <v>10220000</v>
      </c>
      <c r="D53" s="163">
        <v>20000</v>
      </c>
      <c r="E53" s="196">
        <f>E24/SUM('Bill Impacts - Large Use2 20000'!$H$12+'Bill Impacts - Large Use2 20000'!$H$19)</f>
        <v>0.17461979454084967</v>
      </c>
      <c r="F53" s="196">
        <f>F24/SUM('Bill Impacts - Large Use2 20000'!$K$12+'Bill Impacts - Large Use2 20000'!$K$19)</f>
        <v>0.26457859552699797</v>
      </c>
      <c r="G53" s="196">
        <f>G24/SUM('Bill Impacts - Large Use2 20000'!$Q$12+'Bill Impacts - Large Use2 20000'!$Q$19)</f>
        <v>-1.739129024067997E-3</v>
      </c>
      <c r="H53" s="197">
        <f>H24/SUM('Bill Impacts - Large Use2 20000'!$W$12+'Bill Impacts - Large Use2 20000'!$W$19)</f>
        <v>2.2525366531860703E-2</v>
      </c>
      <c r="I53" s="217"/>
      <c r="J53" s="162" t="s">
        <v>87</v>
      </c>
      <c r="K53" s="163">
        <v>10220000</v>
      </c>
      <c r="L53" s="163">
        <v>20000</v>
      </c>
      <c r="M53" s="196">
        <f>'Bill Impacts - Large Use2 20000'!$N$56</f>
        <v>1.3526853780735482E-2</v>
      </c>
      <c r="N53" s="196">
        <f>'Bill Impacts - Large Use2 20000'!$T$56</f>
        <v>-1.2549394969041212E-2</v>
      </c>
      <c r="O53" s="196">
        <f>'Bill Impacts - Large Use2 20000'!$Z$56</f>
        <v>-1.5485787575381608E-5</v>
      </c>
      <c r="P53" s="197">
        <f>'Bill Impacts - Large Use2 20000'!$AF$56</f>
        <v>2.0022768901284995E-4</v>
      </c>
    </row>
    <row r="54" spans="1:16" x14ac:dyDescent="0.25">
      <c r="A54" s="217"/>
      <c r="B54" s="162" t="s">
        <v>85</v>
      </c>
      <c r="C54" s="163">
        <v>250</v>
      </c>
      <c r="E54" s="196">
        <f>E25/SUM('Bill Impacts - USL 250'!$H$12+'Bill Impacts - USL 250'!$H$19)</f>
        <v>3.8563829787233966E-2</v>
      </c>
      <c r="F54" s="196">
        <f>F25/SUM('Bill Impacts - USL 250'!$K$12+'Bill Impacts - USL 250'!$K$19)</f>
        <v>8.9628681177976559E-3</v>
      </c>
      <c r="G54" s="196">
        <f>G25/SUM('Bill Impacts - USL 250'!$Q$12+'Bill Impacts - USL 250'!$Q$19)</f>
        <v>-8.4602368866326454E-4</v>
      </c>
      <c r="H54" s="197">
        <f>H25/SUM('Bill Impacts - USL 250'!$W$12+'Bill Impacts - USL 250'!$W$19)</f>
        <v>2.2438611346316657E-2</v>
      </c>
      <c r="I54" s="217"/>
      <c r="J54" s="162" t="s">
        <v>85</v>
      </c>
      <c r="K54" s="163">
        <v>250</v>
      </c>
      <c r="M54" s="196">
        <f>'Bill Impacts - USL 250'!$N$56</f>
        <v>3.8110779788718421E-2</v>
      </c>
      <c r="N54" s="196">
        <f>'Bill Impacts - USL 250'!$T$56</f>
        <v>-2.8930192932964647E-2</v>
      </c>
      <c r="O54" s="196">
        <f>'Bill Impacts - USL 250'!$Z$56</f>
        <v>-2.3380194993962556E-4</v>
      </c>
      <c r="P54" s="197">
        <f>'Bill Impacts - USL 250'!$AF$56</f>
        <v>6.1972005909792594E-3</v>
      </c>
    </row>
    <row r="55" spans="1:16" x14ac:dyDescent="0.25">
      <c r="A55" s="217"/>
      <c r="B55" s="162" t="s">
        <v>85</v>
      </c>
      <c r="C55" s="163">
        <v>500</v>
      </c>
      <c r="E55" s="196">
        <f>E26/SUM('Bill Impacts - USL 500'!$H$12+'Bill Impacts - USL 500'!$H$19)</f>
        <v>3.8808038808038785E-2</v>
      </c>
      <c r="F55" s="196">
        <f>F26/SUM('Bill Impacts - USL 500'!$K$12+'Bill Impacts - USL 500'!$K$19)</f>
        <v>8.6724482988658445E-3</v>
      </c>
      <c r="G55" s="196">
        <f>G26/SUM('Bill Impacts - USL 500'!$Q$12+'Bill Impacts - USL 500'!$Q$19)</f>
        <v>-6.6137566137564735E-4</v>
      </c>
      <c r="H55" s="197">
        <f>H26/SUM('Bill Impacts - USL 500'!$W$12+'Bill Impacts - USL 500'!$W$19)</f>
        <v>2.2501654533421567E-2</v>
      </c>
      <c r="I55" s="217"/>
      <c r="J55" s="162" t="s">
        <v>85</v>
      </c>
      <c r="K55" s="163">
        <v>500</v>
      </c>
      <c r="M55" s="196">
        <f>'Bill Impacts - USL 500'!$N$56</f>
        <v>3.8233278496128564E-2</v>
      </c>
      <c r="N55" s="196">
        <f>'Bill Impacts - USL 500'!$T$56</f>
        <v>-3.31039877452926E-2</v>
      </c>
      <c r="O55" s="196">
        <f>'Bill Impacts - USL 500'!$Z$56</f>
        <v>-1.3025499807848802E-4</v>
      </c>
      <c r="P55" s="197">
        <f>'Bill Impacts - USL 500'!$AF$56</f>
        <v>4.4292468662147132E-3</v>
      </c>
    </row>
    <row r="56" spans="1:16" x14ac:dyDescent="0.25">
      <c r="A56" s="217"/>
      <c r="B56" s="162" t="s">
        <v>86</v>
      </c>
      <c r="C56" s="163">
        <v>97008</v>
      </c>
      <c r="D56" s="163">
        <v>216</v>
      </c>
      <c r="E56" s="196">
        <f>E27/SUM('Bill Impacts - Sentinel (2)'!$H$12+'Bill Impacts - Sentinel (2)'!$H$19)</f>
        <v>6.7726872971085067E-2</v>
      </c>
      <c r="F56" s="196">
        <f>F27/SUM('Bill Impacts - Sentinel (2)'!$K$12+'Bill Impacts - Sentinel (2)'!$K$19)</f>
        <v>1.1168075073823372E-2</v>
      </c>
      <c r="G56" s="196">
        <f>G27/SUM('Bill Impacts - Sentinel (2)'!$Q$12+'Bill Impacts - Sentinel (2)'!$Q$19)</f>
        <v>-1.7525424066726961E-3</v>
      </c>
      <c r="H56" s="197">
        <f>H27/SUM('Bill Impacts - Sentinel (2)'!$W$12+'Bill Impacts - Sentinel (2)'!$W$19)</f>
        <v>2.1863033217561681E-2</v>
      </c>
      <c r="I56" s="217"/>
      <c r="J56" s="162" t="s">
        <v>86</v>
      </c>
      <c r="K56" s="163">
        <v>97008</v>
      </c>
      <c r="L56" s="163">
        <v>216</v>
      </c>
      <c r="M56" s="196">
        <f>'Bill Impacts - Sentinel (2)'!$N$56</f>
        <v>4.0546289976210723E-2</v>
      </c>
      <c r="N56" s="196">
        <f>'Bill Impacts - Sentinel (2)'!$T$56</f>
        <v>-1.7694218077284548E-2</v>
      </c>
      <c r="O56" s="196">
        <f>'Bill Impacts - Sentinel (2)'!$Z$56</f>
        <v>-6.2487991045275459E-4</v>
      </c>
      <c r="P56" s="197">
        <f>'Bill Impacts - Sentinel (2)'!$AF$56</f>
        <v>7.7866045857094158E-3</v>
      </c>
    </row>
    <row r="57" spans="1:16" ht="13" thickBot="1" x14ac:dyDescent="0.3">
      <c r="A57" s="218"/>
      <c r="B57" s="165" t="s">
        <v>111</v>
      </c>
      <c r="C57" s="166">
        <v>2400000</v>
      </c>
      <c r="D57" s="166">
        <v>6800</v>
      </c>
      <c r="E57" s="198">
        <f>E28/SUM('Bill Impacts - Street Light (2'!$H$12+'Bill Impacts - Street Light (2'!$H$19)</f>
        <v>-0.39658633063331522</v>
      </c>
      <c r="F57" s="198">
        <f>F28/SUM('Bill Impacts - Street Light (2'!$K$12+'Bill Impacts - Street Light (2'!$K$19)</f>
        <v>1.1918765643977682E-2</v>
      </c>
      <c r="G57" s="198">
        <f>G28/SUM('Bill Impacts - Street Light (2'!$Q$12+'Bill Impacts - Street Light (2'!$Q$19)</f>
        <v>-8.3984012537031071E-4</v>
      </c>
      <c r="H57" s="199">
        <f>H28/SUM('Bill Impacts - Street Light (2'!$W$12+'Bill Impacts - Street Light (2'!$W$19)</f>
        <v>2.2750636428792832E-2</v>
      </c>
      <c r="I57" s="218"/>
      <c r="J57" s="165" t="s">
        <v>111</v>
      </c>
      <c r="K57" s="166">
        <v>2400000</v>
      </c>
      <c r="L57" s="166">
        <v>6800</v>
      </c>
      <c r="M57" s="198">
        <f>'Bill Impacts - Street Light (2'!$N$56</f>
        <v>-9.4894097116555387E-2</v>
      </c>
      <c r="N57" s="198">
        <f>'Bill Impacts - Street Light (2'!$T$56</f>
        <v>-2.841278875516811E-2</v>
      </c>
      <c r="O57" s="198">
        <f>'Bill Impacts - Street Light (2'!$Z$56</f>
        <v>-1.8528472334477462E-4</v>
      </c>
      <c r="P57" s="199">
        <f>'Bill Impacts - Street Light (2'!$AF$56</f>
        <v>5.0159376302157102E-3</v>
      </c>
    </row>
    <row r="58" spans="1:16" x14ac:dyDescent="0.25">
      <c r="E58" s="167"/>
      <c r="F58" s="167"/>
      <c r="G58" s="167"/>
      <c r="H58" s="167"/>
    </row>
  </sheetData>
  <mergeCells count="4">
    <mergeCell ref="A2:A28"/>
    <mergeCell ref="I2:I28"/>
    <mergeCell ref="A31:A57"/>
    <mergeCell ref="I31:I57"/>
  </mergeCells>
  <pageMargins left="0.7" right="0.7" top="0.75" bottom="0.75" header="0.3" footer="0.3"/>
  <pageSetup paperSize="5" scale="66" orientation="landscape" r:id="rId1"/>
  <headerFooter>
    <oddHeader>&amp;C&amp;"Arial,Bold"2016 Horizon Utilities Customer Bill Impacts</oddHead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7">
    <tabColor theme="7"/>
    <pageSetUpPr fitToPage="1"/>
  </sheetPr>
  <dimension ref="A1:AP79"/>
  <sheetViews>
    <sheetView showGridLines="0" zoomScaleNormal="100" workbookViewId="0">
      <selection activeCell="E15" sqref="E15"/>
    </sheetView>
  </sheetViews>
  <sheetFormatPr defaultColWidth="9.1796875" defaultRowHeight="12.5" x14ac:dyDescent="0.25"/>
  <cols>
    <col min="1" max="1" width="2.1796875" style="1" customWidth="1"/>
    <col min="2" max="2" width="28.54296875" style="1" customWidth="1"/>
    <col min="3" max="3" width="1.26953125" style="1" customWidth="1"/>
    <col min="4" max="4" width="11.26953125" style="1" customWidth="1"/>
    <col min="5" max="5" width="11.26953125" style="1" hidden="1" customWidth="1"/>
    <col min="6" max="6" width="10.1796875" style="1" customWidth="1"/>
    <col min="7" max="7" width="13.26953125" style="1" customWidth="1"/>
    <col min="8" max="8" width="12.26953125" style="144" customWidth="1"/>
    <col min="9" max="9" width="1.7265625" style="1" customWidth="1"/>
    <col min="10" max="10" width="13.26953125" style="1" customWidth="1"/>
    <col min="11" max="11" width="12.26953125" style="1" customWidth="1"/>
    <col min="12" max="12" width="1.7265625" style="1" customWidth="1"/>
    <col min="13" max="13" width="12.26953125" style="1" customWidth="1"/>
    <col min="14" max="14" width="12.1796875" style="1" bestFit="1" customWidth="1"/>
    <col min="15" max="15" width="1.7265625" style="1" customWidth="1"/>
    <col min="16" max="16" width="13.26953125" style="1" hidden="1" customWidth="1"/>
    <col min="17" max="17" width="12.26953125" style="1" hidden="1" customWidth="1"/>
    <col min="18" max="18" width="1.7265625" style="1" hidden="1" customWidth="1"/>
    <col min="19" max="19" width="12.26953125" style="1" hidden="1" customWidth="1"/>
    <col min="20" max="20" width="0" style="1" hidden="1" customWidth="1"/>
    <col min="21" max="21" width="1.7265625" style="1" hidden="1" customWidth="1"/>
    <col min="22" max="22" width="13.26953125" style="1" hidden="1" customWidth="1"/>
    <col min="23" max="23" width="12.26953125" style="1" hidden="1" customWidth="1"/>
    <col min="24" max="24" width="1.7265625" style="1" hidden="1" customWidth="1"/>
    <col min="25" max="25" width="10" style="1" hidden="1" customWidth="1"/>
    <col min="26" max="26" width="0" style="1" hidden="1" customWidth="1"/>
    <col min="27" max="27" width="1.7265625" style="1" hidden="1" customWidth="1"/>
    <col min="28" max="28" width="13.26953125" style="1" hidden="1" customWidth="1"/>
    <col min="29" max="29" width="12.26953125" style="1" hidden="1" customWidth="1"/>
    <col min="30" max="30" width="1.7265625" style="1" hidden="1" customWidth="1"/>
    <col min="31" max="31" width="10" style="1" hidden="1" customWidth="1"/>
    <col min="32" max="32" width="0" style="1" hidden="1" customWidth="1"/>
    <col min="33" max="33" width="1.7265625" style="1" hidden="1" customWidth="1"/>
    <col min="34" max="34" width="13.26953125" style="1" customWidth="1"/>
    <col min="35" max="35" width="12.26953125" style="1" customWidth="1"/>
    <col min="36" max="36" width="1.7265625" style="1" customWidth="1"/>
    <col min="37" max="37" width="10" style="1" customWidth="1"/>
    <col min="38" max="16384" width="9.1796875" style="1"/>
  </cols>
  <sheetData>
    <row r="1" spans="2:42" ht="7.5" customHeight="1" x14ac:dyDescent="0.25">
      <c r="M1"/>
      <c r="N1"/>
    </row>
    <row r="2" spans="2:42" ht="7.5" customHeight="1" x14ac:dyDescent="0.25">
      <c r="M2"/>
      <c r="N2"/>
    </row>
    <row r="3" spans="2:42" ht="15.5" x14ac:dyDescent="0.3">
      <c r="B3" s="2" t="s">
        <v>0</v>
      </c>
      <c r="D3" s="136" t="s">
        <v>74</v>
      </c>
      <c r="E3" s="136"/>
      <c r="F3" s="136"/>
      <c r="G3" s="136"/>
      <c r="H3" s="136"/>
      <c r="I3" s="136"/>
      <c r="J3" s="136"/>
      <c r="K3" s="136"/>
      <c r="L3" s="136"/>
      <c r="M3" s="136"/>
      <c r="N3" s="151">
        <v>1</v>
      </c>
      <c r="O3" s="136"/>
      <c r="Q3" s="34"/>
      <c r="R3" s="152"/>
      <c r="S3" s="34"/>
      <c r="T3" s="34"/>
      <c r="U3" s="152"/>
      <c r="V3" s="34"/>
      <c r="W3" s="34"/>
      <c r="X3" s="152"/>
      <c r="Y3" s="34"/>
      <c r="Z3" s="34"/>
      <c r="AA3" s="152"/>
      <c r="AB3" s="34"/>
      <c r="AC3" s="34"/>
      <c r="AD3" s="152"/>
      <c r="AE3" s="34"/>
      <c r="AF3" s="34"/>
      <c r="AG3" s="152"/>
      <c r="AH3" s="34"/>
      <c r="AI3" s="34"/>
      <c r="AJ3" s="152"/>
      <c r="AK3" s="34"/>
      <c r="AL3" s="34"/>
      <c r="AM3" s="34"/>
      <c r="AN3" s="34"/>
      <c r="AO3" s="34"/>
      <c r="AP3" s="34"/>
    </row>
    <row r="4" spans="2:42" ht="7.5" customHeight="1" x14ac:dyDescent="0.35">
      <c r="B4" s="3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R4" s="4"/>
      <c r="U4" s="4"/>
      <c r="X4" s="4"/>
      <c r="AA4" s="4"/>
      <c r="AD4" s="4"/>
      <c r="AG4" s="4"/>
      <c r="AJ4" s="4"/>
    </row>
    <row r="5" spans="2:42" ht="15.5" x14ac:dyDescent="0.35">
      <c r="B5" s="2" t="s">
        <v>1</v>
      </c>
      <c r="D5" s="5" t="s">
        <v>71</v>
      </c>
      <c r="E5" s="5"/>
      <c r="F5" s="4"/>
      <c r="G5" s="4"/>
      <c r="H5" s="4"/>
    </row>
    <row r="6" spans="2:42" ht="15.5" x14ac:dyDescent="0.35">
      <c r="B6" s="3"/>
      <c r="D6" s="4"/>
      <c r="E6" s="4"/>
      <c r="F6" s="4"/>
      <c r="G6" s="8">
        <v>1</v>
      </c>
      <c r="H6" s="9" t="s">
        <v>77</v>
      </c>
      <c r="J6" s="153"/>
      <c r="K6" s="153"/>
    </row>
    <row r="7" spans="2:42" ht="13" x14ac:dyDescent="0.3">
      <c r="B7" s="6"/>
      <c r="D7" s="7" t="s">
        <v>3</v>
      </c>
      <c r="E7" s="7"/>
      <c r="F7" s="7"/>
      <c r="G7" s="160">
        <v>0.3</v>
      </c>
      <c r="H7" s="9" t="s">
        <v>69</v>
      </c>
      <c r="J7" s="153"/>
      <c r="K7" s="153"/>
    </row>
    <row r="8" spans="2:42" ht="13" x14ac:dyDescent="0.3">
      <c r="B8" s="6"/>
      <c r="G8" s="160">
        <v>134.55000000000001</v>
      </c>
      <c r="H8" s="9" t="s">
        <v>4</v>
      </c>
    </row>
    <row r="9" spans="2:42" s="19" customFormat="1" ht="25.15" customHeight="1" x14ac:dyDescent="0.25">
      <c r="B9" s="148"/>
      <c r="D9" s="149"/>
      <c r="E9" s="149"/>
      <c r="F9" s="149"/>
      <c r="G9" s="220" t="s">
        <v>113</v>
      </c>
      <c r="H9" s="221"/>
      <c r="I9" s="150"/>
      <c r="J9" s="220" t="s">
        <v>59</v>
      </c>
      <c r="K9" s="221"/>
      <c r="L9" s="150"/>
      <c r="M9" s="220" t="s">
        <v>60</v>
      </c>
      <c r="N9" s="221"/>
      <c r="O9" s="150"/>
      <c r="P9" s="220" t="s">
        <v>62</v>
      </c>
      <c r="Q9" s="221"/>
      <c r="R9" s="150"/>
      <c r="S9" s="220" t="s">
        <v>63</v>
      </c>
      <c r="T9" s="221"/>
      <c r="U9" s="150"/>
      <c r="V9" s="220" t="s">
        <v>64</v>
      </c>
      <c r="W9" s="221"/>
      <c r="X9" s="150"/>
      <c r="Y9" s="220" t="s">
        <v>65</v>
      </c>
      <c r="Z9" s="221"/>
      <c r="AA9" s="150"/>
      <c r="AB9" s="220" t="s">
        <v>66</v>
      </c>
      <c r="AC9" s="221"/>
      <c r="AD9" s="150"/>
      <c r="AE9" s="220" t="s">
        <v>67</v>
      </c>
      <c r="AF9" s="221"/>
    </row>
    <row r="10" spans="2:42" ht="12.75" customHeight="1" x14ac:dyDescent="0.3">
      <c r="B10" s="6"/>
      <c r="D10" s="137" t="s">
        <v>5</v>
      </c>
      <c r="E10" s="137"/>
      <c r="F10" s="10" t="s">
        <v>7</v>
      </c>
      <c r="G10" s="10" t="s">
        <v>6</v>
      </c>
      <c r="H10" s="11" t="s">
        <v>8</v>
      </c>
      <c r="I10" s="144"/>
      <c r="J10" s="10" t="s">
        <v>6</v>
      </c>
      <c r="K10" s="11" t="s">
        <v>8</v>
      </c>
      <c r="L10" s="144"/>
      <c r="M10" s="145" t="s">
        <v>9</v>
      </c>
      <c r="N10" s="139" t="s">
        <v>10</v>
      </c>
      <c r="O10" s="144"/>
      <c r="P10" s="10" t="s">
        <v>6</v>
      </c>
      <c r="Q10" s="11" t="s">
        <v>8</v>
      </c>
      <c r="R10" s="144"/>
      <c r="S10" s="145" t="s">
        <v>9</v>
      </c>
      <c r="T10" s="139" t="s">
        <v>61</v>
      </c>
      <c r="U10" s="144"/>
      <c r="V10" s="10" t="s">
        <v>6</v>
      </c>
      <c r="W10" s="11" t="s">
        <v>8</v>
      </c>
      <c r="X10" s="144"/>
      <c r="Y10" s="145" t="s">
        <v>9</v>
      </c>
      <c r="Z10" s="139" t="s">
        <v>61</v>
      </c>
      <c r="AA10" s="144"/>
      <c r="AB10" s="10" t="s">
        <v>6</v>
      </c>
      <c r="AC10" s="11" t="s">
        <v>8</v>
      </c>
      <c r="AD10" s="144"/>
      <c r="AE10" s="145" t="s">
        <v>9</v>
      </c>
      <c r="AF10" s="139" t="s">
        <v>61</v>
      </c>
    </row>
    <row r="11" spans="2:42" ht="13" x14ac:dyDescent="0.3">
      <c r="B11" s="6"/>
      <c r="D11" s="138"/>
      <c r="E11" s="138"/>
      <c r="F11" s="12"/>
      <c r="G11" s="12" t="s">
        <v>11</v>
      </c>
      <c r="H11" s="13" t="s">
        <v>11</v>
      </c>
      <c r="I11" s="144"/>
      <c r="J11" s="12" t="s">
        <v>11</v>
      </c>
      <c r="K11" s="13" t="s">
        <v>11</v>
      </c>
      <c r="L11" s="144"/>
      <c r="M11" s="146"/>
      <c r="N11" s="140"/>
      <c r="O11" s="144"/>
      <c r="P11" s="12" t="s">
        <v>11</v>
      </c>
      <c r="Q11" s="13" t="s">
        <v>11</v>
      </c>
      <c r="R11" s="144"/>
      <c r="S11" s="146"/>
      <c r="T11" s="140"/>
      <c r="U11" s="144"/>
      <c r="V11" s="12" t="s">
        <v>11</v>
      </c>
      <c r="W11" s="13" t="s">
        <v>11</v>
      </c>
      <c r="X11" s="144"/>
      <c r="Y11" s="146"/>
      <c r="Z11" s="140"/>
      <c r="AA11" s="144"/>
      <c r="AB11" s="12" t="s">
        <v>11</v>
      </c>
      <c r="AC11" s="13" t="s">
        <v>11</v>
      </c>
      <c r="AD11" s="144"/>
      <c r="AE11" s="146"/>
      <c r="AF11" s="140"/>
    </row>
    <row r="12" spans="2:42" x14ac:dyDescent="0.25">
      <c r="B12" s="14" t="s">
        <v>12</v>
      </c>
      <c r="C12" s="14"/>
      <c r="D12" s="15" t="s">
        <v>55</v>
      </c>
      <c r="E12" s="15"/>
      <c r="F12" s="161">
        <f>G6</f>
        <v>1</v>
      </c>
      <c r="G12" s="16">
        <v>5.18</v>
      </c>
      <c r="H12" s="18">
        <f t="shared" ref="H12:H27" si="0">$F12*G12</f>
        <v>5.18</v>
      </c>
      <c r="I12" s="19"/>
      <c r="J12" s="16">
        <v>5.53</v>
      </c>
      <c r="K12" s="18">
        <f t="shared" ref="K12:K27" si="1">$F12*J12</f>
        <v>5.53</v>
      </c>
      <c r="L12" s="19"/>
      <c r="M12" s="21">
        <f t="shared" ref="M12:M21" si="2">K12-H12</f>
        <v>0.35000000000000053</v>
      </c>
      <c r="N12" s="22">
        <f t="shared" ref="N12:N21" si="3">IF((H12)=0,"",(M12/H12))</f>
        <v>6.7567567567567668E-2</v>
      </c>
      <c r="O12" s="19"/>
      <c r="P12" s="16">
        <v>5.59</v>
      </c>
      <c r="Q12" s="18">
        <f t="shared" ref="Q12:Q27" si="4">$F12*P12</f>
        <v>5.59</v>
      </c>
      <c r="R12" s="19"/>
      <c r="S12" s="21">
        <f>Q12-K12</f>
        <v>5.9999999999999609E-2</v>
      </c>
      <c r="T12" s="22">
        <f t="shared" ref="T12:T34" si="5">IF((K12)=0,"",(S12/K12))</f>
        <v>1.0849909584086728E-2</v>
      </c>
      <c r="U12" s="19"/>
      <c r="V12" s="16">
        <v>5.58</v>
      </c>
      <c r="W12" s="18">
        <f t="shared" ref="W12:W27" si="6">$F12*V12</f>
        <v>5.58</v>
      </c>
      <c r="X12" s="19"/>
      <c r="Y12" s="21">
        <f>W12-Q12</f>
        <v>-9.9999999999997868E-3</v>
      </c>
      <c r="Z12" s="22">
        <f t="shared" ref="Z12:Z34" si="7">IF((Q12)=0,"",(Y12/Q12))</f>
        <v>-1.7889087656529135E-3</v>
      </c>
      <c r="AA12" s="19"/>
      <c r="AB12" s="16">
        <v>5.7</v>
      </c>
      <c r="AC12" s="18">
        <f t="shared" ref="AC12:AC27" si="8">$F12*AB12</f>
        <v>5.7</v>
      </c>
      <c r="AD12" s="19"/>
      <c r="AE12" s="21">
        <f>AC12-W12</f>
        <v>0.12000000000000011</v>
      </c>
      <c r="AF12" s="22">
        <f t="shared" ref="AF12:AF34" si="9">IF((W12)=0,"",(AE12/W12))</f>
        <v>2.1505376344086041E-2</v>
      </c>
    </row>
    <row r="13" spans="2:42" x14ac:dyDescent="0.25">
      <c r="B13" s="14" t="s">
        <v>13</v>
      </c>
      <c r="C13" s="14"/>
      <c r="D13" s="15" t="s">
        <v>55</v>
      </c>
      <c r="E13" s="15"/>
      <c r="F13" s="161">
        <f>G6</f>
        <v>1</v>
      </c>
      <c r="G13" s="16"/>
      <c r="H13" s="18">
        <f t="shared" si="0"/>
        <v>0</v>
      </c>
      <c r="I13" s="19"/>
      <c r="J13" s="16"/>
      <c r="K13" s="18">
        <f t="shared" si="1"/>
        <v>0</v>
      </c>
      <c r="L13" s="19"/>
      <c r="M13" s="21">
        <f t="shared" si="2"/>
        <v>0</v>
      </c>
      <c r="N13" s="22" t="str">
        <f t="shared" si="3"/>
        <v/>
      </c>
      <c r="O13" s="19"/>
      <c r="P13" s="16"/>
      <c r="Q13" s="18">
        <f t="shared" si="4"/>
        <v>0</v>
      </c>
      <c r="R13" s="19"/>
      <c r="S13" s="21">
        <f t="shared" ref="S13:S60" si="10">Q13-K13</f>
        <v>0</v>
      </c>
      <c r="T13" s="22" t="str">
        <f t="shared" si="5"/>
        <v/>
      </c>
      <c r="U13" s="19"/>
      <c r="V13" s="16"/>
      <c r="W13" s="18">
        <f t="shared" si="6"/>
        <v>0</v>
      </c>
      <c r="X13" s="19"/>
      <c r="Y13" s="21">
        <f t="shared" ref="Y13:Y60" si="11">W13-Q13</f>
        <v>0</v>
      </c>
      <c r="Z13" s="22" t="str">
        <f t="shared" si="7"/>
        <v/>
      </c>
      <c r="AA13" s="19"/>
      <c r="AB13" s="16"/>
      <c r="AC13" s="18">
        <f t="shared" si="8"/>
        <v>0</v>
      </c>
      <c r="AD13" s="19"/>
      <c r="AE13" s="21">
        <f t="shared" ref="AE13:AE60" si="12">AC13-W13</f>
        <v>0</v>
      </c>
      <c r="AF13" s="22" t="str">
        <f t="shared" si="9"/>
        <v/>
      </c>
    </row>
    <row r="14" spans="2:42" x14ac:dyDescent="0.25">
      <c r="B14" s="23" t="s">
        <v>104</v>
      </c>
      <c r="C14" s="14"/>
      <c r="D14" s="15" t="s">
        <v>55</v>
      </c>
      <c r="E14" s="15"/>
      <c r="F14" s="161">
        <f>G6</f>
        <v>1</v>
      </c>
      <c r="G14" s="16"/>
      <c r="H14" s="18">
        <f t="shared" ref="H14" si="13">$F14*G14</f>
        <v>0</v>
      </c>
      <c r="I14" s="19"/>
      <c r="J14" s="16"/>
      <c r="K14" s="18">
        <f t="shared" ref="K14" si="14">$F14*J14</f>
        <v>0</v>
      </c>
      <c r="L14" s="19"/>
      <c r="M14" s="21">
        <f t="shared" si="2"/>
        <v>0</v>
      </c>
      <c r="N14" s="22" t="str">
        <f t="shared" si="3"/>
        <v/>
      </c>
      <c r="O14" s="19"/>
      <c r="P14" s="16"/>
      <c r="Q14" s="18">
        <f t="shared" ref="Q14" si="15">$F14*P14</f>
        <v>0</v>
      </c>
      <c r="R14" s="19"/>
      <c r="S14" s="21">
        <f t="shared" ref="S14" si="16">Q14-K14</f>
        <v>0</v>
      </c>
      <c r="T14" s="22" t="str">
        <f t="shared" ref="T14" si="17">IF((K14)=0,"",(S14/K14))</f>
        <v/>
      </c>
      <c r="U14" s="19"/>
      <c r="V14" s="16"/>
      <c r="W14" s="18">
        <f t="shared" ref="W14" si="18">$F14*V14</f>
        <v>0</v>
      </c>
      <c r="X14" s="19"/>
      <c r="Y14" s="21">
        <f t="shared" ref="Y14" si="19">W14-Q14</f>
        <v>0</v>
      </c>
      <c r="Z14" s="22" t="str">
        <f t="shared" ref="Z14" si="20">IF((Q14)=0,"",(Y14/Q14))</f>
        <v/>
      </c>
      <c r="AA14" s="19"/>
      <c r="AB14" s="16"/>
      <c r="AC14" s="18">
        <f t="shared" ref="AC14" si="21">$F14*AB14</f>
        <v>0</v>
      </c>
      <c r="AD14" s="19"/>
      <c r="AE14" s="21">
        <f t="shared" ref="AE14" si="22">AC14-W14</f>
        <v>0</v>
      </c>
      <c r="AF14" s="22" t="str">
        <f t="shared" ref="AF14" si="23">IF((W14)=0,"",(AE14/W14))</f>
        <v/>
      </c>
    </row>
    <row r="15" spans="2:42" x14ac:dyDescent="0.25">
      <c r="B15" s="23" t="s">
        <v>106</v>
      </c>
      <c r="C15" s="14"/>
      <c r="D15" s="15" t="s">
        <v>55</v>
      </c>
      <c r="E15" s="15"/>
      <c r="F15" s="161">
        <f>G6</f>
        <v>1</v>
      </c>
      <c r="G15" s="16">
        <v>0</v>
      </c>
      <c r="H15" s="18">
        <f t="shared" si="0"/>
        <v>0</v>
      </c>
      <c r="I15" s="19"/>
      <c r="J15" s="16">
        <v>0</v>
      </c>
      <c r="K15" s="18">
        <f t="shared" si="1"/>
        <v>0</v>
      </c>
      <c r="L15" s="19"/>
      <c r="M15" s="21">
        <f t="shared" si="2"/>
        <v>0</v>
      </c>
      <c r="N15" s="22" t="str">
        <f t="shared" si="3"/>
        <v/>
      </c>
      <c r="O15" s="19"/>
      <c r="P15" s="16">
        <v>0</v>
      </c>
      <c r="Q15" s="18">
        <f t="shared" si="4"/>
        <v>0</v>
      </c>
      <c r="R15" s="19"/>
      <c r="S15" s="21">
        <f t="shared" si="10"/>
        <v>0</v>
      </c>
      <c r="T15" s="22" t="str">
        <f t="shared" si="5"/>
        <v/>
      </c>
      <c r="U15" s="19"/>
      <c r="V15" s="16">
        <v>0</v>
      </c>
      <c r="W15" s="18">
        <f t="shared" si="6"/>
        <v>0</v>
      </c>
      <c r="X15" s="19"/>
      <c r="Y15" s="21">
        <f t="shared" si="11"/>
        <v>0</v>
      </c>
      <c r="Z15" s="22" t="str">
        <f t="shared" si="7"/>
        <v/>
      </c>
      <c r="AA15" s="19"/>
      <c r="AB15" s="16">
        <v>0</v>
      </c>
      <c r="AC15" s="18">
        <f t="shared" si="8"/>
        <v>0</v>
      </c>
      <c r="AD15" s="19"/>
      <c r="AE15" s="21">
        <f t="shared" si="12"/>
        <v>0</v>
      </c>
      <c r="AF15" s="22" t="str">
        <f t="shared" si="9"/>
        <v/>
      </c>
    </row>
    <row r="16" spans="2:42" hidden="1" x14ac:dyDescent="0.25">
      <c r="B16" s="23"/>
      <c r="C16" s="14"/>
      <c r="D16" s="15"/>
      <c r="E16" s="15"/>
      <c r="F16" s="161">
        <f>G6</f>
        <v>1</v>
      </c>
      <c r="G16" s="16"/>
      <c r="H16" s="18">
        <f t="shared" si="0"/>
        <v>0</v>
      </c>
      <c r="I16" s="19"/>
      <c r="J16" s="16"/>
      <c r="K16" s="18">
        <f t="shared" si="1"/>
        <v>0</v>
      </c>
      <c r="L16" s="19"/>
      <c r="M16" s="21">
        <f t="shared" si="2"/>
        <v>0</v>
      </c>
      <c r="N16" s="22" t="str">
        <f t="shared" si="3"/>
        <v/>
      </c>
      <c r="O16" s="19"/>
      <c r="P16" s="16"/>
      <c r="Q16" s="18">
        <f t="shared" si="4"/>
        <v>0</v>
      </c>
      <c r="R16" s="19"/>
      <c r="S16" s="21">
        <f t="shared" si="10"/>
        <v>0</v>
      </c>
      <c r="T16" s="22" t="str">
        <f t="shared" si="5"/>
        <v/>
      </c>
      <c r="U16" s="19"/>
      <c r="V16" s="16"/>
      <c r="W16" s="18">
        <f t="shared" si="6"/>
        <v>0</v>
      </c>
      <c r="X16" s="19"/>
      <c r="Y16" s="21">
        <f t="shared" si="11"/>
        <v>0</v>
      </c>
      <c r="Z16" s="22" t="str">
        <f t="shared" si="7"/>
        <v/>
      </c>
      <c r="AA16" s="19"/>
      <c r="AB16" s="16"/>
      <c r="AC16" s="18">
        <f t="shared" si="8"/>
        <v>0</v>
      </c>
      <c r="AD16" s="19"/>
      <c r="AE16" s="21">
        <f t="shared" si="12"/>
        <v>0</v>
      </c>
      <c r="AF16" s="22" t="str">
        <f t="shared" si="9"/>
        <v/>
      </c>
    </row>
    <row r="17" spans="2:32" hidden="1" x14ac:dyDescent="0.25">
      <c r="B17" s="23"/>
      <c r="C17" s="14"/>
      <c r="D17" s="15"/>
      <c r="E17" s="15"/>
      <c r="F17" s="161">
        <f>G6</f>
        <v>1</v>
      </c>
      <c r="G17" s="16"/>
      <c r="H17" s="18">
        <f t="shared" si="0"/>
        <v>0</v>
      </c>
      <c r="I17" s="19"/>
      <c r="J17" s="16"/>
      <c r="K17" s="18">
        <f t="shared" si="1"/>
        <v>0</v>
      </c>
      <c r="L17" s="19"/>
      <c r="M17" s="21">
        <f t="shared" si="2"/>
        <v>0</v>
      </c>
      <c r="N17" s="22" t="str">
        <f t="shared" si="3"/>
        <v/>
      </c>
      <c r="O17" s="19"/>
      <c r="P17" s="16"/>
      <c r="Q17" s="18">
        <f t="shared" si="4"/>
        <v>0</v>
      </c>
      <c r="R17" s="19"/>
      <c r="S17" s="21">
        <f t="shared" si="10"/>
        <v>0</v>
      </c>
      <c r="T17" s="22" t="str">
        <f t="shared" si="5"/>
        <v/>
      </c>
      <c r="U17" s="19"/>
      <c r="V17" s="16"/>
      <c r="W17" s="18">
        <f t="shared" si="6"/>
        <v>0</v>
      </c>
      <c r="X17" s="19"/>
      <c r="Y17" s="21">
        <f t="shared" si="11"/>
        <v>0</v>
      </c>
      <c r="Z17" s="22" t="str">
        <f t="shared" si="7"/>
        <v/>
      </c>
      <c r="AA17" s="19"/>
      <c r="AB17" s="16"/>
      <c r="AC17" s="18">
        <f t="shared" si="8"/>
        <v>0</v>
      </c>
      <c r="AD17" s="19"/>
      <c r="AE17" s="21">
        <f t="shared" si="12"/>
        <v>0</v>
      </c>
      <c r="AF17" s="22" t="str">
        <f t="shared" si="9"/>
        <v/>
      </c>
    </row>
    <row r="18" spans="2:32" hidden="1" x14ac:dyDescent="0.25">
      <c r="B18" s="23"/>
      <c r="C18" s="14"/>
      <c r="D18" s="15"/>
      <c r="E18" s="15"/>
      <c r="F18" s="161">
        <f>G6</f>
        <v>1</v>
      </c>
      <c r="G18" s="16"/>
      <c r="H18" s="18">
        <f t="shared" si="0"/>
        <v>0</v>
      </c>
      <c r="I18" s="19"/>
      <c r="J18" s="16"/>
      <c r="K18" s="18">
        <f t="shared" si="1"/>
        <v>0</v>
      </c>
      <c r="L18" s="19"/>
      <c r="M18" s="21">
        <f t="shared" si="2"/>
        <v>0</v>
      </c>
      <c r="N18" s="22" t="str">
        <f t="shared" si="3"/>
        <v/>
      </c>
      <c r="O18" s="19"/>
      <c r="P18" s="16"/>
      <c r="Q18" s="18">
        <f t="shared" si="4"/>
        <v>0</v>
      </c>
      <c r="R18" s="19"/>
      <c r="S18" s="21">
        <f t="shared" si="10"/>
        <v>0</v>
      </c>
      <c r="T18" s="22" t="str">
        <f t="shared" si="5"/>
        <v/>
      </c>
      <c r="U18" s="19"/>
      <c r="V18" s="16"/>
      <c r="W18" s="18">
        <f t="shared" si="6"/>
        <v>0</v>
      </c>
      <c r="X18" s="19"/>
      <c r="Y18" s="21">
        <f t="shared" si="11"/>
        <v>0</v>
      </c>
      <c r="Z18" s="22" t="str">
        <f t="shared" si="7"/>
        <v/>
      </c>
      <c r="AA18" s="19"/>
      <c r="AB18" s="16"/>
      <c r="AC18" s="18">
        <f t="shared" si="8"/>
        <v>0</v>
      </c>
      <c r="AD18" s="19"/>
      <c r="AE18" s="21">
        <f t="shared" si="12"/>
        <v>0</v>
      </c>
      <c r="AF18" s="22" t="str">
        <f t="shared" si="9"/>
        <v/>
      </c>
    </row>
    <row r="19" spans="2:32" x14ac:dyDescent="0.25">
      <c r="B19" s="14" t="s">
        <v>14</v>
      </c>
      <c r="C19" s="14"/>
      <c r="D19" s="15" t="s">
        <v>70</v>
      </c>
      <c r="E19" s="15"/>
      <c r="F19" s="17">
        <f>$G$7</f>
        <v>0.3</v>
      </c>
      <c r="G19" s="16">
        <v>14.1974</v>
      </c>
      <c r="H19" s="18">
        <f t="shared" si="0"/>
        <v>4.25922</v>
      </c>
      <c r="I19" s="19"/>
      <c r="J19" s="16">
        <v>15.1617</v>
      </c>
      <c r="K19" s="18">
        <f t="shared" si="1"/>
        <v>4.5485099999999994</v>
      </c>
      <c r="L19" s="19"/>
      <c r="M19" s="21">
        <f t="shared" si="2"/>
        <v>0.28928999999999938</v>
      </c>
      <c r="N19" s="22">
        <f t="shared" si="3"/>
        <v>6.7920886922957585E-2</v>
      </c>
      <c r="O19" s="19"/>
      <c r="P19" s="16">
        <v>15.3369</v>
      </c>
      <c r="Q19" s="18">
        <f t="shared" si="4"/>
        <v>4.60107</v>
      </c>
      <c r="R19" s="19"/>
      <c r="S19" s="21">
        <f t="shared" si="10"/>
        <v>5.2560000000000606E-2</v>
      </c>
      <c r="T19" s="22">
        <f t="shared" si="5"/>
        <v>1.1555432438315099E-2</v>
      </c>
      <c r="U19" s="19"/>
      <c r="V19" s="16">
        <v>15.310700000000001</v>
      </c>
      <c r="W19" s="18">
        <f t="shared" si="6"/>
        <v>4.59321</v>
      </c>
      <c r="X19" s="19"/>
      <c r="Y19" s="21">
        <f t="shared" si="11"/>
        <v>-7.8599999999999781E-3</v>
      </c>
      <c r="Z19" s="22">
        <f t="shared" si="7"/>
        <v>-1.7082982871375525E-3</v>
      </c>
      <c r="AA19" s="19"/>
      <c r="AB19" s="16">
        <v>15.652100000000001</v>
      </c>
      <c r="AC19" s="18">
        <f t="shared" si="8"/>
        <v>4.6956300000000004</v>
      </c>
      <c r="AD19" s="19"/>
      <c r="AE19" s="21">
        <f t="shared" si="12"/>
        <v>0.1024200000000004</v>
      </c>
      <c r="AF19" s="22">
        <f t="shared" si="9"/>
        <v>2.2298131372177715E-2</v>
      </c>
    </row>
    <row r="20" spans="2:32" x14ac:dyDescent="0.25">
      <c r="B20" s="14" t="s">
        <v>15</v>
      </c>
      <c r="C20" s="14"/>
      <c r="D20" s="15" t="s">
        <v>70</v>
      </c>
      <c r="E20" s="15"/>
      <c r="F20" s="17">
        <f t="shared" ref="F20" si="24">$G$7</f>
        <v>0.3</v>
      </c>
      <c r="G20" s="16"/>
      <c r="H20" s="18">
        <f t="shared" si="0"/>
        <v>0</v>
      </c>
      <c r="I20" s="19"/>
      <c r="J20" s="16"/>
      <c r="K20" s="18">
        <f t="shared" si="1"/>
        <v>0</v>
      </c>
      <c r="L20" s="19"/>
      <c r="M20" s="21">
        <f t="shared" si="2"/>
        <v>0</v>
      </c>
      <c r="N20" s="22" t="str">
        <f t="shared" si="3"/>
        <v/>
      </c>
      <c r="O20" s="19"/>
      <c r="P20" s="16"/>
      <c r="Q20" s="18">
        <f t="shared" si="4"/>
        <v>0</v>
      </c>
      <c r="R20" s="19"/>
      <c r="S20" s="21">
        <f t="shared" si="10"/>
        <v>0</v>
      </c>
      <c r="T20" s="22" t="str">
        <f t="shared" si="5"/>
        <v/>
      </c>
      <c r="U20" s="19"/>
      <c r="V20" s="16"/>
      <c r="W20" s="18">
        <f t="shared" si="6"/>
        <v>0</v>
      </c>
      <c r="X20" s="19"/>
      <c r="Y20" s="21">
        <f t="shared" si="11"/>
        <v>0</v>
      </c>
      <c r="Z20" s="22" t="str">
        <f t="shared" si="7"/>
        <v/>
      </c>
      <c r="AA20" s="19"/>
      <c r="AB20" s="16"/>
      <c r="AC20" s="18">
        <f t="shared" si="8"/>
        <v>0</v>
      </c>
      <c r="AD20" s="19"/>
      <c r="AE20" s="21">
        <f t="shared" si="12"/>
        <v>0</v>
      </c>
      <c r="AF20" s="22" t="str">
        <f t="shared" si="9"/>
        <v/>
      </c>
    </row>
    <row r="21" spans="2:32" x14ac:dyDescent="0.25">
      <c r="B21" s="14" t="s">
        <v>16</v>
      </c>
      <c r="C21" s="14"/>
      <c r="D21" s="15" t="s">
        <v>70</v>
      </c>
      <c r="E21" s="15"/>
      <c r="F21" s="17">
        <f>$G$7</f>
        <v>0.3</v>
      </c>
      <c r="G21" s="16"/>
      <c r="H21" s="18">
        <f t="shared" si="0"/>
        <v>0</v>
      </c>
      <c r="I21" s="19"/>
      <c r="J21" s="16"/>
      <c r="K21" s="18">
        <f t="shared" si="1"/>
        <v>0</v>
      </c>
      <c r="L21" s="19"/>
      <c r="M21" s="21">
        <f t="shared" si="2"/>
        <v>0</v>
      </c>
      <c r="N21" s="22" t="str">
        <f t="shared" si="3"/>
        <v/>
      </c>
      <c r="O21" s="19"/>
      <c r="P21" s="16"/>
      <c r="Q21" s="18">
        <f t="shared" si="4"/>
        <v>0</v>
      </c>
      <c r="R21" s="19"/>
      <c r="S21" s="21">
        <f t="shared" si="10"/>
        <v>0</v>
      </c>
      <c r="T21" s="22" t="str">
        <f t="shared" si="5"/>
        <v/>
      </c>
      <c r="U21" s="19"/>
      <c r="V21" s="16"/>
      <c r="W21" s="18">
        <f t="shared" si="6"/>
        <v>0</v>
      </c>
      <c r="X21" s="19"/>
      <c r="Y21" s="21">
        <f t="shared" si="11"/>
        <v>0</v>
      </c>
      <c r="Z21" s="22" t="str">
        <f t="shared" si="7"/>
        <v/>
      </c>
      <c r="AA21" s="19"/>
      <c r="AB21" s="16"/>
      <c r="AC21" s="18">
        <f t="shared" si="8"/>
        <v>0</v>
      </c>
      <c r="AD21" s="19"/>
      <c r="AE21" s="21">
        <f t="shared" si="12"/>
        <v>0</v>
      </c>
      <c r="AF21" s="22" t="str">
        <f t="shared" si="9"/>
        <v/>
      </c>
    </row>
    <row r="22" spans="2:32" hidden="1" x14ac:dyDescent="0.25">
      <c r="B22" s="24"/>
      <c r="C22" s="14"/>
      <c r="D22" s="15"/>
      <c r="E22" s="15"/>
      <c r="F22" s="17"/>
      <c r="G22" s="16"/>
      <c r="H22" s="18"/>
      <c r="I22" s="19"/>
      <c r="J22" s="16"/>
      <c r="K22" s="18"/>
      <c r="L22" s="19"/>
      <c r="M22" s="21"/>
      <c r="N22" s="22"/>
      <c r="O22" s="19"/>
      <c r="P22" s="16"/>
      <c r="Q22" s="18"/>
      <c r="R22" s="19"/>
      <c r="S22" s="21"/>
      <c r="T22" s="22"/>
      <c r="U22" s="19"/>
      <c r="V22" s="16"/>
      <c r="W22" s="18"/>
      <c r="X22" s="19"/>
      <c r="Y22" s="21"/>
      <c r="Z22" s="22"/>
      <c r="AA22" s="19"/>
      <c r="AB22" s="16"/>
      <c r="AC22" s="18"/>
      <c r="AD22" s="19"/>
      <c r="AE22" s="21"/>
      <c r="AF22" s="22"/>
    </row>
    <row r="23" spans="2:32" hidden="1" x14ac:dyDescent="0.25">
      <c r="B23" s="132"/>
      <c r="C23" s="14"/>
      <c r="D23" s="15"/>
      <c r="E23" s="15"/>
      <c r="F23" s="17"/>
      <c r="G23" s="16"/>
      <c r="H23" s="18"/>
      <c r="I23" s="19"/>
      <c r="J23" s="16"/>
      <c r="K23" s="18"/>
      <c r="L23" s="19"/>
      <c r="M23" s="21"/>
      <c r="N23" s="22"/>
      <c r="O23" s="19"/>
      <c r="P23" s="16"/>
      <c r="Q23" s="18"/>
      <c r="R23" s="19"/>
      <c r="S23" s="21"/>
      <c r="T23" s="22"/>
      <c r="U23" s="19"/>
      <c r="V23" s="16"/>
      <c r="W23" s="18"/>
      <c r="X23" s="19"/>
      <c r="Y23" s="21"/>
      <c r="Z23" s="22"/>
      <c r="AA23" s="19"/>
      <c r="AB23" s="16"/>
      <c r="AC23" s="18"/>
      <c r="AD23" s="19"/>
      <c r="AE23" s="21"/>
      <c r="AF23" s="22"/>
    </row>
    <row r="24" spans="2:32" x14ac:dyDescent="0.25">
      <c r="B24" s="24" t="s">
        <v>57</v>
      </c>
      <c r="C24" s="14"/>
      <c r="D24" s="15" t="s">
        <v>70</v>
      </c>
      <c r="E24" s="15"/>
      <c r="F24" s="17">
        <f t="shared" ref="F24:F27" si="25">$G$7</f>
        <v>0.3</v>
      </c>
      <c r="G24" s="16">
        <v>0</v>
      </c>
      <c r="H24" s="18">
        <f t="shared" si="0"/>
        <v>0</v>
      </c>
      <c r="I24" s="19"/>
      <c r="J24" s="16">
        <v>0</v>
      </c>
      <c r="K24" s="18">
        <f t="shared" si="1"/>
        <v>0</v>
      </c>
      <c r="L24" s="19"/>
      <c r="M24" s="21">
        <f t="shared" ref="M24:M60" si="26">K24-H24</f>
        <v>0</v>
      </c>
      <c r="N24" s="22" t="str">
        <f t="shared" ref="N24:N34" si="27">IF((H24)=0,"",(M24/H24))</f>
        <v/>
      </c>
      <c r="O24" s="19"/>
      <c r="P24" s="16">
        <v>0</v>
      </c>
      <c r="Q24" s="18">
        <f t="shared" si="4"/>
        <v>0</v>
      </c>
      <c r="R24" s="19"/>
      <c r="S24" s="21">
        <f t="shared" si="10"/>
        <v>0</v>
      </c>
      <c r="T24" s="22" t="str">
        <f t="shared" si="5"/>
        <v/>
      </c>
      <c r="U24" s="19"/>
      <c r="V24" s="16">
        <v>0</v>
      </c>
      <c r="W24" s="18">
        <f t="shared" si="6"/>
        <v>0</v>
      </c>
      <c r="X24" s="19"/>
      <c r="Y24" s="21">
        <f t="shared" si="11"/>
        <v>0</v>
      </c>
      <c r="Z24" s="22" t="str">
        <f t="shared" si="7"/>
        <v/>
      </c>
      <c r="AA24" s="19"/>
      <c r="AB24" s="16">
        <v>0</v>
      </c>
      <c r="AC24" s="18">
        <f t="shared" si="8"/>
        <v>0</v>
      </c>
      <c r="AD24" s="19"/>
      <c r="AE24" s="21">
        <f t="shared" si="12"/>
        <v>0</v>
      </c>
      <c r="AF24" s="22" t="str">
        <f t="shared" si="9"/>
        <v/>
      </c>
    </row>
    <row r="25" spans="2:32" hidden="1" x14ac:dyDescent="0.25">
      <c r="B25" s="24"/>
      <c r="C25" s="14"/>
      <c r="D25" s="15"/>
      <c r="E25" s="15"/>
      <c r="F25" s="17">
        <f t="shared" si="25"/>
        <v>0.3</v>
      </c>
      <c r="G25" s="16"/>
      <c r="H25" s="18">
        <f t="shared" si="0"/>
        <v>0</v>
      </c>
      <c r="I25" s="19"/>
      <c r="J25" s="16"/>
      <c r="K25" s="18">
        <f t="shared" si="1"/>
        <v>0</v>
      </c>
      <c r="L25" s="19"/>
      <c r="M25" s="21">
        <f t="shared" si="26"/>
        <v>0</v>
      </c>
      <c r="N25" s="22" t="str">
        <f t="shared" si="27"/>
        <v/>
      </c>
      <c r="O25" s="19"/>
      <c r="P25" s="16"/>
      <c r="Q25" s="18">
        <f t="shared" si="4"/>
        <v>0</v>
      </c>
      <c r="R25" s="19"/>
      <c r="S25" s="21">
        <f t="shared" si="10"/>
        <v>0</v>
      </c>
      <c r="T25" s="22" t="str">
        <f t="shared" si="5"/>
        <v/>
      </c>
      <c r="U25" s="19"/>
      <c r="V25" s="16"/>
      <c r="W25" s="18">
        <f t="shared" si="6"/>
        <v>0</v>
      </c>
      <c r="X25" s="19"/>
      <c r="Y25" s="21">
        <f t="shared" si="11"/>
        <v>0</v>
      </c>
      <c r="Z25" s="22" t="str">
        <f t="shared" si="7"/>
        <v/>
      </c>
      <c r="AA25" s="19"/>
      <c r="AB25" s="16"/>
      <c r="AC25" s="18">
        <f t="shared" si="8"/>
        <v>0</v>
      </c>
      <c r="AD25" s="19"/>
      <c r="AE25" s="21">
        <f t="shared" si="12"/>
        <v>0</v>
      </c>
      <c r="AF25" s="22" t="str">
        <f t="shared" si="9"/>
        <v/>
      </c>
    </row>
    <row r="26" spans="2:32" hidden="1" x14ac:dyDescent="0.25">
      <c r="B26" s="24"/>
      <c r="C26" s="14"/>
      <c r="D26" s="15"/>
      <c r="E26" s="15"/>
      <c r="F26" s="17">
        <f t="shared" si="25"/>
        <v>0.3</v>
      </c>
      <c r="G26" s="16"/>
      <c r="H26" s="18">
        <f t="shared" si="0"/>
        <v>0</v>
      </c>
      <c r="I26" s="19"/>
      <c r="J26" s="16"/>
      <c r="K26" s="18">
        <f t="shared" si="1"/>
        <v>0</v>
      </c>
      <c r="L26" s="19"/>
      <c r="M26" s="21">
        <f t="shared" si="26"/>
        <v>0</v>
      </c>
      <c r="N26" s="22" t="str">
        <f t="shared" si="27"/>
        <v/>
      </c>
      <c r="O26" s="19"/>
      <c r="P26" s="16"/>
      <c r="Q26" s="18">
        <f t="shared" si="4"/>
        <v>0</v>
      </c>
      <c r="R26" s="19"/>
      <c r="S26" s="21">
        <f t="shared" si="10"/>
        <v>0</v>
      </c>
      <c r="T26" s="22" t="str">
        <f t="shared" si="5"/>
        <v/>
      </c>
      <c r="U26" s="19"/>
      <c r="V26" s="16"/>
      <c r="W26" s="18">
        <f t="shared" si="6"/>
        <v>0</v>
      </c>
      <c r="X26" s="19"/>
      <c r="Y26" s="21">
        <f t="shared" si="11"/>
        <v>0</v>
      </c>
      <c r="Z26" s="22" t="str">
        <f t="shared" si="7"/>
        <v/>
      </c>
      <c r="AA26" s="19"/>
      <c r="AB26" s="16"/>
      <c r="AC26" s="18">
        <f t="shared" si="8"/>
        <v>0</v>
      </c>
      <c r="AD26" s="19"/>
      <c r="AE26" s="21">
        <f t="shared" si="12"/>
        <v>0</v>
      </c>
      <c r="AF26" s="22" t="str">
        <f t="shared" si="9"/>
        <v/>
      </c>
    </row>
    <row r="27" spans="2:32" hidden="1" x14ac:dyDescent="0.25">
      <c r="B27" s="24"/>
      <c r="C27" s="14"/>
      <c r="D27" s="15"/>
      <c r="E27" s="15"/>
      <c r="F27" s="17">
        <f t="shared" si="25"/>
        <v>0.3</v>
      </c>
      <c r="G27" s="16"/>
      <c r="H27" s="18">
        <f t="shared" si="0"/>
        <v>0</v>
      </c>
      <c r="I27" s="19"/>
      <c r="J27" s="16"/>
      <c r="K27" s="18">
        <f t="shared" si="1"/>
        <v>0</v>
      </c>
      <c r="L27" s="19"/>
      <c r="M27" s="21">
        <f t="shared" si="26"/>
        <v>0</v>
      </c>
      <c r="N27" s="22" t="str">
        <f t="shared" si="27"/>
        <v/>
      </c>
      <c r="O27" s="19"/>
      <c r="P27" s="16"/>
      <c r="Q27" s="18">
        <f t="shared" si="4"/>
        <v>0</v>
      </c>
      <c r="R27" s="19"/>
      <c r="S27" s="21">
        <f t="shared" si="10"/>
        <v>0</v>
      </c>
      <c r="T27" s="22" t="str">
        <f t="shared" si="5"/>
        <v/>
      </c>
      <c r="U27" s="19"/>
      <c r="V27" s="16"/>
      <c r="W27" s="18">
        <f t="shared" si="6"/>
        <v>0</v>
      </c>
      <c r="X27" s="19"/>
      <c r="Y27" s="21">
        <f t="shared" si="11"/>
        <v>0</v>
      </c>
      <c r="Z27" s="22" t="str">
        <f t="shared" si="7"/>
        <v/>
      </c>
      <c r="AA27" s="19"/>
      <c r="AB27" s="16"/>
      <c r="AC27" s="18">
        <f t="shared" si="8"/>
        <v>0</v>
      </c>
      <c r="AD27" s="19"/>
      <c r="AE27" s="21">
        <f t="shared" si="12"/>
        <v>0</v>
      </c>
      <c r="AF27" s="22" t="str">
        <f t="shared" si="9"/>
        <v/>
      </c>
    </row>
    <row r="28" spans="2:32" s="34" customFormat="1" ht="13" x14ac:dyDescent="0.25">
      <c r="B28" s="25" t="s">
        <v>17</v>
      </c>
      <c r="C28" s="26"/>
      <c r="D28" s="27"/>
      <c r="E28" s="27"/>
      <c r="F28" s="29"/>
      <c r="G28" s="28"/>
      <c r="H28" s="30">
        <f>SUM(H12:H27)</f>
        <v>9.4392199999999988</v>
      </c>
      <c r="I28" s="31"/>
      <c r="J28" s="28"/>
      <c r="K28" s="30">
        <f>SUM(K12:K27)</f>
        <v>10.07851</v>
      </c>
      <c r="L28" s="31"/>
      <c r="M28" s="32">
        <f t="shared" si="26"/>
        <v>0.6392900000000008</v>
      </c>
      <c r="N28" s="33">
        <f t="shared" si="27"/>
        <v>6.7726994391485829E-2</v>
      </c>
      <c r="O28" s="31"/>
      <c r="P28" s="28"/>
      <c r="Q28" s="30">
        <f>SUM(Q12:Q27)</f>
        <v>10.19107</v>
      </c>
      <c r="R28" s="31"/>
      <c r="S28" s="32">
        <f t="shared" si="10"/>
        <v>0.11256000000000022</v>
      </c>
      <c r="T28" s="33">
        <f t="shared" si="5"/>
        <v>1.1168317539001323E-2</v>
      </c>
      <c r="U28" s="31"/>
      <c r="V28" s="28"/>
      <c r="W28" s="30">
        <f>SUM(W12:W27)</f>
        <v>10.173210000000001</v>
      </c>
      <c r="X28" s="31"/>
      <c r="Y28" s="32">
        <f t="shared" si="11"/>
        <v>-1.7859999999998877E-2</v>
      </c>
      <c r="Z28" s="33">
        <f t="shared" si="7"/>
        <v>-1.7525147015964838E-3</v>
      </c>
      <c r="AA28" s="31"/>
      <c r="AB28" s="28"/>
      <c r="AC28" s="30">
        <f>SUM(AC12:AC27)</f>
        <v>10.395630000000001</v>
      </c>
      <c r="AD28" s="31"/>
      <c r="AE28" s="32">
        <f t="shared" si="12"/>
        <v>0.22241999999999962</v>
      </c>
      <c r="AF28" s="33">
        <f t="shared" si="9"/>
        <v>2.1863305682277234E-2</v>
      </c>
    </row>
    <row r="29" spans="2:32" ht="12.75" customHeight="1" x14ac:dyDescent="0.25">
      <c r="B29" s="134" t="s">
        <v>18</v>
      </c>
      <c r="C29" s="14"/>
      <c r="D29" s="15" t="s">
        <v>70</v>
      </c>
      <c r="E29" s="15"/>
      <c r="F29" s="17">
        <f>$G$7</f>
        <v>0.3</v>
      </c>
      <c r="G29" s="16">
        <v>-9.3799999999999994E-2</v>
      </c>
      <c r="H29" s="18">
        <f t="shared" ref="H29:H35" si="28">$F29*G29</f>
        <v>-2.8139999999999998E-2</v>
      </c>
      <c r="I29" s="19"/>
      <c r="J29" s="16">
        <v>0.1197437182678473</v>
      </c>
      <c r="K29" s="18">
        <f t="shared" ref="K29:K35" si="29">$F29*J29</f>
        <v>3.5923115480354186E-2</v>
      </c>
      <c r="L29" s="19"/>
      <c r="M29" s="21">
        <f t="shared" si="26"/>
        <v>6.4063115480354177E-2</v>
      </c>
      <c r="N29" s="22">
        <f t="shared" si="27"/>
        <v>-2.2765854825996512</v>
      </c>
      <c r="O29" s="19"/>
      <c r="P29" s="16">
        <v>0</v>
      </c>
      <c r="Q29" s="18">
        <f t="shared" ref="Q29:Q35" si="30">$F29*P29</f>
        <v>0</v>
      </c>
      <c r="R29" s="19"/>
      <c r="S29" s="21">
        <f t="shared" si="10"/>
        <v>-3.5923115480354186E-2</v>
      </c>
      <c r="T29" s="22">
        <f t="shared" si="5"/>
        <v>-1</v>
      </c>
      <c r="U29" s="19"/>
      <c r="V29" s="16">
        <v>0</v>
      </c>
      <c r="W29" s="18">
        <f t="shared" ref="W29:W35" si="31">$F29*V29</f>
        <v>0</v>
      </c>
      <c r="X29" s="19"/>
      <c r="Y29" s="21">
        <f t="shared" si="11"/>
        <v>0</v>
      </c>
      <c r="Z29" s="22" t="str">
        <f t="shared" si="7"/>
        <v/>
      </c>
      <c r="AA29" s="19"/>
      <c r="AB29" s="16">
        <v>0</v>
      </c>
      <c r="AC29" s="18">
        <f t="shared" ref="AC29:AC35" si="32">$F29*AB29</f>
        <v>0</v>
      </c>
      <c r="AD29" s="19"/>
      <c r="AE29" s="21">
        <f t="shared" si="12"/>
        <v>0</v>
      </c>
      <c r="AF29" s="22" t="str">
        <f t="shared" si="9"/>
        <v/>
      </c>
    </row>
    <row r="30" spans="2:32" x14ac:dyDescent="0.25">
      <c r="B30" s="24" t="s">
        <v>56</v>
      </c>
      <c r="C30" s="14"/>
      <c r="D30" s="15" t="s">
        <v>70</v>
      </c>
      <c r="E30" s="15"/>
      <c r="F30" s="17">
        <f t="shared" ref="F30:F31" si="33">$G$7</f>
        <v>0.3</v>
      </c>
      <c r="G30" s="16">
        <v>0.43269999999999997</v>
      </c>
      <c r="H30" s="18">
        <f t="shared" si="28"/>
        <v>0.12980999999999998</v>
      </c>
      <c r="I30" s="19"/>
      <c r="J30" s="16">
        <v>1.3019293139368611</v>
      </c>
      <c r="K30" s="18">
        <f t="shared" si="29"/>
        <v>0.39057879418105829</v>
      </c>
      <c r="L30" s="19"/>
      <c r="M30" s="21">
        <f t="shared" si="26"/>
        <v>0.26076879418105831</v>
      </c>
      <c r="N30" s="22">
        <f t="shared" si="27"/>
        <v>2.0088498126574095</v>
      </c>
      <c r="O30" s="19"/>
      <c r="P30" s="16">
        <v>0</v>
      </c>
      <c r="Q30" s="18">
        <f t="shared" si="30"/>
        <v>0</v>
      </c>
      <c r="R30" s="19"/>
      <c r="S30" s="21">
        <f t="shared" ref="S30:S31" si="34">Q30-K30</f>
        <v>-0.39057879418105829</v>
      </c>
      <c r="T30" s="22">
        <f t="shared" ref="T30:T31" si="35">IF((K30)=0,"",(S30/K30))</f>
        <v>-1</v>
      </c>
      <c r="U30" s="19"/>
      <c r="V30" s="16">
        <v>0</v>
      </c>
      <c r="W30" s="18">
        <f t="shared" si="31"/>
        <v>0</v>
      </c>
      <c r="X30" s="19"/>
      <c r="Y30" s="21">
        <f t="shared" ref="Y30:Y31" si="36">W30-Q30</f>
        <v>0</v>
      </c>
      <c r="Z30" s="22" t="str">
        <f t="shared" ref="Z30:Z31" si="37">IF((Q30)=0,"",(Y30/Q30))</f>
        <v/>
      </c>
      <c r="AA30" s="19"/>
      <c r="AB30" s="16">
        <v>0</v>
      </c>
      <c r="AC30" s="18">
        <f t="shared" si="32"/>
        <v>0</v>
      </c>
      <c r="AD30" s="19"/>
      <c r="AE30" s="21">
        <f t="shared" ref="AE30:AE31" si="38">AC30-W30</f>
        <v>0</v>
      </c>
      <c r="AF30" s="22" t="str">
        <f t="shared" ref="AF30:AF31" si="39">IF((W30)=0,"",(AE30/W30))</f>
        <v/>
      </c>
    </row>
    <row r="31" spans="2:32" x14ac:dyDescent="0.25">
      <c r="B31" s="132">
        <v>1575</v>
      </c>
      <c r="C31" s="14"/>
      <c r="D31" s="15" t="s">
        <v>70</v>
      </c>
      <c r="E31" s="15"/>
      <c r="F31" s="17">
        <f t="shared" si="33"/>
        <v>0.3</v>
      </c>
      <c r="G31" s="16">
        <v>4.4600000000000001E-2</v>
      </c>
      <c r="H31" s="18">
        <f>$F31*G31</f>
        <v>1.338E-2</v>
      </c>
      <c r="I31" s="19"/>
      <c r="J31" s="16">
        <v>0</v>
      </c>
      <c r="K31" s="18">
        <f t="shared" si="29"/>
        <v>0</v>
      </c>
      <c r="L31" s="19"/>
      <c r="M31" s="21">
        <f t="shared" si="26"/>
        <v>-1.338E-2</v>
      </c>
      <c r="N31" s="22">
        <f t="shared" si="27"/>
        <v>-1</v>
      </c>
      <c r="O31" s="19"/>
      <c r="P31" s="16">
        <v>0</v>
      </c>
      <c r="Q31" s="18">
        <f t="shared" si="30"/>
        <v>0</v>
      </c>
      <c r="R31" s="19"/>
      <c r="S31" s="21">
        <f t="shared" si="34"/>
        <v>0</v>
      </c>
      <c r="T31" s="22" t="str">
        <f t="shared" si="35"/>
        <v/>
      </c>
      <c r="U31" s="19"/>
      <c r="V31" s="16">
        <v>0</v>
      </c>
      <c r="W31" s="18">
        <f t="shared" si="31"/>
        <v>0</v>
      </c>
      <c r="X31" s="19"/>
      <c r="Y31" s="21">
        <f t="shared" si="36"/>
        <v>0</v>
      </c>
      <c r="Z31" s="22" t="str">
        <f t="shared" si="37"/>
        <v/>
      </c>
      <c r="AA31" s="19"/>
      <c r="AB31" s="16">
        <v>0</v>
      </c>
      <c r="AC31" s="18">
        <f t="shared" si="32"/>
        <v>0</v>
      </c>
      <c r="AD31" s="19"/>
      <c r="AE31" s="21">
        <f t="shared" si="38"/>
        <v>0</v>
      </c>
      <c r="AF31" s="22" t="str">
        <f t="shared" si="39"/>
        <v/>
      </c>
    </row>
    <row r="32" spans="2:32" ht="25" x14ac:dyDescent="0.25">
      <c r="B32" s="134" t="s">
        <v>18</v>
      </c>
      <c r="C32" s="14"/>
      <c r="D32" s="15" t="s">
        <v>70</v>
      </c>
      <c r="E32" s="15"/>
      <c r="F32" s="17">
        <f>$G$7</f>
        <v>0.3</v>
      </c>
      <c r="G32" s="16"/>
      <c r="H32" s="18">
        <f t="shared" ref="H32" si="40">$F32*G32</f>
        <v>0</v>
      </c>
      <c r="I32" s="19"/>
      <c r="J32" s="16"/>
      <c r="K32" s="18">
        <f t="shared" ref="K32" si="41">$F32*J32</f>
        <v>0</v>
      </c>
      <c r="L32" s="19"/>
      <c r="M32" s="21">
        <f t="shared" ref="M32" si="42">K32-H32</f>
        <v>0</v>
      </c>
      <c r="N32" s="22" t="str">
        <f t="shared" ref="N32" si="43">IF((H32)=0,"",(M32/H32))</f>
        <v/>
      </c>
      <c r="O32" s="36"/>
      <c r="P32" s="16"/>
      <c r="Q32" s="18">
        <f t="shared" si="30"/>
        <v>0</v>
      </c>
      <c r="R32" s="36"/>
      <c r="S32" s="21">
        <f t="shared" si="10"/>
        <v>0</v>
      </c>
      <c r="T32" s="22" t="str">
        <f t="shared" si="5"/>
        <v/>
      </c>
      <c r="U32" s="36"/>
      <c r="V32" s="16"/>
      <c r="W32" s="18">
        <f t="shared" si="31"/>
        <v>0</v>
      </c>
      <c r="X32" s="36"/>
      <c r="Y32" s="21">
        <f t="shared" si="11"/>
        <v>0</v>
      </c>
      <c r="Z32" s="22" t="str">
        <f t="shared" si="7"/>
        <v/>
      </c>
      <c r="AA32" s="36"/>
      <c r="AB32" s="16"/>
      <c r="AC32" s="18">
        <f t="shared" si="32"/>
        <v>0</v>
      </c>
      <c r="AD32" s="36"/>
      <c r="AE32" s="21">
        <f t="shared" si="12"/>
        <v>0</v>
      </c>
      <c r="AF32" s="22" t="str">
        <f t="shared" si="9"/>
        <v/>
      </c>
    </row>
    <row r="33" spans="2:32" x14ac:dyDescent="0.25">
      <c r="B33" s="37" t="s">
        <v>19</v>
      </c>
      <c r="C33" s="14"/>
      <c r="D33" s="15" t="s">
        <v>70</v>
      </c>
      <c r="E33" s="15"/>
      <c r="F33" s="17">
        <f t="shared" ref="F33" si="44">$G$7</f>
        <v>0.3</v>
      </c>
      <c r="G33" s="133">
        <v>1.745E-2</v>
      </c>
      <c r="H33" s="18">
        <f t="shared" si="28"/>
        <v>5.2350000000000001E-3</v>
      </c>
      <c r="I33" s="19"/>
      <c r="J33" s="133">
        <v>1.745E-2</v>
      </c>
      <c r="K33" s="18">
        <f t="shared" si="29"/>
        <v>5.2350000000000001E-3</v>
      </c>
      <c r="L33" s="19"/>
      <c r="M33" s="21">
        <f t="shared" si="26"/>
        <v>0</v>
      </c>
      <c r="N33" s="22">
        <f t="shared" si="27"/>
        <v>0</v>
      </c>
      <c r="O33" s="19"/>
      <c r="P33" s="133">
        <v>1.745E-2</v>
      </c>
      <c r="Q33" s="18">
        <f t="shared" si="30"/>
        <v>5.2350000000000001E-3</v>
      </c>
      <c r="R33" s="19"/>
      <c r="S33" s="21">
        <f t="shared" si="10"/>
        <v>0</v>
      </c>
      <c r="T33" s="22">
        <f t="shared" si="5"/>
        <v>0</v>
      </c>
      <c r="U33" s="19"/>
      <c r="V33" s="133">
        <v>1.745E-2</v>
      </c>
      <c r="W33" s="18">
        <f t="shared" si="31"/>
        <v>5.2350000000000001E-3</v>
      </c>
      <c r="X33" s="19"/>
      <c r="Y33" s="21">
        <f t="shared" si="11"/>
        <v>0</v>
      </c>
      <c r="Z33" s="22">
        <f t="shared" si="7"/>
        <v>0</v>
      </c>
      <c r="AA33" s="19"/>
      <c r="AB33" s="133">
        <v>1.745E-2</v>
      </c>
      <c r="AC33" s="18">
        <f t="shared" si="32"/>
        <v>5.2350000000000001E-3</v>
      </c>
      <c r="AD33" s="19"/>
      <c r="AE33" s="21">
        <f t="shared" si="12"/>
        <v>0</v>
      </c>
      <c r="AF33" s="22">
        <f t="shared" si="9"/>
        <v>0</v>
      </c>
    </row>
    <row r="34" spans="2:32" x14ac:dyDescent="0.25">
      <c r="B34" s="37" t="s">
        <v>20</v>
      </c>
      <c r="C34" s="14"/>
      <c r="D34" s="15"/>
      <c r="E34" s="15"/>
      <c r="F34" s="179">
        <f>$G$8*(1+G63)-$G$8</f>
        <v>4.1427945000000079</v>
      </c>
      <c r="G34" s="38">
        <f>0.64*$G$44+0.18*$G$45+0.18*$G$46</f>
        <v>0.10214000000000001</v>
      </c>
      <c r="H34" s="18">
        <f t="shared" si="28"/>
        <v>0.42314503023000083</v>
      </c>
      <c r="I34" s="19"/>
      <c r="J34" s="38">
        <f>0.64*$G$44+0.18*$G$45+0.18*$G$46</f>
        <v>0.10214000000000001</v>
      </c>
      <c r="K34" s="18">
        <f t="shared" si="29"/>
        <v>0.42314503023000083</v>
      </c>
      <c r="L34" s="19"/>
      <c r="M34" s="21">
        <f t="shared" si="26"/>
        <v>0</v>
      </c>
      <c r="N34" s="22">
        <f t="shared" si="27"/>
        <v>0</v>
      </c>
      <c r="O34" s="19"/>
      <c r="P34" s="38">
        <f>0.64*$G$44+0.18*$G$45+0.18*$G$46</f>
        <v>0.10214000000000001</v>
      </c>
      <c r="Q34" s="18">
        <f t="shared" si="30"/>
        <v>0.42314503023000083</v>
      </c>
      <c r="R34" s="19"/>
      <c r="S34" s="21">
        <f t="shared" si="10"/>
        <v>0</v>
      </c>
      <c r="T34" s="22">
        <f t="shared" si="5"/>
        <v>0</v>
      </c>
      <c r="U34" s="19"/>
      <c r="V34" s="38">
        <f>0.64*$G$44+0.18*$G$45+0.18*$G$46</f>
        <v>0.10214000000000001</v>
      </c>
      <c r="W34" s="18">
        <f t="shared" si="31"/>
        <v>0.42314503023000083</v>
      </c>
      <c r="X34" s="19"/>
      <c r="Y34" s="21">
        <f t="shared" si="11"/>
        <v>0</v>
      </c>
      <c r="Z34" s="22">
        <f t="shared" si="7"/>
        <v>0</v>
      </c>
      <c r="AA34" s="19"/>
      <c r="AB34" s="38">
        <f>0.64*$G$44+0.18*$G$45+0.18*$G$46</f>
        <v>0.10214000000000001</v>
      </c>
      <c r="AC34" s="18">
        <f t="shared" si="32"/>
        <v>0.42314503023000083</v>
      </c>
      <c r="AD34" s="19"/>
      <c r="AE34" s="21">
        <f t="shared" si="12"/>
        <v>0</v>
      </c>
      <c r="AF34" s="22">
        <f t="shared" si="9"/>
        <v>0</v>
      </c>
    </row>
    <row r="35" spans="2:32" x14ac:dyDescent="0.25">
      <c r="B35" s="37" t="s">
        <v>21</v>
      </c>
      <c r="C35" s="14"/>
      <c r="D35" s="15" t="s">
        <v>55</v>
      </c>
      <c r="E35" s="15"/>
      <c r="F35" s="161">
        <f>G6</f>
        <v>1</v>
      </c>
      <c r="G35" s="38"/>
      <c r="H35" s="18">
        <f t="shared" si="28"/>
        <v>0</v>
      </c>
      <c r="I35" s="19"/>
      <c r="J35" s="38"/>
      <c r="K35" s="18">
        <f t="shared" si="29"/>
        <v>0</v>
      </c>
      <c r="L35" s="19"/>
      <c r="M35" s="21">
        <f t="shared" si="26"/>
        <v>0</v>
      </c>
      <c r="N35" s="22"/>
      <c r="O35" s="19"/>
      <c r="P35" s="38"/>
      <c r="Q35" s="18">
        <f t="shared" si="30"/>
        <v>0</v>
      </c>
      <c r="R35" s="19"/>
      <c r="S35" s="21">
        <f t="shared" si="10"/>
        <v>0</v>
      </c>
      <c r="T35" s="22"/>
      <c r="U35" s="19"/>
      <c r="V35" s="38"/>
      <c r="W35" s="18">
        <f t="shared" si="31"/>
        <v>0</v>
      </c>
      <c r="X35" s="19"/>
      <c r="Y35" s="21">
        <f t="shared" si="11"/>
        <v>0</v>
      </c>
      <c r="Z35" s="22"/>
      <c r="AA35" s="19"/>
      <c r="AB35" s="38"/>
      <c r="AC35" s="18">
        <f t="shared" si="32"/>
        <v>0</v>
      </c>
      <c r="AD35" s="19"/>
      <c r="AE35" s="21">
        <f t="shared" si="12"/>
        <v>0</v>
      </c>
      <c r="AF35" s="22"/>
    </row>
    <row r="36" spans="2:32" ht="25.5" customHeight="1" x14ac:dyDescent="0.25">
      <c r="B36" s="39" t="s">
        <v>22</v>
      </c>
      <c r="C36" s="40"/>
      <c r="D36" s="40"/>
      <c r="E36" s="40"/>
      <c r="F36" s="42"/>
      <c r="G36" s="41"/>
      <c r="H36" s="43">
        <f>SUM(H29:H35)+H28</f>
        <v>9.9826500302299994</v>
      </c>
      <c r="I36" s="31"/>
      <c r="J36" s="41"/>
      <c r="K36" s="43">
        <f>SUM(K29:K35)+K28</f>
        <v>10.933391939891413</v>
      </c>
      <c r="L36" s="31"/>
      <c r="M36" s="32">
        <f t="shared" si="26"/>
        <v>0.95074190966141359</v>
      </c>
      <c r="N36" s="33">
        <f t="shared" ref="N36:N46" si="45">IF((H36)=0,"",(M36/H36))</f>
        <v>9.5239431091175761E-2</v>
      </c>
      <c r="O36" s="31"/>
      <c r="P36" s="41"/>
      <c r="Q36" s="43">
        <f>SUM(Q29:Q35)+Q28</f>
        <v>10.61945003023</v>
      </c>
      <c r="R36" s="31"/>
      <c r="S36" s="32">
        <f t="shared" si="10"/>
        <v>-0.31394190966141267</v>
      </c>
      <c r="T36" s="33">
        <f t="shared" ref="T36:T46" si="46">IF((K36)=0,"",(S36/K36))</f>
        <v>-2.8714045136895607E-2</v>
      </c>
      <c r="U36" s="31"/>
      <c r="V36" s="41"/>
      <c r="W36" s="43">
        <f>SUM(W29:W35)+W28</f>
        <v>10.601590030230001</v>
      </c>
      <c r="X36" s="31"/>
      <c r="Y36" s="32">
        <f t="shared" si="11"/>
        <v>-1.7859999999998877E-2</v>
      </c>
      <c r="Z36" s="33">
        <f t="shared" ref="Z36:Z46" si="47">IF((Q36)=0,"",(Y36/Q36))</f>
        <v>-1.6818196751392461E-3</v>
      </c>
      <c r="AA36" s="31"/>
      <c r="AB36" s="41"/>
      <c r="AC36" s="43">
        <f>SUM(AC29:AC35)+AC28</f>
        <v>10.824010030230001</v>
      </c>
      <c r="AD36" s="31"/>
      <c r="AE36" s="32">
        <f t="shared" si="12"/>
        <v>0.22241999999999962</v>
      </c>
      <c r="AF36" s="33">
        <f t="shared" ref="AF36:AF46" si="48">IF((W36)=0,"",(AE36/W36))</f>
        <v>2.0979871827318173E-2</v>
      </c>
    </row>
    <row r="37" spans="2:32" x14ac:dyDescent="0.25">
      <c r="B37" s="19" t="s">
        <v>23</v>
      </c>
      <c r="C37" s="19"/>
      <c r="D37" s="44" t="s">
        <v>70</v>
      </c>
      <c r="E37" s="44"/>
      <c r="F37" s="45">
        <f>G7</f>
        <v>0.3</v>
      </c>
      <c r="G37" s="20">
        <v>2.3122152159791769</v>
      </c>
      <c r="H37" s="18">
        <f>$F37*G37</f>
        <v>0.69366456479375305</v>
      </c>
      <c r="I37" s="19"/>
      <c r="J37" s="20">
        <v>2.2489556131050223</v>
      </c>
      <c r="K37" s="18">
        <f>$F37*J37</f>
        <v>0.67468668393150666</v>
      </c>
      <c r="L37" s="19"/>
      <c r="M37" s="21">
        <f t="shared" si="26"/>
        <v>-1.8977880862246388E-2</v>
      </c>
      <c r="N37" s="22">
        <f t="shared" si="45"/>
        <v>-2.7358873186623094E-2</v>
      </c>
      <c r="O37" s="19"/>
      <c r="P37" s="20">
        <v>2.2489556131050223</v>
      </c>
      <c r="Q37" s="18">
        <f>$F37*P37</f>
        <v>0.67468668393150666</v>
      </c>
      <c r="R37" s="19"/>
      <c r="S37" s="21">
        <f t="shared" si="10"/>
        <v>0</v>
      </c>
      <c r="T37" s="22">
        <f t="shared" si="46"/>
        <v>0</v>
      </c>
      <c r="U37" s="19"/>
      <c r="V37" s="20">
        <v>2.2489556131050223</v>
      </c>
      <c r="W37" s="18">
        <f>$F37*V37</f>
        <v>0.67468668393150666</v>
      </c>
      <c r="X37" s="19"/>
      <c r="Y37" s="21">
        <f t="shared" si="11"/>
        <v>0</v>
      </c>
      <c r="Z37" s="22">
        <f t="shared" si="47"/>
        <v>0</v>
      </c>
      <c r="AA37" s="19"/>
      <c r="AB37" s="20">
        <v>2.2489556131050223</v>
      </c>
      <c r="AC37" s="18">
        <f>$F37*AB37</f>
        <v>0.67468668393150666</v>
      </c>
      <c r="AD37" s="19"/>
      <c r="AE37" s="21">
        <f t="shared" si="12"/>
        <v>0</v>
      </c>
      <c r="AF37" s="22">
        <f t="shared" si="48"/>
        <v>0</v>
      </c>
    </row>
    <row r="38" spans="2:32" ht="25.5" customHeight="1" x14ac:dyDescent="0.25">
      <c r="B38" s="46" t="s">
        <v>24</v>
      </c>
      <c r="C38" s="19"/>
      <c r="D38" s="44" t="s">
        <v>70</v>
      </c>
      <c r="E38" s="44"/>
      <c r="F38" s="45">
        <f>F37</f>
        <v>0.3</v>
      </c>
      <c r="G38" s="20">
        <v>1.7036791270448404</v>
      </c>
      <c r="H38" s="18">
        <f>$F38*G38</f>
        <v>0.51110373811345211</v>
      </c>
      <c r="I38" s="19"/>
      <c r="J38" s="20">
        <v>1.707114694191687</v>
      </c>
      <c r="K38" s="18">
        <f>$F38*J38</f>
        <v>0.51213440825750611</v>
      </c>
      <c r="L38" s="19"/>
      <c r="M38" s="21">
        <f t="shared" si="26"/>
        <v>1.0306701440540023E-3</v>
      </c>
      <c r="N38" s="22">
        <f t="shared" si="45"/>
        <v>2.0165576324257281E-3</v>
      </c>
      <c r="O38" s="19"/>
      <c r="P38" s="20">
        <v>1.707114694191687</v>
      </c>
      <c r="Q38" s="18">
        <f>$F38*P38</f>
        <v>0.51213440825750611</v>
      </c>
      <c r="R38" s="19"/>
      <c r="S38" s="21">
        <f t="shared" si="10"/>
        <v>0</v>
      </c>
      <c r="T38" s="22">
        <f t="shared" si="46"/>
        <v>0</v>
      </c>
      <c r="U38" s="19"/>
      <c r="V38" s="20">
        <v>1.707114694191687</v>
      </c>
      <c r="W38" s="18">
        <f>$F38*V38</f>
        <v>0.51213440825750611</v>
      </c>
      <c r="X38" s="19"/>
      <c r="Y38" s="21">
        <f t="shared" si="11"/>
        <v>0</v>
      </c>
      <c r="Z38" s="22">
        <f t="shared" si="47"/>
        <v>0</v>
      </c>
      <c r="AA38" s="19"/>
      <c r="AB38" s="20">
        <v>1.707114694191687</v>
      </c>
      <c r="AC38" s="18">
        <f>$F38*AB38</f>
        <v>0.51213440825750611</v>
      </c>
      <c r="AD38" s="19"/>
      <c r="AE38" s="21">
        <f t="shared" si="12"/>
        <v>0</v>
      </c>
      <c r="AF38" s="22">
        <f t="shared" si="48"/>
        <v>0</v>
      </c>
    </row>
    <row r="39" spans="2:32" ht="25.5" customHeight="1" x14ac:dyDescent="0.25">
      <c r="B39" s="39" t="s">
        <v>25</v>
      </c>
      <c r="C39" s="26"/>
      <c r="D39" s="26"/>
      <c r="E39" s="26"/>
      <c r="F39" s="42"/>
      <c r="G39" s="47"/>
      <c r="H39" s="43">
        <f>SUM(H36:H38)</f>
        <v>11.187418333137204</v>
      </c>
      <c r="I39" s="48"/>
      <c r="J39" s="47"/>
      <c r="K39" s="43">
        <f>SUM(K36:K38)</f>
        <v>12.120213032080425</v>
      </c>
      <c r="L39" s="48"/>
      <c r="M39" s="32">
        <f t="shared" si="26"/>
        <v>0.93279469894322098</v>
      </c>
      <c r="N39" s="33">
        <f t="shared" si="45"/>
        <v>8.3378905764190214E-2</v>
      </c>
      <c r="O39" s="48"/>
      <c r="P39" s="47"/>
      <c r="Q39" s="43">
        <f>SUM(Q36:Q38)</f>
        <v>11.806271122419012</v>
      </c>
      <c r="R39" s="48"/>
      <c r="S39" s="32">
        <f t="shared" si="10"/>
        <v>-0.31394190966141267</v>
      </c>
      <c r="T39" s="33">
        <f t="shared" si="46"/>
        <v>-2.5902342543852531E-2</v>
      </c>
      <c r="U39" s="48"/>
      <c r="V39" s="47"/>
      <c r="W39" s="43">
        <f>SUM(W36:W38)</f>
        <v>11.788411122419014</v>
      </c>
      <c r="X39" s="48"/>
      <c r="Y39" s="32">
        <f t="shared" si="11"/>
        <v>-1.7859999999998877E-2</v>
      </c>
      <c r="Z39" s="33">
        <f t="shared" si="47"/>
        <v>-1.51275536660211E-3</v>
      </c>
      <c r="AA39" s="48"/>
      <c r="AB39" s="47"/>
      <c r="AC39" s="43">
        <f>SUM(AC36:AC38)</f>
        <v>12.010831122419013</v>
      </c>
      <c r="AD39" s="48"/>
      <c r="AE39" s="32">
        <f t="shared" si="12"/>
        <v>0.22241999999999962</v>
      </c>
      <c r="AF39" s="33">
        <f t="shared" si="48"/>
        <v>1.8867682649530673E-2</v>
      </c>
    </row>
    <row r="40" spans="2:32" ht="24.75" customHeight="1" x14ac:dyDescent="0.25">
      <c r="B40" s="49" t="s">
        <v>26</v>
      </c>
      <c r="C40" s="14"/>
      <c r="D40" s="15" t="s">
        <v>58</v>
      </c>
      <c r="E40" s="15"/>
      <c r="F40" s="156">
        <f>$G$8*(1+G63)</f>
        <v>138.69279450000002</v>
      </c>
      <c r="G40" s="50">
        <v>4.4000000000000003E-3</v>
      </c>
      <c r="H40" s="154">
        <f t="shared" ref="H40:H48" si="49">$F40*G40</f>
        <v>0.61024829580000017</v>
      </c>
      <c r="I40" s="19"/>
      <c r="J40" s="211">
        <v>5.8500000000000002E-3</v>
      </c>
      <c r="K40" s="212">
        <f t="shared" ref="K40:K48" si="50">$F40*J40</f>
        <v>0.81135284782500017</v>
      </c>
      <c r="L40" s="19"/>
      <c r="M40" s="21">
        <f t="shared" si="26"/>
        <v>0.20110455202499999</v>
      </c>
      <c r="N40" s="155">
        <f t="shared" si="45"/>
        <v>0.32954545454545442</v>
      </c>
      <c r="O40" s="19"/>
      <c r="P40" s="50">
        <v>4.4000000000000003E-3</v>
      </c>
      <c r="Q40" s="154">
        <f t="shared" ref="Q40:Q48" si="51">$F40*P40</f>
        <v>0.61024829580000017</v>
      </c>
      <c r="R40" s="19"/>
      <c r="S40" s="21">
        <f t="shared" si="10"/>
        <v>-0.20110455202499999</v>
      </c>
      <c r="T40" s="155">
        <f t="shared" si="46"/>
        <v>-0.24786324786324782</v>
      </c>
      <c r="U40" s="19"/>
      <c r="V40" s="50">
        <v>4.4000000000000003E-3</v>
      </c>
      <c r="W40" s="154">
        <f t="shared" ref="W40:W48" si="52">$F40*V40</f>
        <v>0.61024829580000017</v>
      </c>
      <c r="X40" s="19"/>
      <c r="Y40" s="21">
        <f t="shared" si="11"/>
        <v>0</v>
      </c>
      <c r="Z40" s="155">
        <f t="shared" si="47"/>
        <v>0</v>
      </c>
      <c r="AA40" s="19"/>
      <c r="AB40" s="50">
        <v>4.4000000000000003E-3</v>
      </c>
      <c r="AC40" s="154">
        <f t="shared" ref="AC40:AC48" si="53">$F40*AB40</f>
        <v>0.61024829580000017</v>
      </c>
      <c r="AD40" s="19"/>
      <c r="AE40" s="21">
        <f t="shared" si="12"/>
        <v>0</v>
      </c>
      <c r="AF40" s="155">
        <f t="shared" si="48"/>
        <v>0</v>
      </c>
    </row>
    <row r="41" spans="2:32" ht="25.5" customHeight="1" x14ac:dyDescent="0.25">
      <c r="B41" s="49" t="s">
        <v>27</v>
      </c>
      <c r="C41" s="14"/>
      <c r="D41" s="15" t="s">
        <v>58</v>
      </c>
      <c r="E41" s="15"/>
      <c r="F41" s="156">
        <f>$G$8*(1+G63)</f>
        <v>138.69279450000002</v>
      </c>
      <c r="G41" s="50">
        <v>1.2999999999999999E-3</v>
      </c>
      <c r="H41" s="154">
        <f t="shared" si="49"/>
        <v>0.18030063285</v>
      </c>
      <c r="I41" s="19"/>
      <c r="J41" s="50">
        <v>1.2999999999999999E-3</v>
      </c>
      <c r="K41" s="154">
        <f t="shared" si="50"/>
        <v>0.18030063285</v>
      </c>
      <c r="L41" s="19"/>
      <c r="M41" s="21">
        <f t="shared" si="26"/>
        <v>0</v>
      </c>
      <c r="N41" s="155">
        <f t="shared" si="45"/>
        <v>0</v>
      </c>
      <c r="O41" s="19"/>
      <c r="P41" s="50">
        <v>1.2999999999999999E-3</v>
      </c>
      <c r="Q41" s="154">
        <f t="shared" si="51"/>
        <v>0.18030063285</v>
      </c>
      <c r="R41" s="19"/>
      <c r="S41" s="21">
        <f t="shared" si="10"/>
        <v>0</v>
      </c>
      <c r="T41" s="155">
        <f t="shared" si="46"/>
        <v>0</v>
      </c>
      <c r="U41" s="19"/>
      <c r="V41" s="50">
        <v>1.2999999999999999E-3</v>
      </c>
      <c r="W41" s="154">
        <f t="shared" si="52"/>
        <v>0.18030063285</v>
      </c>
      <c r="X41" s="19"/>
      <c r="Y41" s="21">
        <f t="shared" si="11"/>
        <v>0</v>
      </c>
      <c r="Z41" s="155">
        <f t="shared" si="47"/>
        <v>0</v>
      </c>
      <c r="AA41" s="19"/>
      <c r="AB41" s="50">
        <v>1.2999999999999999E-3</v>
      </c>
      <c r="AC41" s="154">
        <f t="shared" si="53"/>
        <v>0.18030063285</v>
      </c>
      <c r="AD41" s="19"/>
      <c r="AE41" s="21">
        <f t="shared" si="12"/>
        <v>0</v>
      </c>
      <c r="AF41" s="155">
        <f t="shared" si="48"/>
        <v>0</v>
      </c>
    </row>
    <row r="42" spans="2:32" x14ac:dyDescent="0.25">
      <c r="B42" s="14" t="s">
        <v>28</v>
      </c>
      <c r="C42" s="14"/>
      <c r="D42" s="15" t="s">
        <v>55</v>
      </c>
      <c r="E42" s="15"/>
      <c r="F42" s="161">
        <f>G6</f>
        <v>1</v>
      </c>
      <c r="G42" s="50">
        <v>0.25</v>
      </c>
      <c r="H42" s="154">
        <f t="shared" si="49"/>
        <v>0.25</v>
      </c>
      <c r="I42" s="19"/>
      <c r="J42" s="50">
        <v>0.25</v>
      </c>
      <c r="K42" s="154">
        <f t="shared" si="50"/>
        <v>0.25</v>
      </c>
      <c r="L42" s="19"/>
      <c r="M42" s="21">
        <f t="shared" si="26"/>
        <v>0</v>
      </c>
      <c r="N42" s="155">
        <f t="shared" si="45"/>
        <v>0</v>
      </c>
      <c r="O42" s="19"/>
      <c r="P42" s="50">
        <v>0.25</v>
      </c>
      <c r="Q42" s="154">
        <f t="shared" si="51"/>
        <v>0.25</v>
      </c>
      <c r="R42" s="19"/>
      <c r="S42" s="21">
        <f t="shared" si="10"/>
        <v>0</v>
      </c>
      <c r="T42" s="155">
        <f t="shared" si="46"/>
        <v>0</v>
      </c>
      <c r="U42" s="19"/>
      <c r="V42" s="50">
        <v>0.25</v>
      </c>
      <c r="W42" s="154">
        <f t="shared" si="52"/>
        <v>0.25</v>
      </c>
      <c r="X42" s="19"/>
      <c r="Y42" s="21">
        <f t="shared" si="11"/>
        <v>0</v>
      </c>
      <c r="Z42" s="155">
        <f t="shared" si="47"/>
        <v>0</v>
      </c>
      <c r="AA42" s="19"/>
      <c r="AB42" s="50">
        <v>0.25</v>
      </c>
      <c r="AC42" s="154">
        <f t="shared" si="53"/>
        <v>0.25</v>
      </c>
      <c r="AD42" s="19"/>
      <c r="AE42" s="21">
        <f t="shared" si="12"/>
        <v>0</v>
      </c>
      <c r="AF42" s="155">
        <f t="shared" si="48"/>
        <v>0</v>
      </c>
    </row>
    <row r="43" spans="2:32" x14ac:dyDescent="0.25">
      <c r="B43" s="14" t="s">
        <v>29</v>
      </c>
      <c r="C43" s="14"/>
      <c r="D43" s="15" t="s">
        <v>58</v>
      </c>
      <c r="E43" s="15"/>
      <c r="F43" s="157">
        <f>G8</f>
        <v>134.55000000000001</v>
      </c>
      <c r="G43" s="50">
        <v>7.0000000000000001E-3</v>
      </c>
      <c r="H43" s="154">
        <f t="shared" si="49"/>
        <v>0.94185000000000008</v>
      </c>
      <c r="I43" s="19"/>
      <c r="J43" s="50">
        <v>7.0000000000000001E-3</v>
      </c>
      <c r="K43" s="154">
        <f t="shared" si="50"/>
        <v>0.94185000000000008</v>
      </c>
      <c r="L43" s="19"/>
      <c r="M43" s="21">
        <f t="shared" si="26"/>
        <v>0</v>
      </c>
      <c r="N43" s="155">
        <f t="shared" si="45"/>
        <v>0</v>
      </c>
      <c r="O43" s="19"/>
      <c r="P43" s="50">
        <v>7.0000000000000001E-3</v>
      </c>
      <c r="Q43" s="154">
        <f t="shared" si="51"/>
        <v>0.94185000000000008</v>
      </c>
      <c r="R43" s="19"/>
      <c r="S43" s="21">
        <f t="shared" si="10"/>
        <v>0</v>
      </c>
      <c r="T43" s="155">
        <f t="shared" si="46"/>
        <v>0</v>
      </c>
      <c r="U43" s="19"/>
      <c r="V43" s="50">
        <v>7.0000000000000001E-3</v>
      </c>
      <c r="W43" s="154">
        <f t="shared" si="52"/>
        <v>0.94185000000000008</v>
      </c>
      <c r="X43" s="19"/>
      <c r="Y43" s="21">
        <f t="shared" si="11"/>
        <v>0</v>
      </c>
      <c r="Z43" s="155">
        <f t="shared" si="47"/>
        <v>0</v>
      </c>
      <c r="AA43" s="19"/>
      <c r="AB43" s="50">
        <v>7.0000000000000001E-3</v>
      </c>
      <c r="AC43" s="154">
        <f t="shared" si="53"/>
        <v>0.94185000000000008</v>
      </c>
      <c r="AD43" s="19"/>
      <c r="AE43" s="21">
        <f t="shared" si="12"/>
        <v>0</v>
      </c>
      <c r="AF43" s="155">
        <f t="shared" si="48"/>
        <v>0</v>
      </c>
    </row>
    <row r="44" spans="2:32" x14ac:dyDescent="0.25">
      <c r="B44" s="37" t="s">
        <v>30</v>
      </c>
      <c r="C44" s="14"/>
      <c r="D44" s="15" t="s">
        <v>58</v>
      </c>
      <c r="E44" s="15"/>
      <c r="F44" s="55">
        <f>0.64*$G$8</f>
        <v>86.112000000000009</v>
      </c>
      <c r="G44" s="54">
        <v>0.08</v>
      </c>
      <c r="H44" s="154">
        <f t="shared" si="49"/>
        <v>6.8889600000000009</v>
      </c>
      <c r="I44" s="19"/>
      <c r="J44" s="54">
        <v>0.08</v>
      </c>
      <c r="K44" s="154">
        <f t="shared" si="50"/>
        <v>6.8889600000000009</v>
      </c>
      <c r="L44" s="19"/>
      <c r="M44" s="21">
        <f t="shared" si="26"/>
        <v>0</v>
      </c>
      <c r="N44" s="155">
        <f t="shared" si="45"/>
        <v>0</v>
      </c>
      <c r="O44" s="19"/>
      <c r="P44" s="54">
        <v>0.08</v>
      </c>
      <c r="Q44" s="154">
        <f t="shared" si="51"/>
        <v>6.8889600000000009</v>
      </c>
      <c r="R44" s="19"/>
      <c r="S44" s="21">
        <f t="shared" si="10"/>
        <v>0</v>
      </c>
      <c r="T44" s="155">
        <f t="shared" si="46"/>
        <v>0</v>
      </c>
      <c r="U44" s="19"/>
      <c r="V44" s="54">
        <v>0.08</v>
      </c>
      <c r="W44" s="154">
        <f t="shared" si="52"/>
        <v>6.8889600000000009</v>
      </c>
      <c r="X44" s="19"/>
      <c r="Y44" s="21">
        <f t="shared" si="11"/>
        <v>0</v>
      </c>
      <c r="Z44" s="155">
        <f t="shared" si="47"/>
        <v>0</v>
      </c>
      <c r="AA44" s="19"/>
      <c r="AB44" s="54">
        <v>0.08</v>
      </c>
      <c r="AC44" s="154">
        <f t="shared" si="53"/>
        <v>6.8889600000000009</v>
      </c>
      <c r="AD44" s="19"/>
      <c r="AE44" s="21">
        <f t="shared" si="12"/>
        <v>0</v>
      </c>
      <c r="AF44" s="155">
        <f t="shared" si="48"/>
        <v>0</v>
      </c>
    </row>
    <row r="45" spans="2:32" x14ac:dyDescent="0.25">
      <c r="B45" s="37" t="s">
        <v>31</v>
      </c>
      <c r="C45" s="14"/>
      <c r="D45" s="15" t="s">
        <v>58</v>
      </c>
      <c r="E45" s="15"/>
      <c r="F45" s="55">
        <f>0.18*$G$8</f>
        <v>24.219000000000001</v>
      </c>
      <c r="G45" s="54">
        <v>0.122</v>
      </c>
      <c r="H45" s="154">
        <f t="shared" si="49"/>
        <v>2.9547180000000002</v>
      </c>
      <c r="I45" s="19"/>
      <c r="J45" s="54">
        <v>0.122</v>
      </c>
      <c r="K45" s="154">
        <f t="shared" si="50"/>
        <v>2.9547180000000002</v>
      </c>
      <c r="L45" s="19"/>
      <c r="M45" s="21">
        <f t="shared" si="26"/>
        <v>0</v>
      </c>
      <c r="N45" s="155">
        <f t="shared" si="45"/>
        <v>0</v>
      </c>
      <c r="O45" s="19"/>
      <c r="P45" s="54">
        <v>0.122</v>
      </c>
      <c r="Q45" s="154">
        <f t="shared" si="51"/>
        <v>2.9547180000000002</v>
      </c>
      <c r="R45" s="19"/>
      <c r="S45" s="21">
        <f t="shared" si="10"/>
        <v>0</v>
      </c>
      <c r="T45" s="155">
        <f t="shared" si="46"/>
        <v>0</v>
      </c>
      <c r="U45" s="19"/>
      <c r="V45" s="54">
        <v>0.122</v>
      </c>
      <c r="W45" s="154">
        <f t="shared" si="52"/>
        <v>2.9547180000000002</v>
      </c>
      <c r="X45" s="19"/>
      <c r="Y45" s="21">
        <f t="shared" si="11"/>
        <v>0</v>
      </c>
      <c r="Z45" s="155">
        <f t="shared" si="47"/>
        <v>0</v>
      </c>
      <c r="AA45" s="19"/>
      <c r="AB45" s="54">
        <v>0.122</v>
      </c>
      <c r="AC45" s="154">
        <f t="shared" si="53"/>
        <v>2.9547180000000002</v>
      </c>
      <c r="AD45" s="19"/>
      <c r="AE45" s="21">
        <f t="shared" si="12"/>
        <v>0</v>
      </c>
      <c r="AF45" s="155">
        <f t="shared" si="48"/>
        <v>0</v>
      </c>
    </row>
    <row r="46" spans="2:32" x14ac:dyDescent="0.25">
      <c r="B46" s="159" t="s">
        <v>32</v>
      </c>
      <c r="C46" s="14"/>
      <c r="D46" s="15" t="s">
        <v>58</v>
      </c>
      <c r="E46" s="15"/>
      <c r="F46" s="55">
        <f>0.18*$G$8</f>
        <v>24.219000000000001</v>
      </c>
      <c r="G46" s="54">
        <v>0.161</v>
      </c>
      <c r="H46" s="154">
        <f t="shared" si="49"/>
        <v>3.8992590000000003</v>
      </c>
      <c r="I46" s="19"/>
      <c r="J46" s="54">
        <v>0.161</v>
      </c>
      <c r="K46" s="154">
        <f t="shared" si="50"/>
        <v>3.8992590000000003</v>
      </c>
      <c r="L46" s="19"/>
      <c r="M46" s="21">
        <f t="shared" si="26"/>
        <v>0</v>
      </c>
      <c r="N46" s="155">
        <f t="shared" si="45"/>
        <v>0</v>
      </c>
      <c r="O46" s="19"/>
      <c r="P46" s="54">
        <v>0.161</v>
      </c>
      <c r="Q46" s="154">
        <f t="shared" si="51"/>
        <v>3.8992590000000003</v>
      </c>
      <c r="R46" s="19"/>
      <c r="S46" s="21">
        <f t="shared" si="10"/>
        <v>0</v>
      </c>
      <c r="T46" s="155">
        <f t="shared" si="46"/>
        <v>0</v>
      </c>
      <c r="U46" s="19"/>
      <c r="V46" s="54">
        <v>0.161</v>
      </c>
      <c r="W46" s="154">
        <f t="shared" si="52"/>
        <v>3.8992590000000003</v>
      </c>
      <c r="X46" s="19"/>
      <c r="Y46" s="21">
        <f t="shared" si="11"/>
        <v>0</v>
      </c>
      <c r="Z46" s="155">
        <f t="shared" si="47"/>
        <v>0</v>
      </c>
      <c r="AA46" s="19"/>
      <c r="AB46" s="54">
        <v>0.161</v>
      </c>
      <c r="AC46" s="154">
        <f t="shared" si="53"/>
        <v>3.8992590000000003</v>
      </c>
      <c r="AD46" s="19"/>
      <c r="AE46" s="21">
        <f t="shared" si="12"/>
        <v>0</v>
      </c>
      <c r="AF46" s="155">
        <f t="shared" si="48"/>
        <v>0</v>
      </c>
    </row>
    <row r="47" spans="2:32" s="61" customFormat="1" x14ac:dyDescent="0.25">
      <c r="B47" s="158" t="s">
        <v>33</v>
      </c>
      <c r="C47" s="56"/>
      <c r="D47" s="57" t="s">
        <v>58</v>
      </c>
      <c r="E47" s="57"/>
      <c r="F47" s="58">
        <f>IF(AND(N3=1, G8&gt;=750), 750, IF(AND(N3=1, AND(G8&lt;750, G8&gt;=0)), G8, IF(AND(N3=2, G8&gt;=750), 750, IF(AND(N3=2, AND(G8&lt;750, G8&gt;=0)), G8))))</f>
        <v>134.55000000000001</v>
      </c>
      <c r="G47" s="54">
        <v>9.4E-2</v>
      </c>
      <c r="H47" s="154">
        <f t="shared" si="49"/>
        <v>12.6477</v>
      </c>
      <c r="I47" s="59"/>
      <c r="J47" s="54">
        <v>9.4E-2</v>
      </c>
      <c r="K47" s="154">
        <f t="shared" si="50"/>
        <v>12.6477</v>
      </c>
      <c r="L47" s="59"/>
      <c r="M47" s="60">
        <f t="shared" si="26"/>
        <v>0</v>
      </c>
      <c r="N47" s="155">
        <f>IF((H47)=FALSE,"",(M47/H47))</f>
        <v>0</v>
      </c>
      <c r="O47" s="59"/>
      <c r="P47" s="54">
        <v>9.4E-2</v>
      </c>
      <c r="Q47" s="154">
        <f t="shared" si="51"/>
        <v>12.6477</v>
      </c>
      <c r="R47" s="59"/>
      <c r="S47" s="60">
        <f t="shared" si="10"/>
        <v>0</v>
      </c>
      <c r="T47" s="155">
        <f>IF((K47)=FALSE,"",(S47/K47))</f>
        <v>0</v>
      </c>
      <c r="U47" s="59"/>
      <c r="V47" s="54">
        <v>9.4E-2</v>
      </c>
      <c r="W47" s="154">
        <f t="shared" si="52"/>
        <v>12.6477</v>
      </c>
      <c r="X47" s="59"/>
      <c r="Y47" s="60">
        <f t="shared" si="11"/>
        <v>0</v>
      </c>
      <c r="Z47" s="155">
        <f>IF((Q47)=FALSE,"",(Y47/Q47))</f>
        <v>0</v>
      </c>
      <c r="AA47" s="59"/>
      <c r="AB47" s="54">
        <v>9.4E-2</v>
      </c>
      <c r="AC47" s="154">
        <f t="shared" si="53"/>
        <v>12.6477</v>
      </c>
      <c r="AD47" s="59"/>
      <c r="AE47" s="60">
        <f>AC47-W47</f>
        <v>0</v>
      </c>
      <c r="AF47" s="155">
        <f>IF((W47)=FALSE,"",(AE47/W47))</f>
        <v>0</v>
      </c>
    </row>
    <row r="48" spans="2:32" s="61" customFormat="1" ht="13" thickBot="1" x14ac:dyDescent="0.3">
      <c r="B48" s="158" t="s">
        <v>34</v>
      </c>
      <c r="C48" s="56"/>
      <c r="D48" s="57" t="s">
        <v>58</v>
      </c>
      <c r="E48" s="57"/>
      <c r="F48" s="58">
        <f>IF(AND(N3=1, G8&gt;=750), G8-750, IF(AND(N3=1, AND(G8&lt;750, G8&gt;=0)), 0, IF(AND(N3=2, G8&gt;=750), G8-750, IF(AND(N3=2, AND(G8&lt;750, G8&gt;=0)), 0))))</f>
        <v>0</v>
      </c>
      <c r="G48" s="54">
        <v>0.11</v>
      </c>
      <c r="H48" s="154">
        <f t="shared" si="49"/>
        <v>0</v>
      </c>
      <c r="I48" s="59"/>
      <c r="J48" s="54">
        <v>0.11</v>
      </c>
      <c r="K48" s="154">
        <f t="shared" si="50"/>
        <v>0</v>
      </c>
      <c r="L48" s="59"/>
      <c r="M48" s="60">
        <f t="shared" si="26"/>
        <v>0</v>
      </c>
      <c r="N48" s="155" t="str">
        <f>IFERROR(IF((H48)=FALSE,"",(M48/H48)),"n/a")</f>
        <v>n/a</v>
      </c>
      <c r="O48" s="59"/>
      <c r="P48" s="54">
        <v>0.11</v>
      </c>
      <c r="Q48" s="154">
        <f t="shared" si="51"/>
        <v>0</v>
      </c>
      <c r="R48" s="59"/>
      <c r="S48" s="60">
        <f t="shared" si="10"/>
        <v>0</v>
      </c>
      <c r="T48" s="155" t="e">
        <f>IF((K48)=FALSE,"",(S48/K48))</f>
        <v>#DIV/0!</v>
      </c>
      <c r="U48" s="59"/>
      <c r="V48" s="54">
        <v>0.11</v>
      </c>
      <c r="W48" s="154">
        <f t="shared" si="52"/>
        <v>0</v>
      </c>
      <c r="X48" s="59"/>
      <c r="Y48" s="60">
        <f t="shared" si="11"/>
        <v>0</v>
      </c>
      <c r="Z48" s="155" t="e">
        <f>IF((Q48)=FALSE,"",(Y48/Q48))</f>
        <v>#DIV/0!</v>
      </c>
      <c r="AA48" s="59"/>
      <c r="AB48" s="54">
        <v>0.11</v>
      </c>
      <c r="AC48" s="154">
        <f t="shared" si="53"/>
        <v>0</v>
      </c>
      <c r="AD48" s="59"/>
      <c r="AE48" s="60">
        <f t="shared" si="12"/>
        <v>0</v>
      </c>
      <c r="AF48" s="155" t="e">
        <f>IF((W48)=FALSE,"",(AE48/W48))</f>
        <v>#DIV/0!</v>
      </c>
    </row>
    <row r="49" spans="2:36" ht="8.25" customHeight="1" thickBot="1" x14ac:dyDescent="0.3">
      <c r="B49" s="62"/>
      <c r="C49" s="63"/>
      <c r="D49" s="64"/>
      <c r="E49" s="64"/>
      <c r="F49" s="66"/>
      <c r="G49" s="65"/>
      <c r="H49" s="67"/>
      <c r="I49" s="68"/>
      <c r="J49" s="65"/>
      <c r="K49" s="67"/>
      <c r="L49" s="68"/>
      <c r="M49" s="69">
        <f t="shared" si="26"/>
        <v>0</v>
      </c>
      <c r="N49" s="70"/>
      <c r="O49" s="68"/>
      <c r="P49" s="65"/>
      <c r="Q49" s="67"/>
      <c r="R49" s="68"/>
      <c r="S49" s="69">
        <f t="shared" si="10"/>
        <v>0</v>
      </c>
      <c r="T49" s="70"/>
      <c r="U49" s="68"/>
      <c r="V49" s="65"/>
      <c r="W49" s="67"/>
      <c r="X49" s="68"/>
      <c r="Y49" s="69">
        <f t="shared" si="11"/>
        <v>0</v>
      </c>
      <c r="Z49" s="70"/>
      <c r="AA49" s="68"/>
      <c r="AB49" s="65"/>
      <c r="AC49" s="67"/>
      <c r="AD49" s="68"/>
      <c r="AE49" s="69">
        <f t="shared" si="12"/>
        <v>0</v>
      </c>
      <c r="AF49" s="70"/>
    </row>
    <row r="50" spans="2:36" ht="13" x14ac:dyDescent="0.25">
      <c r="B50" s="71" t="s">
        <v>35</v>
      </c>
      <c r="C50" s="14"/>
      <c r="D50" s="14"/>
      <c r="E50" s="14"/>
      <c r="F50" s="73"/>
      <c r="G50" s="72"/>
      <c r="H50" s="74">
        <f>SUM(H40:H46,H39)</f>
        <v>26.912754261787207</v>
      </c>
      <c r="I50" s="75"/>
      <c r="J50" s="72"/>
      <c r="K50" s="74">
        <f>SUM(K40:K46,K39)</f>
        <v>28.046653512755427</v>
      </c>
      <c r="L50" s="75"/>
      <c r="M50" s="76">
        <f t="shared" si="26"/>
        <v>1.13389925096822</v>
      </c>
      <c r="N50" s="77">
        <f>IF((H50)=0,"",(M50/H50))</f>
        <v>4.2132412013222188E-2</v>
      </c>
      <c r="O50" s="75"/>
      <c r="P50" s="72"/>
      <c r="Q50" s="74">
        <f>SUM(Q40:Q46,Q39)</f>
        <v>27.531607051069013</v>
      </c>
      <c r="R50" s="75"/>
      <c r="S50" s="76">
        <f t="shared" si="10"/>
        <v>-0.51504646168641344</v>
      </c>
      <c r="T50" s="77">
        <f>IF((K50)=0,"",(S50/K50))</f>
        <v>-1.8363918584874087E-2</v>
      </c>
      <c r="U50" s="75"/>
      <c r="V50" s="72"/>
      <c r="W50" s="74">
        <f>SUM(W40:W46,W39)</f>
        <v>27.513747051069014</v>
      </c>
      <c r="X50" s="75"/>
      <c r="Y50" s="76">
        <f t="shared" si="11"/>
        <v>-1.7859999999998877E-2</v>
      </c>
      <c r="Z50" s="77">
        <f>IF((Q50)=0,"",(Y50/Q50))</f>
        <v>-6.487089535627161E-4</v>
      </c>
      <c r="AA50" s="75"/>
      <c r="AB50" s="72"/>
      <c r="AC50" s="74">
        <f>SUM(AC40:AC46,AC39)</f>
        <v>27.736167051069014</v>
      </c>
      <c r="AD50" s="75"/>
      <c r="AE50" s="76">
        <f t="shared" si="12"/>
        <v>0.22241999999999962</v>
      </c>
      <c r="AF50" s="77">
        <f>IF((W50)=0,"",(AE50/W50))</f>
        <v>8.083958887430338E-3</v>
      </c>
    </row>
    <row r="51" spans="2:36" x14ac:dyDescent="0.25">
      <c r="B51" s="78" t="s">
        <v>36</v>
      </c>
      <c r="C51" s="14"/>
      <c r="D51" s="14"/>
      <c r="E51" s="14"/>
      <c r="F51" s="80"/>
      <c r="G51" s="79">
        <v>0.13</v>
      </c>
      <c r="H51" s="82">
        <f>H50*G51</f>
        <v>3.4986580540323371</v>
      </c>
      <c r="I51" s="81"/>
      <c r="J51" s="79">
        <v>0.13</v>
      </c>
      <c r="K51" s="82">
        <f>K50*J51</f>
        <v>3.6460649566582055</v>
      </c>
      <c r="L51" s="81"/>
      <c r="M51" s="83">
        <f t="shared" si="26"/>
        <v>0.14740690262586842</v>
      </c>
      <c r="N51" s="84">
        <f>IF((H51)=0,"",(M51/H51))</f>
        <v>4.2132412013222133E-2</v>
      </c>
      <c r="O51" s="81"/>
      <c r="P51" s="79">
        <v>0.13</v>
      </c>
      <c r="Q51" s="82">
        <f>Q50*P51</f>
        <v>3.579108916638972</v>
      </c>
      <c r="R51" s="81"/>
      <c r="S51" s="83">
        <f t="shared" si="10"/>
        <v>-6.6956040019233498E-2</v>
      </c>
      <c r="T51" s="84">
        <f>IF((K51)=0,"",(S51/K51))</f>
        <v>-1.8363918584874017E-2</v>
      </c>
      <c r="U51" s="81"/>
      <c r="V51" s="79">
        <v>0.13</v>
      </c>
      <c r="W51" s="82">
        <f>W50*V51</f>
        <v>3.5767871166389722</v>
      </c>
      <c r="X51" s="81"/>
      <c r="Y51" s="83">
        <f t="shared" si="11"/>
        <v>-2.3217999999998185E-3</v>
      </c>
      <c r="Z51" s="84">
        <f>IF((Q51)=0,"",(Y51/Q51))</f>
        <v>-6.4870895356270613E-4</v>
      </c>
      <c r="AA51" s="81"/>
      <c r="AB51" s="79">
        <v>0.13</v>
      </c>
      <c r="AC51" s="82">
        <f>AC50*AB51</f>
        <v>3.605701716638972</v>
      </c>
      <c r="AD51" s="81"/>
      <c r="AE51" s="83">
        <f t="shared" si="12"/>
        <v>2.891459999999979E-2</v>
      </c>
      <c r="AF51" s="84">
        <f>IF((W51)=0,"",(AE51/W51))</f>
        <v>8.0839588874302929E-3</v>
      </c>
    </row>
    <row r="52" spans="2:36" ht="12.75" customHeight="1" x14ac:dyDescent="0.25">
      <c r="B52" s="85" t="s">
        <v>37</v>
      </c>
      <c r="C52" s="14"/>
      <c r="D52" s="14"/>
      <c r="E52" s="14"/>
      <c r="F52" s="80"/>
      <c r="G52" s="86"/>
      <c r="H52" s="82">
        <f>H50+H51</f>
        <v>30.411412315819543</v>
      </c>
      <c r="I52" s="81"/>
      <c r="J52" s="86"/>
      <c r="K52" s="82">
        <f>K50+K51</f>
        <v>31.692718469413631</v>
      </c>
      <c r="L52" s="81"/>
      <c r="M52" s="83">
        <f t="shared" si="26"/>
        <v>1.2813061535940875</v>
      </c>
      <c r="N52" s="84">
        <f>IF((H52)=0,"",(M52/H52))</f>
        <v>4.2132412013222154E-2</v>
      </c>
      <c r="O52" s="81"/>
      <c r="P52" s="86"/>
      <c r="Q52" s="82">
        <f>Q50+Q51</f>
        <v>31.110715967707986</v>
      </c>
      <c r="R52" s="81"/>
      <c r="S52" s="83">
        <f t="shared" si="10"/>
        <v>-0.58200250170564516</v>
      </c>
      <c r="T52" s="84">
        <f>IF((K52)=0,"",(S52/K52))</f>
        <v>-1.8363918584874024E-2</v>
      </c>
      <c r="U52" s="81"/>
      <c r="V52" s="86"/>
      <c r="W52" s="82">
        <f>W50+W51</f>
        <v>31.090534167707986</v>
      </c>
      <c r="X52" s="81"/>
      <c r="Y52" s="83">
        <f t="shared" si="11"/>
        <v>-2.0181799999999583E-2</v>
      </c>
      <c r="Z52" s="84">
        <f>IF((Q52)=0,"",(Y52/Q52))</f>
        <v>-6.4870895356274353E-4</v>
      </c>
      <c r="AA52" s="81"/>
      <c r="AB52" s="86"/>
      <c r="AC52" s="82">
        <f>AC50+AC51</f>
        <v>31.341868767707986</v>
      </c>
      <c r="AD52" s="81"/>
      <c r="AE52" s="83">
        <f t="shared" si="12"/>
        <v>0.25133459999999985</v>
      </c>
      <c r="AF52" s="84">
        <f>IF((W52)=0,"",(AE52/W52))</f>
        <v>8.0839588874303467E-3</v>
      </c>
    </row>
    <row r="53" spans="2:36" ht="15.75" customHeight="1" x14ac:dyDescent="0.25">
      <c r="B53" s="141" t="s">
        <v>38</v>
      </c>
      <c r="C53" s="141"/>
      <c r="D53" s="141"/>
      <c r="E53" s="141"/>
      <c r="F53" s="80"/>
      <c r="G53" s="86"/>
      <c r="H53" s="87">
        <f>ROUND(-H52*10%,2)</f>
        <v>-3.04</v>
      </c>
      <c r="I53" s="81"/>
      <c r="J53" s="86"/>
      <c r="K53" s="213">
        <v>0</v>
      </c>
      <c r="L53" s="81"/>
      <c r="M53" s="88">
        <f t="shared" si="26"/>
        <v>3.04</v>
      </c>
      <c r="N53" s="89">
        <f>IF((H53)=0,"",(M53/H53))</f>
        <v>-1</v>
      </c>
      <c r="O53" s="81"/>
      <c r="P53" s="86"/>
      <c r="Q53" s="87">
        <f>ROUND(-Q52*10%,2)</f>
        <v>-3.11</v>
      </c>
      <c r="R53" s="81"/>
      <c r="S53" s="88">
        <f t="shared" si="10"/>
        <v>-3.11</v>
      </c>
      <c r="T53" s="89" t="str">
        <f>IF((K53)=0,"",(S53/K53))</f>
        <v/>
      </c>
      <c r="U53" s="81"/>
      <c r="V53" s="86"/>
      <c r="W53" s="87">
        <f>ROUND(-W52*10%,2)</f>
        <v>-3.11</v>
      </c>
      <c r="X53" s="81"/>
      <c r="Y53" s="88">
        <f t="shared" si="11"/>
        <v>0</v>
      </c>
      <c r="Z53" s="89">
        <f>IF((Q53)=0,"",(Y53/Q53))</f>
        <v>0</v>
      </c>
      <c r="AA53" s="81"/>
      <c r="AB53" s="86"/>
      <c r="AC53" s="87">
        <f>ROUND(-AC52*10%,2)</f>
        <v>-3.13</v>
      </c>
      <c r="AD53" s="81"/>
      <c r="AE53" s="88">
        <f t="shared" si="12"/>
        <v>-2.0000000000000018E-2</v>
      </c>
      <c r="AF53" s="89">
        <f>IF((W53)=0,"",(AE53/W53))</f>
        <v>6.4308681672025783E-3</v>
      </c>
    </row>
    <row r="54" spans="2:36" ht="13.5" customHeight="1" thickBot="1" x14ac:dyDescent="0.3">
      <c r="B54" s="222" t="s">
        <v>39</v>
      </c>
      <c r="C54" s="222"/>
      <c r="D54" s="222"/>
      <c r="E54" s="142"/>
      <c r="F54" s="91"/>
      <c r="G54" s="90"/>
      <c r="H54" s="93">
        <f>H52+H53</f>
        <v>27.371412315819544</v>
      </c>
      <c r="I54" s="92"/>
      <c r="J54" s="90"/>
      <c r="K54" s="93">
        <f>K52+K53</f>
        <v>31.692718469413631</v>
      </c>
      <c r="L54" s="92"/>
      <c r="M54" s="94">
        <f t="shared" si="26"/>
        <v>4.3213061535940867</v>
      </c>
      <c r="N54" s="95">
        <f>IF((H54)=0,"",(M54/H54))</f>
        <v>0.15787662338112346</v>
      </c>
      <c r="O54" s="92"/>
      <c r="P54" s="90"/>
      <c r="Q54" s="93">
        <f>Q52+Q53</f>
        <v>28.000715967707986</v>
      </c>
      <c r="R54" s="92"/>
      <c r="S54" s="94">
        <f t="shared" si="10"/>
        <v>-3.6920025017056446</v>
      </c>
      <c r="T54" s="95">
        <f>IF((K54)=0,"",(S54/K54))</f>
        <v>-0.11649371464517203</v>
      </c>
      <c r="U54" s="92"/>
      <c r="V54" s="90"/>
      <c r="W54" s="93">
        <f>W52+W53</f>
        <v>27.980534167707987</v>
      </c>
      <c r="X54" s="92"/>
      <c r="Y54" s="94">
        <f t="shared" si="11"/>
        <v>-2.0181799999999583E-2</v>
      </c>
      <c r="Z54" s="95">
        <f>IF((Q54)=0,"",(Y54/Q54))</f>
        <v>-7.2076014139332649E-4</v>
      </c>
      <c r="AA54" s="92"/>
      <c r="AB54" s="90"/>
      <c r="AC54" s="93">
        <f>AC52+AC53</f>
        <v>28.211868767707987</v>
      </c>
      <c r="AD54" s="92"/>
      <c r="AE54" s="94">
        <f t="shared" si="12"/>
        <v>0.23133460000000028</v>
      </c>
      <c r="AF54" s="95">
        <f>IF((W54)=0,"",(AE54/W54))</f>
        <v>8.2676977720811673E-3</v>
      </c>
    </row>
    <row r="55" spans="2:36" s="61" customFormat="1" ht="8.25" customHeight="1" thickBot="1" x14ac:dyDescent="0.3">
      <c r="B55" s="96"/>
      <c r="C55" s="97"/>
      <c r="D55" s="98"/>
      <c r="E55" s="98"/>
      <c r="F55" s="99"/>
      <c r="G55" s="65"/>
      <c r="H55" s="67"/>
      <c r="I55" s="100"/>
      <c r="J55" s="65"/>
      <c r="K55" s="67"/>
      <c r="L55" s="100"/>
      <c r="M55" s="101">
        <f t="shared" si="26"/>
        <v>0</v>
      </c>
      <c r="N55" s="70"/>
      <c r="O55" s="100"/>
      <c r="P55" s="65"/>
      <c r="Q55" s="67"/>
      <c r="R55" s="100"/>
      <c r="S55" s="101">
        <f t="shared" si="10"/>
        <v>0</v>
      </c>
      <c r="T55" s="70"/>
      <c r="U55" s="100"/>
      <c r="V55" s="65"/>
      <c r="W55" s="67"/>
      <c r="X55" s="100"/>
      <c r="Y55" s="101">
        <f t="shared" si="11"/>
        <v>0</v>
      </c>
      <c r="Z55" s="70"/>
      <c r="AA55" s="100"/>
      <c r="AB55" s="65"/>
      <c r="AC55" s="67"/>
      <c r="AD55" s="100"/>
      <c r="AE55" s="101">
        <f t="shared" si="12"/>
        <v>0</v>
      </c>
      <c r="AF55" s="70"/>
    </row>
    <row r="56" spans="2:36" s="61" customFormat="1" ht="13" x14ac:dyDescent="0.25">
      <c r="B56" s="102" t="s">
        <v>40</v>
      </c>
      <c r="C56" s="56"/>
      <c r="D56" s="56"/>
      <c r="E56" s="56"/>
      <c r="F56" s="104"/>
      <c r="G56" s="103"/>
      <c r="H56" s="105">
        <f>SUM(H47:H48,H39,H40:H43)</f>
        <v>25.817517261787202</v>
      </c>
      <c r="I56" s="106"/>
      <c r="J56" s="103"/>
      <c r="K56" s="105">
        <f>SUM(K47:K48,K39,K40:K43)</f>
        <v>26.951416512755422</v>
      </c>
      <c r="L56" s="106"/>
      <c r="M56" s="107">
        <f t="shared" si="26"/>
        <v>1.13389925096822</v>
      </c>
      <c r="N56" s="77">
        <f>IF((H56)=0,"",(M56/H56))</f>
        <v>4.3919763448614674E-2</v>
      </c>
      <c r="O56" s="106"/>
      <c r="P56" s="103"/>
      <c r="Q56" s="105">
        <f>SUM(Q47:Q48,Q39,Q40:Q43)</f>
        <v>26.436370051069012</v>
      </c>
      <c r="R56" s="106"/>
      <c r="S56" s="107">
        <f t="shared" si="10"/>
        <v>-0.51504646168640988</v>
      </c>
      <c r="T56" s="77">
        <f>IF((K56)=0,"",(S56/K56))</f>
        <v>-1.9110181516531849E-2</v>
      </c>
      <c r="U56" s="106"/>
      <c r="V56" s="103"/>
      <c r="W56" s="105">
        <f>SUM(W47:W48,W39,W40:W43)</f>
        <v>26.418510051069013</v>
      </c>
      <c r="X56" s="106"/>
      <c r="Y56" s="107">
        <f t="shared" si="11"/>
        <v>-1.7859999999998877E-2</v>
      </c>
      <c r="Z56" s="77">
        <f>IF((Q56)=0,"",(Y56/Q56))</f>
        <v>-6.7558443029422897E-4</v>
      </c>
      <c r="AA56" s="106"/>
      <c r="AB56" s="103"/>
      <c r="AC56" s="105">
        <f>SUM(AC47:AC48,AC39,AC40:AC43)</f>
        <v>26.640930051069013</v>
      </c>
      <c r="AD56" s="106"/>
      <c r="AE56" s="107">
        <f t="shared" si="12"/>
        <v>0.22241999999999962</v>
      </c>
      <c r="AF56" s="77">
        <f>IF((W56)=0,"",(AE56/W56))</f>
        <v>8.4190970486240375E-3</v>
      </c>
    </row>
    <row r="57" spans="2:36" s="61" customFormat="1" x14ac:dyDescent="0.25">
      <c r="B57" s="108" t="s">
        <v>36</v>
      </c>
      <c r="C57" s="56"/>
      <c r="D57" s="56"/>
      <c r="E57" s="56"/>
      <c r="F57" s="104"/>
      <c r="G57" s="109">
        <v>0.13</v>
      </c>
      <c r="H57" s="111">
        <f>H56*G57</f>
        <v>3.3562772440323365</v>
      </c>
      <c r="I57" s="110"/>
      <c r="J57" s="109">
        <v>0.13</v>
      </c>
      <c r="K57" s="111">
        <f>K56*J57</f>
        <v>3.5036841466582049</v>
      </c>
      <c r="L57" s="110"/>
      <c r="M57" s="112">
        <f t="shared" si="26"/>
        <v>0.14740690262586842</v>
      </c>
      <c r="N57" s="84">
        <f>IF((H57)=0,"",(M57/H57))</f>
        <v>4.3919763448614618E-2</v>
      </c>
      <c r="O57" s="110"/>
      <c r="P57" s="109">
        <v>0.13</v>
      </c>
      <c r="Q57" s="111">
        <f>Q56*P57</f>
        <v>3.4367281066389719</v>
      </c>
      <c r="R57" s="110"/>
      <c r="S57" s="112">
        <f t="shared" si="10"/>
        <v>-6.6956040019233054E-2</v>
      </c>
      <c r="T57" s="84">
        <f>IF((K57)=0,"",(S57/K57))</f>
        <v>-1.911018151653178E-2</v>
      </c>
      <c r="U57" s="110"/>
      <c r="V57" s="109">
        <v>0.13</v>
      </c>
      <c r="W57" s="111">
        <f>W56*V57</f>
        <v>3.4344063066389721</v>
      </c>
      <c r="X57" s="110"/>
      <c r="Y57" s="112">
        <f t="shared" si="11"/>
        <v>-2.3217999999998185E-3</v>
      </c>
      <c r="Z57" s="84">
        <f>IF((Q57)=0,"",(Y57/Q57))</f>
        <v>-6.7558443029421867E-4</v>
      </c>
      <c r="AA57" s="110"/>
      <c r="AB57" s="109">
        <v>0.13</v>
      </c>
      <c r="AC57" s="111">
        <f>AC56*AB57</f>
        <v>3.4633209066389719</v>
      </c>
      <c r="AD57" s="110"/>
      <c r="AE57" s="112">
        <f t="shared" si="12"/>
        <v>2.891459999999979E-2</v>
      </c>
      <c r="AF57" s="84">
        <f>IF((W57)=0,"",(AE57/W57))</f>
        <v>8.4190970486239906E-3</v>
      </c>
    </row>
    <row r="58" spans="2:36" s="61" customFormat="1" ht="12.75" customHeight="1" x14ac:dyDescent="0.25">
      <c r="B58" s="113" t="s">
        <v>37</v>
      </c>
      <c r="C58" s="56"/>
      <c r="D58" s="56"/>
      <c r="E58" s="56"/>
      <c r="F58" s="115"/>
      <c r="G58" s="114"/>
      <c r="H58" s="111">
        <f>H56+H57</f>
        <v>29.17379450581954</v>
      </c>
      <c r="I58" s="110"/>
      <c r="J58" s="114"/>
      <c r="K58" s="111">
        <f>K56+K57</f>
        <v>30.455100659413628</v>
      </c>
      <c r="L58" s="110"/>
      <c r="M58" s="112">
        <f t="shared" si="26"/>
        <v>1.2813061535940875</v>
      </c>
      <c r="N58" s="84">
        <f>IF((H58)=0,"",(M58/H58))</f>
        <v>4.3919763448614632E-2</v>
      </c>
      <c r="O58" s="110"/>
      <c r="P58" s="114"/>
      <c r="Q58" s="111">
        <f>Q56+Q57</f>
        <v>29.873098157707986</v>
      </c>
      <c r="R58" s="110"/>
      <c r="S58" s="112">
        <f t="shared" si="10"/>
        <v>-0.58200250170564161</v>
      </c>
      <c r="T58" s="84">
        <f>IF((K58)=0,"",(S58/K58))</f>
        <v>-1.9110181516531797E-2</v>
      </c>
      <c r="U58" s="110"/>
      <c r="V58" s="114"/>
      <c r="W58" s="111">
        <f>W56+W57</f>
        <v>29.852916357707986</v>
      </c>
      <c r="X58" s="110"/>
      <c r="Y58" s="112">
        <f t="shared" si="11"/>
        <v>-2.0181799999999583E-2</v>
      </c>
      <c r="Z58" s="84">
        <f>IF((Q58)=0,"",(Y58/Q58))</f>
        <v>-6.7558443029425749E-4</v>
      </c>
      <c r="AA58" s="110"/>
      <c r="AB58" s="114"/>
      <c r="AC58" s="111">
        <f>AC56+AC57</f>
        <v>30.104250957707986</v>
      </c>
      <c r="AD58" s="110"/>
      <c r="AE58" s="112">
        <f t="shared" si="12"/>
        <v>0.25133459999999985</v>
      </c>
      <c r="AF58" s="84">
        <f>IF((W58)=0,"",(AE58/W58))</f>
        <v>8.4190970486240479E-3</v>
      </c>
    </row>
    <row r="59" spans="2:36" s="61" customFormat="1" ht="15.75" customHeight="1" x14ac:dyDescent="0.25">
      <c r="B59" s="143" t="s">
        <v>38</v>
      </c>
      <c r="C59" s="143"/>
      <c r="D59" s="143"/>
      <c r="E59" s="143"/>
      <c r="F59" s="115"/>
      <c r="G59" s="114"/>
      <c r="H59" s="116">
        <f>ROUND(-H58*10%,2)</f>
        <v>-2.92</v>
      </c>
      <c r="I59" s="110"/>
      <c r="J59" s="114"/>
      <c r="K59" s="214">
        <v>0</v>
      </c>
      <c r="L59" s="110"/>
      <c r="M59" s="117">
        <f t="shared" si="26"/>
        <v>2.92</v>
      </c>
      <c r="N59" s="89">
        <f>IF((H59)=0,"",(M59/H59))</f>
        <v>-1</v>
      </c>
      <c r="O59" s="110"/>
      <c r="P59" s="114"/>
      <c r="Q59" s="116">
        <f>ROUND(-Q58*10%,2)</f>
        <v>-2.99</v>
      </c>
      <c r="R59" s="110"/>
      <c r="S59" s="117">
        <f t="shared" si="10"/>
        <v>-2.99</v>
      </c>
      <c r="T59" s="89" t="str">
        <f>IF((K59)=0,"",(S59/K59))</f>
        <v/>
      </c>
      <c r="U59" s="110"/>
      <c r="V59" s="114"/>
      <c r="W59" s="116">
        <f>ROUND(-W58*10%,2)</f>
        <v>-2.99</v>
      </c>
      <c r="X59" s="110"/>
      <c r="Y59" s="117">
        <f t="shared" si="11"/>
        <v>0</v>
      </c>
      <c r="Z59" s="89">
        <f>IF((Q59)=0,"",(Y59/Q59))</f>
        <v>0</v>
      </c>
      <c r="AA59" s="110"/>
      <c r="AB59" s="114"/>
      <c r="AC59" s="116">
        <f>ROUND(-AC58*10%,2)</f>
        <v>-3.01</v>
      </c>
      <c r="AD59" s="110"/>
      <c r="AE59" s="117">
        <f t="shared" si="12"/>
        <v>-1.9999999999999574E-2</v>
      </c>
      <c r="AF59" s="89">
        <f>IF((W59)=0,"",(AE59/W59))</f>
        <v>6.6889632107021979E-3</v>
      </c>
    </row>
    <row r="60" spans="2:36" s="61" customFormat="1" ht="13.5" customHeight="1" thickBot="1" x14ac:dyDescent="0.3">
      <c r="B60" s="223" t="s">
        <v>41</v>
      </c>
      <c r="C60" s="223"/>
      <c r="D60" s="223"/>
      <c r="E60" s="135"/>
      <c r="F60" s="119"/>
      <c r="G60" s="118"/>
      <c r="H60" s="121">
        <f>SUM(H58:H59)</f>
        <v>26.253794505819542</v>
      </c>
      <c r="I60" s="120"/>
      <c r="J60" s="118"/>
      <c r="K60" s="121">
        <f>SUM(K58:K59)</f>
        <v>30.455100659413628</v>
      </c>
      <c r="L60" s="120"/>
      <c r="M60" s="122">
        <f t="shared" si="26"/>
        <v>4.2013061535940857</v>
      </c>
      <c r="N60" s="123">
        <f>IF((H60)=0,"",(M60/H60))</f>
        <v>0.16002662596687897</v>
      </c>
      <c r="O60" s="120"/>
      <c r="P60" s="118"/>
      <c r="Q60" s="121">
        <f>SUM(Q58:Q59)</f>
        <v>26.883098157707984</v>
      </c>
      <c r="R60" s="120"/>
      <c r="S60" s="122">
        <f t="shared" si="10"/>
        <v>-3.5720025017056436</v>
      </c>
      <c r="T60" s="123">
        <f>IF((K60)=0,"",(S60/K60))</f>
        <v>-0.11728749616204413</v>
      </c>
      <c r="U60" s="120"/>
      <c r="V60" s="118"/>
      <c r="W60" s="121">
        <f>SUM(W58:W59)</f>
        <v>26.862916357707988</v>
      </c>
      <c r="X60" s="120"/>
      <c r="Y60" s="122">
        <f t="shared" si="11"/>
        <v>-2.0181799999996031E-2</v>
      </c>
      <c r="Z60" s="123">
        <f>IF((Q60)=0,"",(Y60/Q60))</f>
        <v>-7.5072448426891818E-4</v>
      </c>
      <c r="AA60" s="120"/>
      <c r="AB60" s="118"/>
      <c r="AC60" s="121">
        <f>SUM(AC58:AC59)</f>
        <v>27.094250957707985</v>
      </c>
      <c r="AD60" s="120"/>
      <c r="AE60" s="122">
        <f t="shared" si="12"/>
        <v>0.23133459999999673</v>
      </c>
      <c r="AF60" s="123">
        <f>IF((W60)=0,"",(AE60/W60))</f>
        <v>8.6116710828985643E-3</v>
      </c>
    </row>
    <row r="61" spans="2:36" s="61" customFormat="1" ht="8.25" customHeight="1" thickBot="1" x14ac:dyDescent="0.3">
      <c r="B61" s="96"/>
      <c r="C61" s="97"/>
      <c r="D61" s="98"/>
      <c r="E61" s="98"/>
      <c r="F61" s="125"/>
      <c r="G61" s="124"/>
      <c r="H61" s="127"/>
      <c r="I61" s="126"/>
      <c r="J61" s="124"/>
      <c r="K61" s="127"/>
      <c r="L61" s="126"/>
      <c r="M61" s="128"/>
      <c r="N61" s="70"/>
      <c r="O61" s="126"/>
      <c r="P61" s="124"/>
      <c r="Q61" s="127"/>
      <c r="R61" s="126"/>
      <c r="S61" s="128"/>
      <c r="T61" s="70"/>
      <c r="U61" s="126"/>
      <c r="V61" s="124"/>
      <c r="W61" s="127"/>
      <c r="X61" s="126"/>
      <c r="Y61" s="128"/>
      <c r="Z61" s="70"/>
      <c r="AA61" s="126"/>
      <c r="AB61" s="124"/>
      <c r="AC61" s="127"/>
      <c r="AD61" s="126"/>
      <c r="AE61" s="128"/>
      <c r="AF61" s="70"/>
    </row>
    <row r="62" spans="2:36" ht="10.5" customHeight="1" x14ac:dyDescent="0.25">
      <c r="H62" s="147"/>
      <c r="I62" s="144"/>
      <c r="K62" s="147"/>
      <c r="L62" s="144"/>
      <c r="M62" s="144"/>
      <c r="N62" s="144"/>
      <c r="O62" s="144"/>
      <c r="Q62" s="147"/>
      <c r="R62" s="144"/>
      <c r="S62" s="144"/>
      <c r="T62" s="144"/>
      <c r="U62" s="144"/>
      <c r="W62" s="147"/>
      <c r="X62" s="144"/>
      <c r="Y62" s="144"/>
      <c r="Z62" s="144"/>
      <c r="AA62" s="144"/>
      <c r="AC62" s="147"/>
      <c r="AD62" s="144"/>
      <c r="AE62" s="144"/>
      <c r="AF62" s="144"/>
    </row>
    <row r="63" spans="2:36" ht="13" x14ac:dyDescent="0.3">
      <c r="B63" s="7" t="s">
        <v>42</v>
      </c>
      <c r="G63" s="129">
        <v>3.0790000000000001E-2</v>
      </c>
      <c r="I63" s="144"/>
      <c r="J63" s="129">
        <v>3.0790000000000001E-2</v>
      </c>
      <c r="K63" s="144"/>
      <c r="L63" s="144"/>
      <c r="M63" s="144"/>
      <c r="N63" s="144"/>
      <c r="O63" s="144"/>
      <c r="P63" s="129">
        <v>3.0790000000000001E-2</v>
      </c>
      <c r="Q63" s="144"/>
      <c r="R63" s="144"/>
      <c r="S63" s="144"/>
      <c r="T63" s="144"/>
      <c r="U63" s="144"/>
      <c r="V63" s="129">
        <v>3.0790000000000001E-2</v>
      </c>
      <c r="W63" s="144"/>
      <c r="X63" s="144"/>
      <c r="Y63" s="144"/>
      <c r="Z63" s="144"/>
      <c r="AA63" s="144"/>
      <c r="AB63" s="129">
        <v>3.0790000000000001E-2</v>
      </c>
      <c r="AC63" s="144"/>
      <c r="AD63" s="144"/>
      <c r="AE63" s="144"/>
      <c r="AF63" s="144"/>
    </row>
    <row r="64" spans="2:36" ht="10.5" customHeight="1" x14ac:dyDescent="0.25">
      <c r="I64" s="144"/>
      <c r="K64" s="144"/>
      <c r="L64" s="144"/>
      <c r="M64" s="144"/>
      <c r="N64" s="144"/>
      <c r="O64" s="144"/>
      <c r="R64" s="144"/>
      <c r="U64" s="144"/>
      <c r="X64" s="144"/>
      <c r="AA64" s="144"/>
      <c r="AD64" s="144"/>
      <c r="AG64" s="144"/>
      <c r="AJ64" s="144"/>
    </row>
    <row r="65" spans="1:36" ht="10.5" customHeight="1" x14ac:dyDescent="0.3">
      <c r="A65" s="130" t="s">
        <v>43</v>
      </c>
      <c r="I65" s="144"/>
      <c r="K65" s="144"/>
      <c r="L65" s="144"/>
      <c r="M65" s="144"/>
      <c r="N65" s="144"/>
      <c r="O65" s="144"/>
      <c r="R65" s="144"/>
      <c r="U65" s="144"/>
      <c r="X65" s="144"/>
      <c r="AA65" s="144"/>
      <c r="AD65" s="144"/>
      <c r="AG65" s="144"/>
      <c r="AJ65" s="144"/>
    </row>
    <row r="66" spans="1:36" ht="10.5" customHeight="1" x14ac:dyDescent="0.25">
      <c r="I66" s="144"/>
      <c r="K66" s="144"/>
      <c r="L66" s="144"/>
      <c r="M66" s="144"/>
      <c r="N66" s="144"/>
      <c r="O66" s="144"/>
      <c r="R66" s="144"/>
      <c r="U66" s="144"/>
      <c r="X66" s="144"/>
      <c r="AA66" s="144"/>
      <c r="AD66" s="144"/>
      <c r="AG66" s="144"/>
      <c r="AJ66" s="144"/>
    </row>
    <row r="67" spans="1:36" x14ac:dyDescent="0.25">
      <c r="A67" s="1" t="s">
        <v>44</v>
      </c>
      <c r="I67" s="144"/>
      <c r="K67" s="144"/>
      <c r="L67" s="144"/>
      <c r="M67" s="144"/>
      <c r="N67" s="144"/>
      <c r="O67" s="144"/>
      <c r="R67" s="144"/>
      <c r="U67" s="144"/>
      <c r="X67" s="144"/>
      <c r="AA67" s="144"/>
      <c r="AD67" s="144"/>
      <c r="AG67" s="144"/>
      <c r="AJ67" s="144"/>
    </row>
    <row r="68" spans="1:36" x14ac:dyDescent="0.25">
      <c r="A68" s="1" t="s">
        <v>45</v>
      </c>
      <c r="I68" s="144"/>
      <c r="K68" s="144"/>
      <c r="L68" s="144"/>
      <c r="M68" s="144"/>
      <c r="N68" s="144"/>
      <c r="O68" s="144"/>
      <c r="R68" s="144"/>
      <c r="U68" s="144"/>
      <c r="X68" s="144"/>
      <c r="AA68" s="144"/>
      <c r="AD68" s="144"/>
      <c r="AG68" s="144"/>
      <c r="AJ68" s="144"/>
    </row>
    <row r="69" spans="1:36" x14ac:dyDescent="0.25">
      <c r="I69" s="144"/>
      <c r="K69" s="144"/>
      <c r="L69" s="144"/>
      <c r="M69" s="144"/>
      <c r="N69" s="144"/>
      <c r="O69" s="144"/>
      <c r="R69" s="144"/>
      <c r="U69" s="144"/>
      <c r="X69" s="144"/>
      <c r="AA69" s="144"/>
      <c r="AD69" s="144"/>
      <c r="AG69" s="144"/>
      <c r="AJ69" s="144"/>
    </row>
    <row r="70" spans="1:36" x14ac:dyDescent="0.25">
      <c r="A70" s="6" t="s">
        <v>46</v>
      </c>
      <c r="I70" s="144"/>
      <c r="K70" s="144"/>
      <c r="L70" s="144"/>
      <c r="M70" s="144"/>
      <c r="N70" s="144"/>
      <c r="O70" s="144"/>
      <c r="R70" s="144"/>
      <c r="U70" s="144"/>
      <c r="X70" s="144"/>
      <c r="AA70" s="144"/>
      <c r="AD70" s="144"/>
      <c r="AG70" s="144"/>
      <c r="AJ70" s="144"/>
    </row>
    <row r="71" spans="1:36" x14ac:dyDescent="0.25">
      <c r="A71" s="6" t="s">
        <v>47</v>
      </c>
      <c r="I71" s="144"/>
      <c r="K71" s="144"/>
      <c r="L71" s="144"/>
      <c r="M71" s="144"/>
      <c r="N71" s="144"/>
      <c r="O71" s="144"/>
      <c r="R71" s="144"/>
      <c r="U71" s="144"/>
      <c r="X71" s="144"/>
      <c r="AA71" s="144"/>
      <c r="AD71" s="144"/>
      <c r="AG71" s="144"/>
      <c r="AJ71" s="144"/>
    </row>
    <row r="72" spans="1:36" x14ac:dyDescent="0.25">
      <c r="I72" s="144"/>
      <c r="K72" s="144"/>
      <c r="L72" s="144"/>
      <c r="M72" s="144"/>
      <c r="N72" s="144"/>
      <c r="O72" s="144"/>
      <c r="R72" s="144"/>
      <c r="U72" s="144"/>
      <c r="X72" s="144"/>
      <c r="AA72" s="144"/>
      <c r="AD72" s="144"/>
      <c r="AG72" s="144"/>
      <c r="AJ72" s="144"/>
    </row>
    <row r="73" spans="1:36" x14ac:dyDescent="0.25">
      <c r="A73" s="1" t="s">
        <v>48</v>
      </c>
      <c r="I73" s="144"/>
      <c r="K73" s="144"/>
      <c r="L73" s="144"/>
      <c r="M73" s="144"/>
      <c r="N73" s="144"/>
      <c r="O73" s="144"/>
      <c r="R73" s="144"/>
      <c r="U73" s="144"/>
      <c r="X73" s="144"/>
      <c r="AA73" s="144"/>
      <c r="AD73" s="144"/>
      <c r="AG73" s="144"/>
      <c r="AJ73" s="144"/>
    </row>
    <row r="74" spans="1:36" x14ac:dyDescent="0.25">
      <c r="A74" s="1" t="s">
        <v>49</v>
      </c>
      <c r="I74" s="144"/>
      <c r="K74" s="144"/>
      <c r="L74" s="144"/>
      <c r="M74" s="144"/>
      <c r="N74" s="144"/>
      <c r="O74" s="144"/>
      <c r="R74" s="144"/>
      <c r="U74" s="144"/>
      <c r="X74" s="144"/>
      <c r="AA74" s="144"/>
      <c r="AD74" s="144"/>
      <c r="AG74" s="144"/>
      <c r="AJ74" s="144"/>
    </row>
    <row r="75" spans="1:36" x14ac:dyDescent="0.25">
      <c r="A75" s="1" t="s">
        <v>50</v>
      </c>
      <c r="I75" s="144"/>
      <c r="K75" s="144"/>
      <c r="L75" s="144"/>
      <c r="M75" s="144"/>
      <c r="N75" s="144"/>
      <c r="O75" s="144"/>
      <c r="R75" s="144"/>
      <c r="U75" s="144"/>
      <c r="X75" s="144"/>
      <c r="AA75" s="144"/>
      <c r="AD75" s="144"/>
      <c r="AG75" s="144"/>
      <c r="AJ75" s="144"/>
    </row>
    <row r="76" spans="1:36" x14ac:dyDescent="0.25">
      <c r="A76" s="1" t="s">
        <v>51</v>
      </c>
      <c r="I76" s="144"/>
      <c r="K76" s="144"/>
      <c r="L76" s="144"/>
      <c r="M76" s="144"/>
      <c r="N76" s="144"/>
      <c r="O76" s="144"/>
      <c r="R76" s="144"/>
      <c r="U76" s="144"/>
      <c r="X76" s="144"/>
      <c r="AA76" s="144"/>
      <c r="AD76" s="144"/>
      <c r="AG76" s="144"/>
      <c r="AJ76" s="144"/>
    </row>
    <row r="77" spans="1:36" x14ac:dyDescent="0.25">
      <c r="A77" s="1" t="s">
        <v>52</v>
      </c>
      <c r="I77" s="144"/>
      <c r="K77" s="144"/>
      <c r="L77" s="144"/>
      <c r="M77" s="144"/>
      <c r="N77" s="144"/>
      <c r="O77" s="144"/>
      <c r="R77" s="144"/>
      <c r="U77" s="144"/>
      <c r="X77" s="144"/>
      <c r="AA77" s="144"/>
      <c r="AD77" s="144"/>
      <c r="AG77" s="144"/>
      <c r="AJ77" s="144"/>
    </row>
    <row r="78" spans="1:36" x14ac:dyDescent="0.25">
      <c r="I78" s="144"/>
      <c r="K78" s="144"/>
      <c r="L78" s="144"/>
      <c r="M78" s="144"/>
      <c r="N78" s="144"/>
      <c r="O78" s="144"/>
      <c r="R78" s="144"/>
      <c r="U78" s="144"/>
      <c r="X78" s="144"/>
      <c r="AA78" s="144"/>
      <c r="AD78" s="144"/>
      <c r="AG78" s="144"/>
      <c r="AJ78" s="144"/>
    </row>
    <row r="79" spans="1:36" x14ac:dyDescent="0.25">
      <c r="A79" s="131"/>
      <c r="B79" s="1" t="s">
        <v>53</v>
      </c>
    </row>
  </sheetData>
  <sheetProtection selectLockedCells="1"/>
  <mergeCells count="11">
    <mergeCell ref="B54:D54"/>
    <mergeCell ref="B60:D60"/>
    <mergeCell ref="Y9:Z9"/>
    <mergeCell ref="AB9:AC9"/>
    <mergeCell ref="AE9:AF9"/>
    <mergeCell ref="P9:Q9"/>
    <mergeCell ref="G9:H9"/>
    <mergeCell ref="J9:K9"/>
    <mergeCell ref="M9:N9"/>
    <mergeCell ref="S9:T9"/>
    <mergeCell ref="V9:W9"/>
  </mergeCells>
  <dataValidations count="2">
    <dataValidation type="list" allowBlank="1" showInputMessage="1" showErrorMessage="1" prompt="Select Charge Unit - monthly, per kWh, per kW" sqref="D37:E38 D55:E55 D40:E49 D61:E61 D12:E27 D29:E35">
      <formula1>"Monthly, per kWh, per kW"</formula1>
    </dataValidation>
    <dataValidation type="list" allowBlank="1" showInputMessage="1" showErrorMessage="1" sqref="D5:E5">
      <formula1>"TOU, non-TOU"</formula1>
    </dataValidation>
  </dataValidations>
  <pageMargins left="0.75" right="0.75" top="1" bottom="1" header="0.5" footer="0.5"/>
  <pageSetup paperSize="3" scale="59" orientation="landscape" r:id="rId1"/>
  <headerFooter alignWithMargins="0">
    <oddFooter>&amp;C9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409" r:id="rId4" name="Option Button 1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10</xdr:col>
                    <xdr:colOff>679450</xdr:colOff>
                    <xdr:row>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0" r:id="rId5" name="Option Button 2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10</xdr:col>
                    <xdr:colOff>679450</xdr:colOff>
                    <xdr:row>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1" r:id="rId6" name="Option Button 3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10</xdr:col>
                    <xdr:colOff>679450</xdr:colOff>
                    <xdr:row>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2" r:id="rId7" name="Option Button 4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10</xdr:col>
                    <xdr:colOff>679450</xdr:colOff>
                    <xdr:row>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3" r:id="rId8" name="Option Button 5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10</xdr:col>
                    <xdr:colOff>679450</xdr:colOff>
                    <xdr:row>7</xdr:row>
                    <xdr:rowOff>31750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8">
    <tabColor theme="7"/>
    <pageSetUpPr fitToPage="1"/>
  </sheetPr>
  <dimension ref="A1:AP79"/>
  <sheetViews>
    <sheetView showGridLines="0" zoomScaleNormal="100" workbookViewId="0">
      <selection activeCell="E15" sqref="E15"/>
    </sheetView>
  </sheetViews>
  <sheetFormatPr defaultColWidth="9.1796875" defaultRowHeight="12.5" x14ac:dyDescent="0.25"/>
  <cols>
    <col min="1" max="1" width="2.1796875" style="1" customWidth="1"/>
    <col min="2" max="2" width="28.54296875" style="1" customWidth="1"/>
    <col min="3" max="3" width="1.26953125" style="1" customWidth="1"/>
    <col min="4" max="4" width="11.26953125" style="1" customWidth="1"/>
    <col min="5" max="5" width="11.26953125" style="1" hidden="1" customWidth="1"/>
    <col min="6" max="6" width="10.1796875" style="1" customWidth="1"/>
    <col min="7" max="7" width="13.26953125" style="1" customWidth="1"/>
    <col min="8" max="8" width="12.26953125" style="144" customWidth="1"/>
    <col min="9" max="9" width="1.7265625" style="1" customWidth="1"/>
    <col min="10" max="10" width="13.26953125" style="1" customWidth="1"/>
    <col min="11" max="11" width="12.26953125" style="1" customWidth="1"/>
    <col min="12" max="12" width="1.7265625" style="1" customWidth="1"/>
    <col min="13" max="13" width="12.26953125" style="1" customWidth="1"/>
    <col min="14" max="14" width="12.1796875" style="1" bestFit="1" customWidth="1"/>
    <col min="15" max="15" width="1.7265625" style="1" customWidth="1"/>
    <col min="16" max="16" width="13.26953125" style="1" hidden="1" customWidth="1"/>
    <col min="17" max="17" width="12.26953125" style="1" hidden="1" customWidth="1"/>
    <col min="18" max="18" width="1.7265625" style="1" hidden="1" customWidth="1"/>
    <col min="19" max="19" width="12.26953125" style="1" hidden="1" customWidth="1"/>
    <col min="20" max="20" width="0" style="1" hidden="1" customWidth="1"/>
    <col min="21" max="21" width="1.7265625" style="1" hidden="1" customWidth="1"/>
    <col min="22" max="22" width="13.26953125" style="1" hidden="1" customWidth="1"/>
    <col min="23" max="23" width="12.26953125" style="1" hidden="1" customWidth="1"/>
    <col min="24" max="24" width="1.7265625" style="1" hidden="1" customWidth="1"/>
    <col min="25" max="25" width="10" style="1" hidden="1" customWidth="1"/>
    <col min="26" max="26" width="0" style="1" hidden="1" customWidth="1"/>
    <col min="27" max="27" width="1.7265625" style="1" hidden="1" customWidth="1"/>
    <col min="28" max="28" width="13.26953125" style="1" hidden="1" customWidth="1"/>
    <col min="29" max="29" width="12.26953125" style="1" hidden="1" customWidth="1"/>
    <col min="30" max="30" width="1.7265625" style="1" hidden="1" customWidth="1"/>
    <col min="31" max="31" width="10" style="1" hidden="1" customWidth="1"/>
    <col min="32" max="32" width="0" style="1" hidden="1" customWidth="1"/>
    <col min="33" max="33" width="1.7265625" style="1" customWidth="1"/>
    <col min="34" max="34" width="13.26953125" style="1" customWidth="1"/>
    <col min="35" max="35" width="12.26953125" style="1" customWidth="1"/>
    <col min="36" max="36" width="1.7265625" style="1" customWidth="1"/>
    <col min="37" max="37" width="10" style="1" customWidth="1"/>
    <col min="38" max="16384" width="9.1796875" style="1"/>
  </cols>
  <sheetData>
    <row r="1" spans="2:42" ht="7.5" customHeight="1" x14ac:dyDescent="0.25">
      <c r="M1"/>
      <c r="N1"/>
    </row>
    <row r="2" spans="2:42" ht="7.5" customHeight="1" x14ac:dyDescent="0.25">
      <c r="M2"/>
      <c r="N2"/>
    </row>
    <row r="3" spans="2:42" ht="15.5" x14ac:dyDescent="0.3">
      <c r="B3" s="2" t="s">
        <v>0</v>
      </c>
      <c r="D3" s="136" t="s">
        <v>74</v>
      </c>
      <c r="E3" s="136"/>
      <c r="F3" s="136"/>
      <c r="G3" s="136"/>
      <c r="H3" s="136"/>
      <c r="I3" s="136"/>
      <c r="J3" s="136"/>
      <c r="K3" s="136"/>
      <c r="L3" s="136"/>
      <c r="M3" s="136"/>
      <c r="N3" s="151">
        <v>1</v>
      </c>
      <c r="O3" s="136"/>
      <c r="Q3" s="34"/>
      <c r="R3" s="152"/>
      <c r="S3" s="34"/>
      <c r="T3" s="34"/>
      <c r="U3" s="152"/>
      <c r="V3" s="34"/>
      <c r="W3" s="34"/>
      <c r="X3" s="152"/>
      <c r="Y3" s="34"/>
      <c r="Z3" s="34"/>
      <c r="AA3" s="152"/>
      <c r="AB3" s="34"/>
      <c r="AC3" s="34"/>
      <c r="AD3" s="152"/>
      <c r="AE3" s="34"/>
      <c r="AF3" s="34"/>
      <c r="AG3" s="152"/>
      <c r="AH3" s="34"/>
      <c r="AI3" s="34"/>
      <c r="AJ3" s="152"/>
      <c r="AK3" s="34"/>
      <c r="AL3" s="34"/>
      <c r="AM3" s="34"/>
      <c r="AN3" s="34"/>
      <c r="AO3" s="34"/>
      <c r="AP3" s="34"/>
    </row>
    <row r="4" spans="2:42" ht="7.5" customHeight="1" x14ac:dyDescent="0.35">
      <c r="B4" s="3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R4" s="4"/>
      <c r="U4" s="4"/>
      <c r="X4" s="4"/>
      <c r="AA4" s="4"/>
      <c r="AD4" s="4"/>
      <c r="AG4" s="4"/>
      <c r="AJ4" s="4"/>
    </row>
    <row r="5" spans="2:42" ht="15.5" x14ac:dyDescent="0.35">
      <c r="B5" s="2" t="s">
        <v>1</v>
      </c>
      <c r="D5" s="5" t="s">
        <v>71</v>
      </c>
      <c r="E5" s="5"/>
      <c r="F5" s="4"/>
      <c r="G5" s="4"/>
      <c r="H5" s="4"/>
    </row>
    <row r="6" spans="2:42" ht="15.5" x14ac:dyDescent="0.35">
      <c r="B6" s="3"/>
      <c r="D6" s="4"/>
      <c r="E6" s="4"/>
      <c r="F6" s="4"/>
      <c r="G6" s="8">
        <v>721</v>
      </c>
      <c r="H6" s="9" t="s">
        <v>77</v>
      </c>
      <c r="J6" s="153"/>
      <c r="K6" s="153"/>
    </row>
    <row r="7" spans="2:42" ht="13" x14ac:dyDescent="0.3">
      <c r="B7" s="6"/>
      <c r="D7" s="7" t="s">
        <v>3</v>
      </c>
      <c r="E7" s="7"/>
      <c r="F7" s="7"/>
      <c r="G7" s="160">
        <v>216</v>
      </c>
      <c r="H7" s="9" t="s">
        <v>69</v>
      </c>
      <c r="J7" s="153"/>
      <c r="K7" s="153"/>
    </row>
    <row r="8" spans="2:42" ht="13" x14ac:dyDescent="0.3">
      <c r="B8" s="6"/>
      <c r="G8" s="160">
        <v>97008</v>
      </c>
      <c r="H8" s="9" t="s">
        <v>4</v>
      </c>
    </row>
    <row r="9" spans="2:42" s="19" customFormat="1" ht="25.15" customHeight="1" x14ac:dyDescent="0.25">
      <c r="B9" s="148"/>
      <c r="D9" s="149"/>
      <c r="E9" s="149"/>
      <c r="F9" s="149"/>
      <c r="G9" s="220" t="s">
        <v>113</v>
      </c>
      <c r="H9" s="221"/>
      <c r="I9" s="150"/>
      <c r="J9" s="220" t="s">
        <v>59</v>
      </c>
      <c r="K9" s="221"/>
      <c r="L9" s="150"/>
      <c r="M9" s="220" t="s">
        <v>60</v>
      </c>
      <c r="N9" s="221"/>
      <c r="O9" s="150"/>
      <c r="P9" s="220" t="s">
        <v>62</v>
      </c>
      <c r="Q9" s="221"/>
      <c r="R9" s="150"/>
      <c r="S9" s="220" t="s">
        <v>63</v>
      </c>
      <c r="T9" s="221"/>
      <c r="U9" s="150"/>
      <c r="V9" s="220" t="s">
        <v>64</v>
      </c>
      <c r="W9" s="221"/>
      <c r="X9" s="150"/>
      <c r="Y9" s="220" t="s">
        <v>65</v>
      </c>
      <c r="Z9" s="221"/>
      <c r="AA9" s="150"/>
      <c r="AB9" s="220" t="s">
        <v>66</v>
      </c>
      <c r="AC9" s="221"/>
      <c r="AD9" s="150"/>
      <c r="AE9" s="220" t="s">
        <v>67</v>
      </c>
      <c r="AF9" s="221"/>
    </row>
    <row r="10" spans="2:42" ht="12.75" customHeight="1" x14ac:dyDescent="0.3">
      <c r="B10" s="6"/>
      <c r="D10" s="137" t="s">
        <v>5</v>
      </c>
      <c r="E10" s="137"/>
      <c r="F10" s="10" t="s">
        <v>7</v>
      </c>
      <c r="G10" s="10" t="s">
        <v>6</v>
      </c>
      <c r="H10" s="11" t="s">
        <v>8</v>
      </c>
      <c r="I10" s="144"/>
      <c r="J10" s="10" t="s">
        <v>6</v>
      </c>
      <c r="K10" s="11" t="s">
        <v>8</v>
      </c>
      <c r="L10" s="144"/>
      <c r="M10" s="145" t="s">
        <v>9</v>
      </c>
      <c r="N10" s="139" t="s">
        <v>10</v>
      </c>
      <c r="O10" s="144"/>
      <c r="P10" s="10" t="s">
        <v>6</v>
      </c>
      <c r="Q10" s="11" t="s">
        <v>8</v>
      </c>
      <c r="R10" s="144"/>
      <c r="S10" s="145" t="s">
        <v>9</v>
      </c>
      <c r="T10" s="139" t="s">
        <v>61</v>
      </c>
      <c r="U10" s="144"/>
      <c r="V10" s="10" t="s">
        <v>6</v>
      </c>
      <c r="W10" s="11" t="s">
        <v>8</v>
      </c>
      <c r="X10" s="144"/>
      <c r="Y10" s="145" t="s">
        <v>9</v>
      </c>
      <c r="Z10" s="139" t="s">
        <v>61</v>
      </c>
      <c r="AA10" s="144"/>
      <c r="AB10" s="10" t="s">
        <v>6</v>
      </c>
      <c r="AC10" s="11" t="s">
        <v>8</v>
      </c>
      <c r="AD10" s="144"/>
      <c r="AE10" s="145" t="s">
        <v>9</v>
      </c>
      <c r="AF10" s="139" t="s">
        <v>61</v>
      </c>
    </row>
    <row r="11" spans="2:42" ht="13" x14ac:dyDescent="0.3">
      <c r="B11" s="6"/>
      <c r="D11" s="138"/>
      <c r="E11" s="138"/>
      <c r="F11" s="12"/>
      <c r="G11" s="12" t="s">
        <v>11</v>
      </c>
      <c r="H11" s="13" t="s">
        <v>11</v>
      </c>
      <c r="I11" s="144"/>
      <c r="J11" s="12" t="s">
        <v>11</v>
      </c>
      <c r="K11" s="13" t="s">
        <v>11</v>
      </c>
      <c r="L11" s="144"/>
      <c r="M11" s="146"/>
      <c r="N11" s="140"/>
      <c r="O11" s="144"/>
      <c r="P11" s="12" t="s">
        <v>11</v>
      </c>
      <c r="Q11" s="13" t="s">
        <v>11</v>
      </c>
      <c r="R11" s="144"/>
      <c r="S11" s="146"/>
      <c r="T11" s="140"/>
      <c r="U11" s="144"/>
      <c r="V11" s="12" t="s">
        <v>11</v>
      </c>
      <c r="W11" s="13" t="s">
        <v>11</v>
      </c>
      <c r="X11" s="144"/>
      <c r="Y11" s="146"/>
      <c r="Z11" s="140"/>
      <c r="AA11" s="144"/>
      <c r="AB11" s="12" t="s">
        <v>11</v>
      </c>
      <c r="AC11" s="13" t="s">
        <v>11</v>
      </c>
      <c r="AD11" s="144"/>
      <c r="AE11" s="146"/>
      <c r="AF11" s="140"/>
    </row>
    <row r="12" spans="2:42" x14ac:dyDescent="0.25">
      <c r="B12" s="14" t="s">
        <v>12</v>
      </c>
      <c r="C12" s="14"/>
      <c r="D12" s="15" t="s">
        <v>55</v>
      </c>
      <c r="E12" s="15"/>
      <c r="F12" s="161">
        <f>G6</f>
        <v>721</v>
      </c>
      <c r="G12" s="16">
        <v>5.18</v>
      </c>
      <c r="H12" s="18">
        <f t="shared" ref="H12:H27" si="0">$F12*G12</f>
        <v>3734.7799999999997</v>
      </c>
      <c r="I12" s="19"/>
      <c r="J12" s="16">
        <v>5.53</v>
      </c>
      <c r="K12" s="18">
        <f t="shared" ref="K12:K27" si="1">$F12*J12</f>
        <v>3987.13</v>
      </c>
      <c r="L12" s="19"/>
      <c r="M12" s="21">
        <f t="shared" ref="M12:M21" si="2">K12-H12</f>
        <v>252.35000000000036</v>
      </c>
      <c r="N12" s="22">
        <f t="shared" ref="N12:N21" si="3">IF((H12)=0,"",(M12/H12))</f>
        <v>6.7567567567567668E-2</v>
      </c>
      <c r="O12" s="19"/>
      <c r="P12" s="16">
        <v>5.59</v>
      </c>
      <c r="Q12" s="18">
        <f t="shared" ref="Q12:Q27" si="4">$F12*P12</f>
        <v>4030.39</v>
      </c>
      <c r="R12" s="19"/>
      <c r="S12" s="21">
        <f>Q12-K12</f>
        <v>43.259999999999764</v>
      </c>
      <c r="T12" s="22">
        <f t="shared" ref="T12:T34" si="5">IF((K12)=0,"",(S12/K12))</f>
        <v>1.084990958408674E-2</v>
      </c>
      <c r="U12" s="19"/>
      <c r="V12" s="16">
        <v>5.58</v>
      </c>
      <c r="W12" s="18">
        <f t="shared" ref="W12:W27" si="6">$F12*V12</f>
        <v>4023.18</v>
      </c>
      <c r="X12" s="19"/>
      <c r="Y12" s="21">
        <f>W12-Q12</f>
        <v>-7.2100000000000364</v>
      </c>
      <c r="Z12" s="22">
        <f t="shared" ref="Z12:Z34" si="7">IF((Q12)=0,"",(Y12/Q12))</f>
        <v>-1.7889087656529608E-3</v>
      </c>
      <c r="AA12" s="19"/>
      <c r="AB12" s="16">
        <v>5.7</v>
      </c>
      <c r="AC12" s="18">
        <f t="shared" ref="AC12:AC27" si="8">$F12*AB12</f>
        <v>4109.7</v>
      </c>
      <c r="AD12" s="19"/>
      <c r="AE12" s="21">
        <f>AC12-W12</f>
        <v>86.519999999999982</v>
      </c>
      <c r="AF12" s="22">
        <f t="shared" ref="AF12:AF34" si="9">IF((W12)=0,"",(AE12/W12))</f>
        <v>2.1505376344086016E-2</v>
      </c>
    </row>
    <row r="13" spans="2:42" x14ac:dyDescent="0.25">
      <c r="B13" s="14" t="s">
        <v>13</v>
      </c>
      <c r="C13" s="14"/>
      <c r="D13" s="15" t="s">
        <v>55</v>
      </c>
      <c r="E13" s="15"/>
      <c r="F13" s="161">
        <f>G6</f>
        <v>721</v>
      </c>
      <c r="G13" s="16"/>
      <c r="H13" s="18">
        <f t="shared" si="0"/>
        <v>0</v>
      </c>
      <c r="I13" s="19"/>
      <c r="J13" s="16"/>
      <c r="K13" s="18">
        <f t="shared" si="1"/>
        <v>0</v>
      </c>
      <c r="L13" s="19"/>
      <c r="M13" s="21">
        <f t="shared" si="2"/>
        <v>0</v>
      </c>
      <c r="N13" s="22" t="str">
        <f t="shared" si="3"/>
        <v/>
      </c>
      <c r="O13" s="19"/>
      <c r="P13" s="16"/>
      <c r="Q13" s="18">
        <f t="shared" si="4"/>
        <v>0</v>
      </c>
      <c r="R13" s="19"/>
      <c r="S13" s="21">
        <f t="shared" ref="S13:S42" si="10">Q13-K13</f>
        <v>0</v>
      </c>
      <c r="T13" s="22" t="str">
        <f t="shared" si="5"/>
        <v/>
      </c>
      <c r="U13" s="19"/>
      <c r="V13" s="16"/>
      <c r="W13" s="18">
        <f t="shared" si="6"/>
        <v>0</v>
      </c>
      <c r="X13" s="19"/>
      <c r="Y13" s="21">
        <f t="shared" ref="Y13:Y42" si="11">W13-Q13</f>
        <v>0</v>
      </c>
      <c r="Z13" s="22" t="str">
        <f t="shared" si="7"/>
        <v/>
      </c>
      <c r="AA13" s="19"/>
      <c r="AB13" s="16"/>
      <c r="AC13" s="18">
        <f t="shared" si="8"/>
        <v>0</v>
      </c>
      <c r="AD13" s="19"/>
      <c r="AE13" s="21">
        <f t="shared" ref="AE13:AE60" si="12">AC13-W13</f>
        <v>0</v>
      </c>
      <c r="AF13" s="22" t="str">
        <f t="shared" si="9"/>
        <v/>
      </c>
    </row>
    <row r="14" spans="2:42" x14ac:dyDescent="0.25">
      <c r="B14" s="23" t="s">
        <v>104</v>
      </c>
      <c r="C14" s="14"/>
      <c r="D14" s="15" t="s">
        <v>55</v>
      </c>
      <c r="E14" s="15"/>
      <c r="F14" s="161">
        <f>G6</f>
        <v>721</v>
      </c>
      <c r="G14" s="16"/>
      <c r="H14" s="18">
        <f t="shared" si="0"/>
        <v>0</v>
      </c>
      <c r="I14" s="19"/>
      <c r="J14" s="16"/>
      <c r="K14" s="18">
        <f t="shared" si="1"/>
        <v>0</v>
      </c>
      <c r="L14" s="19"/>
      <c r="M14" s="21">
        <f t="shared" si="2"/>
        <v>0</v>
      </c>
      <c r="N14" s="22" t="str">
        <f t="shared" si="3"/>
        <v/>
      </c>
      <c r="O14" s="19"/>
      <c r="P14" s="16"/>
      <c r="Q14" s="18">
        <f t="shared" si="4"/>
        <v>0</v>
      </c>
      <c r="R14" s="19"/>
      <c r="S14" s="21">
        <f t="shared" si="10"/>
        <v>0</v>
      </c>
      <c r="T14" s="22" t="str">
        <f t="shared" si="5"/>
        <v/>
      </c>
      <c r="U14" s="19"/>
      <c r="V14" s="16"/>
      <c r="W14" s="18">
        <f t="shared" si="6"/>
        <v>0</v>
      </c>
      <c r="X14" s="19"/>
      <c r="Y14" s="21">
        <f t="shared" si="11"/>
        <v>0</v>
      </c>
      <c r="Z14" s="22" t="str">
        <f t="shared" si="7"/>
        <v/>
      </c>
      <c r="AA14" s="19"/>
      <c r="AB14" s="16"/>
      <c r="AC14" s="18">
        <f t="shared" si="8"/>
        <v>0</v>
      </c>
      <c r="AD14" s="19"/>
      <c r="AE14" s="21">
        <f t="shared" si="12"/>
        <v>0</v>
      </c>
      <c r="AF14" s="22" t="str">
        <f t="shared" si="9"/>
        <v/>
      </c>
    </row>
    <row r="15" spans="2:42" x14ac:dyDescent="0.25">
      <c r="B15" s="23" t="s">
        <v>106</v>
      </c>
      <c r="C15" s="14"/>
      <c r="D15" s="15" t="s">
        <v>55</v>
      </c>
      <c r="E15" s="15"/>
      <c r="F15" s="161">
        <f>G6</f>
        <v>721</v>
      </c>
      <c r="G15" s="16">
        <v>0</v>
      </c>
      <c r="H15" s="18">
        <f t="shared" si="0"/>
        <v>0</v>
      </c>
      <c r="I15" s="19"/>
      <c r="J15" s="16">
        <v>0</v>
      </c>
      <c r="K15" s="18">
        <f t="shared" si="1"/>
        <v>0</v>
      </c>
      <c r="L15" s="19"/>
      <c r="M15" s="21">
        <f t="shared" si="2"/>
        <v>0</v>
      </c>
      <c r="N15" s="22" t="str">
        <f t="shared" si="3"/>
        <v/>
      </c>
      <c r="O15" s="19"/>
      <c r="P15" s="16">
        <v>0</v>
      </c>
      <c r="Q15" s="18">
        <f t="shared" si="4"/>
        <v>0</v>
      </c>
      <c r="R15" s="19"/>
      <c r="S15" s="21">
        <f t="shared" si="10"/>
        <v>0</v>
      </c>
      <c r="T15" s="22" t="str">
        <f t="shared" si="5"/>
        <v/>
      </c>
      <c r="U15" s="19"/>
      <c r="V15" s="16">
        <v>0</v>
      </c>
      <c r="W15" s="18">
        <f t="shared" si="6"/>
        <v>0</v>
      </c>
      <c r="X15" s="19"/>
      <c r="Y15" s="21">
        <f t="shared" si="11"/>
        <v>0</v>
      </c>
      <c r="Z15" s="22" t="str">
        <f t="shared" si="7"/>
        <v/>
      </c>
      <c r="AA15" s="19"/>
      <c r="AB15" s="16">
        <v>0</v>
      </c>
      <c r="AC15" s="18">
        <f t="shared" si="8"/>
        <v>0</v>
      </c>
      <c r="AD15" s="19"/>
      <c r="AE15" s="21">
        <f t="shared" si="12"/>
        <v>0</v>
      </c>
      <c r="AF15" s="22" t="str">
        <f t="shared" si="9"/>
        <v/>
      </c>
    </row>
    <row r="16" spans="2:42" hidden="1" x14ac:dyDescent="0.25">
      <c r="B16" s="23"/>
      <c r="C16" s="14"/>
      <c r="D16" s="15"/>
      <c r="E16" s="15"/>
      <c r="F16" s="161">
        <f>G6</f>
        <v>721</v>
      </c>
      <c r="G16" s="16"/>
      <c r="H16" s="18">
        <f t="shared" si="0"/>
        <v>0</v>
      </c>
      <c r="I16" s="19"/>
      <c r="J16" s="16"/>
      <c r="K16" s="18">
        <f t="shared" si="1"/>
        <v>0</v>
      </c>
      <c r="L16" s="19"/>
      <c r="M16" s="21">
        <f t="shared" si="2"/>
        <v>0</v>
      </c>
      <c r="N16" s="22" t="str">
        <f t="shared" si="3"/>
        <v/>
      </c>
      <c r="O16" s="19"/>
      <c r="P16" s="16"/>
      <c r="Q16" s="18">
        <f t="shared" si="4"/>
        <v>0</v>
      </c>
      <c r="R16" s="19"/>
      <c r="S16" s="21">
        <f t="shared" si="10"/>
        <v>0</v>
      </c>
      <c r="T16" s="22" t="str">
        <f t="shared" si="5"/>
        <v/>
      </c>
      <c r="U16" s="19"/>
      <c r="V16" s="16"/>
      <c r="W16" s="18">
        <f t="shared" si="6"/>
        <v>0</v>
      </c>
      <c r="X16" s="19"/>
      <c r="Y16" s="21">
        <f t="shared" si="11"/>
        <v>0</v>
      </c>
      <c r="Z16" s="22" t="str">
        <f t="shared" si="7"/>
        <v/>
      </c>
      <c r="AA16" s="19"/>
      <c r="AB16" s="16"/>
      <c r="AC16" s="18">
        <f t="shared" si="8"/>
        <v>0</v>
      </c>
      <c r="AD16" s="19"/>
      <c r="AE16" s="21">
        <f t="shared" si="12"/>
        <v>0</v>
      </c>
      <c r="AF16" s="22" t="str">
        <f t="shared" si="9"/>
        <v/>
      </c>
    </row>
    <row r="17" spans="2:32" hidden="1" x14ac:dyDescent="0.25">
      <c r="B17" s="23"/>
      <c r="C17" s="14"/>
      <c r="D17" s="15"/>
      <c r="E17" s="15"/>
      <c r="F17" s="161">
        <f>G6</f>
        <v>721</v>
      </c>
      <c r="G17" s="16"/>
      <c r="H17" s="18">
        <f t="shared" si="0"/>
        <v>0</v>
      </c>
      <c r="I17" s="19"/>
      <c r="J17" s="16"/>
      <c r="K17" s="18">
        <f t="shared" si="1"/>
        <v>0</v>
      </c>
      <c r="L17" s="19"/>
      <c r="M17" s="21">
        <f t="shared" si="2"/>
        <v>0</v>
      </c>
      <c r="N17" s="22" t="str">
        <f t="shared" si="3"/>
        <v/>
      </c>
      <c r="O17" s="19"/>
      <c r="P17" s="16"/>
      <c r="Q17" s="18">
        <f t="shared" si="4"/>
        <v>0</v>
      </c>
      <c r="R17" s="19"/>
      <c r="S17" s="21">
        <f t="shared" si="10"/>
        <v>0</v>
      </c>
      <c r="T17" s="22" t="str">
        <f t="shared" si="5"/>
        <v/>
      </c>
      <c r="U17" s="19"/>
      <c r="V17" s="16"/>
      <c r="W17" s="18">
        <f t="shared" si="6"/>
        <v>0</v>
      </c>
      <c r="X17" s="19"/>
      <c r="Y17" s="21">
        <f t="shared" si="11"/>
        <v>0</v>
      </c>
      <c r="Z17" s="22" t="str">
        <f t="shared" si="7"/>
        <v/>
      </c>
      <c r="AA17" s="19"/>
      <c r="AB17" s="16"/>
      <c r="AC17" s="18">
        <f t="shared" si="8"/>
        <v>0</v>
      </c>
      <c r="AD17" s="19"/>
      <c r="AE17" s="21">
        <f t="shared" si="12"/>
        <v>0</v>
      </c>
      <c r="AF17" s="22" t="str">
        <f t="shared" si="9"/>
        <v/>
      </c>
    </row>
    <row r="18" spans="2:32" hidden="1" x14ac:dyDescent="0.25">
      <c r="B18" s="23"/>
      <c r="C18" s="14"/>
      <c r="D18" s="15"/>
      <c r="E18" s="15"/>
      <c r="F18" s="161">
        <f>G6</f>
        <v>721</v>
      </c>
      <c r="G18" s="16"/>
      <c r="H18" s="18">
        <f t="shared" si="0"/>
        <v>0</v>
      </c>
      <c r="I18" s="19"/>
      <c r="J18" s="16"/>
      <c r="K18" s="18">
        <f t="shared" si="1"/>
        <v>0</v>
      </c>
      <c r="L18" s="19"/>
      <c r="M18" s="21">
        <f t="shared" si="2"/>
        <v>0</v>
      </c>
      <c r="N18" s="22" t="str">
        <f t="shared" si="3"/>
        <v/>
      </c>
      <c r="O18" s="19"/>
      <c r="P18" s="16"/>
      <c r="Q18" s="18">
        <f t="shared" si="4"/>
        <v>0</v>
      </c>
      <c r="R18" s="19"/>
      <c r="S18" s="21">
        <f t="shared" si="10"/>
        <v>0</v>
      </c>
      <c r="T18" s="22" t="str">
        <f t="shared" si="5"/>
        <v/>
      </c>
      <c r="U18" s="19"/>
      <c r="V18" s="16"/>
      <c r="W18" s="18">
        <f t="shared" si="6"/>
        <v>0</v>
      </c>
      <c r="X18" s="19"/>
      <c r="Y18" s="21">
        <f t="shared" si="11"/>
        <v>0</v>
      </c>
      <c r="Z18" s="22" t="str">
        <f t="shared" si="7"/>
        <v/>
      </c>
      <c r="AA18" s="19"/>
      <c r="AB18" s="16"/>
      <c r="AC18" s="18">
        <f t="shared" si="8"/>
        <v>0</v>
      </c>
      <c r="AD18" s="19"/>
      <c r="AE18" s="21">
        <f t="shared" si="12"/>
        <v>0</v>
      </c>
      <c r="AF18" s="22" t="str">
        <f t="shared" si="9"/>
        <v/>
      </c>
    </row>
    <row r="19" spans="2:32" x14ac:dyDescent="0.25">
      <c r="B19" s="14" t="s">
        <v>14</v>
      </c>
      <c r="C19" s="14"/>
      <c r="D19" s="15" t="s">
        <v>70</v>
      </c>
      <c r="E19" s="15"/>
      <c r="F19" s="17">
        <f>$G$7</f>
        <v>216</v>
      </c>
      <c r="G19" s="16">
        <v>14.1974</v>
      </c>
      <c r="H19" s="18">
        <f t="shared" si="0"/>
        <v>3066.6383999999998</v>
      </c>
      <c r="I19" s="19"/>
      <c r="J19" s="16">
        <v>15.1617</v>
      </c>
      <c r="K19" s="18">
        <f t="shared" si="1"/>
        <v>3274.9272000000001</v>
      </c>
      <c r="L19" s="19"/>
      <c r="M19" s="21">
        <f t="shared" si="2"/>
        <v>208.28880000000026</v>
      </c>
      <c r="N19" s="22">
        <f t="shared" si="3"/>
        <v>6.7920886922957821E-2</v>
      </c>
      <c r="O19" s="19"/>
      <c r="P19" s="16">
        <v>15.3369</v>
      </c>
      <c r="Q19" s="18">
        <f t="shared" si="4"/>
        <v>3312.7703999999999</v>
      </c>
      <c r="R19" s="19"/>
      <c r="S19" s="21">
        <f t="shared" si="10"/>
        <v>37.843199999999797</v>
      </c>
      <c r="T19" s="22">
        <f t="shared" si="5"/>
        <v>1.1555432438314903E-2</v>
      </c>
      <c r="U19" s="19"/>
      <c r="V19" s="16">
        <v>15.310700000000001</v>
      </c>
      <c r="W19" s="18">
        <f t="shared" si="6"/>
        <v>3307.1112000000003</v>
      </c>
      <c r="X19" s="19"/>
      <c r="Y19" s="21">
        <f t="shared" si="11"/>
        <v>-5.6591999999996005</v>
      </c>
      <c r="Z19" s="22">
        <f t="shared" si="7"/>
        <v>-1.7082982871374367E-3</v>
      </c>
      <c r="AA19" s="19"/>
      <c r="AB19" s="16">
        <v>15.652100000000001</v>
      </c>
      <c r="AC19" s="18">
        <f t="shared" si="8"/>
        <v>3380.8536000000004</v>
      </c>
      <c r="AD19" s="19"/>
      <c r="AE19" s="21">
        <f t="shared" si="12"/>
        <v>73.742400000000089</v>
      </c>
      <c r="AF19" s="22">
        <f t="shared" si="9"/>
        <v>2.2298131372177652E-2</v>
      </c>
    </row>
    <row r="20" spans="2:32" x14ac:dyDescent="0.25">
      <c r="B20" s="14" t="s">
        <v>15</v>
      </c>
      <c r="C20" s="14"/>
      <c r="D20" s="15" t="s">
        <v>70</v>
      </c>
      <c r="E20" s="15"/>
      <c r="F20" s="17">
        <f t="shared" ref="F20" si="13">$G$7</f>
        <v>216</v>
      </c>
      <c r="G20" s="16"/>
      <c r="H20" s="18">
        <f t="shared" si="0"/>
        <v>0</v>
      </c>
      <c r="I20" s="19"/>
      <c r="J20" s="16"/>
      <c r="K20" s="18">
        <f t="shared" si="1"/>
        <v>0</v>
      </c>
      <c r="L20" s="19"/>
      <c r="M20" s="21">
        <f t="shared" si="2"/>
        <v>0</v>
      </c>
      <c r="N20" s="22" t="str">
        <f t="shared" si="3"/>
        <v/>
      </c>
      <c r="O20" s="19"/>
      <c r="P20" s="16"/>
      <c r="Q20" s="18">
        <f t="shared" si="4"/>
        <v>0</v>
      </c>
      <c r="R20" s="19"/>
      <c r="S20" s="21">
        <f t="shared" si="10"/>
        <v>0</v>
      </c>
      <c r="T20" s="22" t="str">
        <f t="shared" si="5"/>
        <v/>
      </c>
      <c r="U20" s="19"/>
      <c r="V20" s="16"/>
      <c r="W20" s="18">
        <f t="shared" si="6"/>
        <v>0</v>
      </c>
      <c r="X20" s="19"/>
      <c r="Y20" s="21">
        <f t="shared" si="11"/>
        <v>0</v>
      </c>
      <c r="Z20" s="22" t="str">
        <f t="shared" si="7"/>
        <v/>
      </c>
      <c r="AA20" s="19"/>
      <c r="AB20" s="16"/>
      <c r="AC20" s="18">
        <f t="shared" si="8"/>
        <v>0</v>
      </c>
      <c r="AD20" s="19"/>
      <c r="AE20" s="21">
        <f t="shared" si="12"/>
        <v>0</v>
      </c>
      <c r="AF20" s="22" t="str">
        <f t="shared" si="9"/>
        <v/>
      </c>
    </row>
    <row r="21" spans="2:32" x14ac:dyDescent="0.25">
      <c r="B21" s="14" t="s">
        <v>16</v>
      </c>
      <c r="C21" s="14"/>
      <c r="D21" s="15" t="s">
        <v>70</v>
      </c>
      <c r="E21" s="15"/>
      <c r="F21" s="17">
        <f>$G$7</f>
        <v>216</v>
      </c>
      <c r="G21" s="16"/>
      <c r="H21" s="18">
        <f t="shared" si="0"/>
        <v>0</v>
      </c>
      <c r="I21" s="19"/>
      <c r="J21" s="16"/>
      <c r="K21" s="18">
        <f t="shared" si="1"/>
        <v>0</v>
      </c>
      <c r="L21" s="19"/>
      <c r="M21" s="21">
        <f t="shared" si="2"/>
        <v>0</v>
      </c>
      <c r="N21" s="22" t="str">
        <f t="shared" si="3"/>
        <v/>
      </c>
      <c r="O21" s="19"/>
      <c r="P21" s="16"/>
      <c r="Q21" s="18">
        <f t="shared" si="4"/>
        <v>0</v>
      </c>
      <c r="R21" s="19"/>
      <c r="S21" s="21">
        <f t="shared" si="10"/>
        <v>0</v>
      </c>
      <c r="T21" s="22" t="str">
        <f t="shared" si="5"/>
        <v/>
      </c>
      <c r="U21" s="19"/>
      <c r="V21" s="16"/>
      <c r="W21" s="18">
        <f t="shared" si="6"/>
        <v>0</v>
      </c>
      <c r="X21" s="19"/>
      <c r="Y21" s="21">
        <f t="shared" si="11"/>
        <v>0</v>
      </c>
      <c r="Z21" s="22" t="str">
        <f t="shared" si="7"/>
        <v/>
      </c>
      <c r="AA21" s="19"/>
      <c r="AB21" s="16"/>
      <c r="AC21" s="18">
        <f t="shared" si="8"/>
        <v>0</v>
      </c>
      <c r="AD21" s="19"/>
      <c r="AE21" s="21">
        <f t="shared" si="12"/>
        <v>0</v>
      </c>
      <c r="AF21" s="22" t="str">
        <f t="shared" si="9"/>
        <v/>
      </c>
    </row>
    <row r="22" spans="2:32" hidden="1" x14ac:dyDescent="0.25">
      <c r="B22" s="24"/>
      <c r="C22" s="14"/>
      <c r="D22" s="15"/>
      <c r="E22" s="15"/>
      <c r="F22" s="17"/>
      <c r="G22" s="16"/>
      <c r="H22" s="18"/>
      <c r="I22" s="19"/>
      <c r="J22" s="16"/>
      <c r="K22" s="18"/>
      <c r="L22" s="19"/>
      <c r="M22" s="21"/>
      <c r="N22" s="22"/>
      <c r="O22" s="19"/>
      <c r="P22" s="16"/>
      <c r="Q22" s="18"/>
      <c r="R22" s="19"/>
      <c r="S22" s="21"/>
      <c r="T22" s="22"/>
      <c r="U22" s="19"/>
      <c r="V22" s="16"/>
      <c r="W22" s="18"/>
      <c r="X22" s="19"/>
      <c r="Y22" s="21"/>
      <c r="Z22" s="22"/>
      <c r="AA22" s="19"/>
      <c r="AB22" s="16"/>
      <c r="AC22" s="18"/>
      <c r="AD22" s="19"/>
      <c r="AE22" s="21"/>
      <c r="AF22" s="22"/>
    </row>
    <row r="23" spans="2:32" hidden="1" x14ac:dyDescent="0.25">
      <c r="B23" s="132"/>
      <c r="C23" s="14"/>
      <c r="D23" s="15"/>
      <c r="E23" s="15"/>
      <c r="F23" s="17"/>
      <c r="G23" s="16"/>
      <c r="H23" s="18"/>
      <c r="I23" s="19"/>
      <c r="J23" s="16"/>
      <c r="K23" s="18"/>
      <c r="L23" s="19"/>
      <c r="M23" s="21"/>
      <c r="N23" s="22"/>
      <c r="O23" s="19"/>
      <c r="P23" s="16"/>
      <c r="Q23" s="18"/>
      <c r="R23" s="19"/>
      <c r="S23" s="21"/>
      <c r="T23" s="22"/>
      <c r="U23" s="19"/>
      <c r="V23" s="16"/>
      <c r="W23" s="18"/>
      <c r="X23" s="19"/>
      <c r="Y23" s="21"/>
      <c r="Z23" s="22"/>
      <c r="AA23" s="19"/>
      <c r="AB23" s="16"/>
      <c r="AC23" s="18"/>
      <c r="AD23" s="19"/>
      <c r="AE23" s="21"/>
      <c r="AF23" s="22"/>
    </row>
    <row r="24" spans="2:32" x14ac:dyDescent="0.25">
      <c r="B24" s="24" t="s">
        <v>57</v>
      </c>
      <c r="C24" s="14"/>
      <c r="D24" s="15" t="s">
        <v>70</v>
      </c>
      <c r="E24" s="15"/>
      <c r="F24" s="17">
        <f t="shared" ref="F24:F27" si="14">$G$7</f>
        <v>216</v>
      </c>
      <c r="G24" s="16">
        <v>0</v>
      </c>
      <c r="H24" s="18">
        <f t="shared" si="0"/>
        <v>0</v>
      </c>
      <c r="I24" s="19"/>
      <c r="J24" s="16">
        <v>0</v>
      </c>
      <c r="K24" s="18">
        <f t="shared" si="1"/>
        <v>0</v>
      </c>
      <c r="L24" s="19"/>
      <c r="M24" s="21">
        <f t="shared" ref="M24:M42" si="15">K24-H24</f>
        <v>0</v>
      </c>
      <c r="N24" s="22" t="str">
        <f t="shared" ref="N24:N34" si="16">IF((H24)=0,"",(M24/H24))</f>
        <v/>
      </c>
      <c r="O24" s="19"/>
      <c r="P24" s="16">
        <v>0</v>
      </c>
      <c r="Q24" s="18">
        <f t="shared" si="4"/>
        <v>0</v>
      </c>
      <c r="R24" s="19"/>
      <c r="S24" s="21">
        <f t="shared" si="10"/>
        <v>0</v>
      </c>
      <c r="T24" s="22" t="str">
        <f t="shared" si="5"/>
        <v/>
      </c>
      <c r="U24" s="19"/>
      <c r="V24" s="16">
        <v>0</v>
      </c>
      <c r="W24" s="18">
        <f t="shared" si="6"/>
        <v>0</v>
      </c>
      <c r="X24" s="19"/>
      <c r="Y24" s="21">
        <f t="shared" si="11"/>
        <v>0</v>
      </c>
      <c r="Z24" s="22" t="str">
        <f t="shared" si="7"/>
        <v/>
      </c>
      <c r="AA24" s="19"/>
      <c r="AB24" s="16">
        <v>0</v>
      </c>
      <c r="AC24" s="18">
        <f t="shared" si="8"/>
        <v>0</v>
      </c>
      <c r="AD24" s="19"/>
      <c r="AE24" s="21">
        <f t="shared" si="12"/>
        <v>0</v>
      </c>
      <c r="AF24" s="22" t="str">
        <f t="shared" si="9"/>
        <v/>
      </c>
    </row>
    <row r="25" spans="2:32" hidden="1" x14ac:dyDescent="0.25">
      <c r="B25" s="24"/>
      <c r="C25" s="14"/>
      <c r="D25" s="15"/>
      <c r="E25" s="15"/>
      <c r="F25" s="17">
        <f t="shared" si="14"/>
        <v>216</v>
      </c>
      <c r="G25" s="16"/>
      <c r="H25" s="18">
        <f t="shared" si="0"/>
        <v>0</v>
      </c>
      <c r="I25" s="19"/>
      <c r="J25" s="16"/>
      <c r="K25" s="18">
        <f t="shared" si="1"/>
        <v>0</v>
      </c>
      <c r="L25" s="19"/>
      <c r="M25" s="21">
        <f t="shared" si="15"/>
        <v>0</v>
      </c>
      <c r="N25" s="22" t="str">
        <f t="shared" si="16"/>
        <v/>
      </c>
      <c r="O25" s="19"/>
      <c r="P25" s="16"/>
      <c r="Q25" s="18">
        <f t="shared" si="4"/>
        <v>0</v>
      </c>
      <c r="R25" s="19"/>
      <c r="S25" s="21">
        <f t="shared" si="10"/>
        <v>0</v>
      </c>
      <c r="T25" s="22" t="str">
        <f t="shared" si="5"/>
        <v/>
      </c>
      <c r="U25" s="19"/>
      <c r="V25" s="16"/>
      <c r="W25" s="18">
        <f t="shared" si="6"/>
        <v>0</v>
      </c>
      <c r="X25" s="19"/>
      <c r="Y25" s="21">
        <f t="shared" si="11"/>
        <v>0</v>
      </c>
      <c r="Z25" s="22" t="str">
        <f t="shared" si="7"/>
        <v/>
      </c>
      <c r="AA25" s="19"/>
      <c r="AB25" s="16"/>
      <c r="AC25" s="18">
        <f t="shared" si="8"/>
        <v>0</v>
      </c>
      <c r="AD25" s="19"/>
      <c r="AE25" s="21">
        <f t="shared" si="12"/>
        <v>0</v>
      </c>
      <c r="AF25" s="22" t="str">
        <f t="shared" si="9"/>
        <v/>
      </c>
    </row>
    <row r="26" spans="2:32" hidden="1" x14ac:dyDescent="0.25">
      <c r="B26" s="24"/>
      <c r="C26" s="14"/>
      <c r="D26" s="15"/>
      <c r="E26" s="15"/>
      <c r="F26" s="17">
        <f t="shared" si="14"/>
        <v>216</v>
      </c>
      <c r="G26" s="16"/>
      <c r="H26" s="18">
        <f t="shared" si="0"/>
        <v>0</v>
      </c>
      <c r="I26" s="19"/>
      <c r="J26" s="16"/>
      <c r="K26" s="18">
        <f t="shared" si="1"/>
        <v>0</v>
      </c>
      <c r="L26" s="19"/>
      <c r="M26" s="21">
        <f t="shared" si="15"/>
        <v>0</v>
      </c>
      <c r="N26" s="22" t="str">
        <f t="shared" si="16"/>
        <v/>
      </c>
      <c r="O26" s="19"/>
      <c r="P26" s="16"/>
      <c r="Q26" s="18">
        <f t="shared" si="4"/>
        <v>0</v>
      </c>
      <c r="R26" s="19"/>
      <c r="S26" s="21">
        <f t="shared" si="10"/>
        <v>0</v>
      </c>
      <c r="T26" s="22" t="str">
        <f t="shared" si="5"/>
        <v/>
      </c>
      <c r="U26" s="19"/>
      <c r="V26" s="16"/>
      <c r="W26" s="18">
        <f t="shared" si="6"/>
        <v>0</v>
      </c>
      <c r="X26" s="19"/>
      <c r="Y26" s="21">
        <f t="shared" si="11"/>
        <v>0</v>
      </c>
      <c r="Z26" s="22" t="str">
        <f t="shared" si="7"/>
        <v/>
      </c>
      <c r="AA26" s="19"/>
      <c r="AB26" s="16"/>
      <c r="AC26" s="18">
        <f t="shared" si="8"/>
        <v>0</v>
      </c>
      <c r="AD26" s="19"/>
      <c r="AE26" s="21">
        <f t="shared" si="12"/>
        <v>0</v>
      </c>
      <c r="AF26" s="22" t="str">
        <f t="shared" si="9"/>
        <v/>
      </c>
    </row>
    <row r="27" spans="2:32" hidden="1" x14ac:dyDescent="0.25">
      <c r="B27" s="24"/>
      <c r="C27" s="14"/>
      <c r="D27" s="15"/>
      <c r="E27" s="15"/>
      <c r="F27" s="17">
        <f t="shared" si="14"/>
        <v>216</v>
      </c>
      <c r="G27" s="16"/>
      <c r="H27" s="18">
        <f t="shared" si="0"/>
        <v>0</v>
      </c>
      <c r="I27" s="19"/>
      <c r="J27" s="16"/>
      <c r="K27" s="18">
        <f t="shared" si="1"/>
        <v>0</v>
      </c>
      <c r="L27" s="19"/>
      <c r="M27" s="21">
        <f t="shared" si="15"/>
        <v>0</v>
      </c>
      <c r="N27" s="22" t="str">
        <f t="shared" si="16"/>
        <v/>
      </c>
      <c r="O27" s="19"/>
      <c r="P27" s="16"/>
      <c r="Q27" s="18">
        <f t="shared" si="4"/>
        <v>0</v>
      </c>
      <c r="R27" s="19"/>
      <c r="S27" s="21">
        <f t="shared" si="10"/>
        <v>0</v>
      </c>
      <c r="T27" s="22" t="str">
        <f t="shared" si="5"/>
        <v/>
      </c>
      <c r="U27" s="19"/>
      <c r="V27" s="16"/>
      <c r="W27" s="18">
        <f t="shared" si="6"/>
        <v>0</v>
      </c>
      <c r="X27" s="19"/>
      <c r="Y27" s="21">
        <f t="shared" si="11"/>
        <v>0</v>
      </c>
      <c r="Z27" s="22" t="str">
        <f t="shared" si="7"/>
        <v/>
      </c>
      <c r="AA27" s="19"/>
      <c r="AB27" s="16"/>
      <c r="AC27" s="18">
        <f t="shared" si="8"/>
        <v>0</v>
      </c>
      <c r="AD27" s="19"/>
      <c r="AE27" s="21">
        <f t="shared" si="12"/>
        <v>0</v>
      </c>
      <c r="AF27" s="22" t="str">
        <f t="shared" si="9"/>
        <v/>
      </c>
    </row>
    <row r="28" spans="2:32" s="34" customFormat="1" ht="13" x14ac:dyDescent="0.25">
      <c r="B28" s="25" t="s">
        <v>17</v>
      </c>
      <c r="C28" s="26"/>
      <c r="D28" s="27"/>
      <c r="E28" s="27"/>
      <c r="F28" s="29"/>
      <c r="G28" s="28"/>
      <c r="H28" s="30">
        <f>SUM(H12:H27)</f>
        <v>6801.4183999999996</v>
      </c>
      <c r="I28" s="31"/>
      <c r="J28" s="28"/>
      <c r="K28" s="30">
        <f>SUM(K12:K27)</f>
        <v>7262.0572000000002</v>
      </c>
      <c r="L28" s="31"/>
      <c r="M28" s="32">
        <f t="shared" si="15"/>
        <v>460.63880000000063</v>
      </c>
      <c r="N28" s="33">
        <f t="shared" si="16"/>
        <v>6.7726872971085067E-2</v>
      </c>
      <c r="O28" s="31"/>
      <c r="P28" s="28"/>
      <c r="Q28" s="30">
        <f>SUM(Q12:Q27)</f>
        <v>7343.1603999999998</v>
      </c>
      <c r="R28" s="31"/>
      <c r="S28" s="32">
        <f t="shared" si="10"/>
        <v>81.103199999999561</v>
      </c>
      <c r="T28" s="33">
        <f t="shared" si="5"/>
        <v>1.1168075073823372E-2</v>
      </c>
      <c r="U28" s="31"/>
      <c r="V28" s="28"/>
      <c r="W28" s="30">
        <f>SUM(W12:W27)</f>
        <v>7330.2911999999997</v>
      </c>
      <c r="X28" s="31"/>
      <c r="Y28" s="32">
        <f t="shared" si="11"/>
        <v>-12.869200000000092</v>
      </c>
      <c r="Z28" s="33">
        <f t="shared" si="7"/>
        <v>-1.7525424066727579E-3</v>
      </c>
      <c r="AA28" s="31"/>
      <c r="AB28" s="28"/>
      <c r="AC28" s="30">
        <f>SUM(AC12:AC27)</f>
        <v>7490.5536000000002</v>
      </c>
      <c r="AD28" s="31"/>
      <c r="AE28" s="32">
        <f t="shared" si="12"/>
        <v>160.26240000000053</v>
      </c>
      <c r="AF28" s="33">
        <f t="shared" si="9"/>
        <v>2.1863033217561743E-2</v>
      </c>
    </row>
    <row r="29" spans="2:32" ht="12.75" customHeight="1" x14ac:dyDescent="0.25">
      <c r="B29" s="134" t="s">
        <v>18</v>
      </c>
      <c r="C29" s="14"/>
      <c r="D29" s="15" t="s">
        <v>70</v>
      </c>
      <c r="E29" s="15"/>
      <c r="F29" s="17">
        <f>$G$7</f>
        <v>216</v>
      </c>
      <c r="G29" s="16">
        <v>-9.3799999999999994E-2</v>
      </c>
      <c r="H29" s="18">
        <f t="shared" ref="H29:H35" si="17">$F29*G29</f>
        <v>-20.2608</v>
      </c>
      <c r="I29" s="19"/>
      <c r="J29" s="16">
        <v>0.1197437182678473</v>
      </c>
      <c r="K29" s="18">
        <f t="shared" ref="K29:K35" si="18">$F29*J29</f>
        <v>25.864643145855016</v>
      </c>
      <c r="L29" s="19"/>
      <c r="M29" s="21">
        <f t="shared" si="15"/>
        <v>46.125443145855016</v>
      </c>
      <c r="N29" s="22">
        <f t="shared" si="16"/>
        <v>-2.2765854825996512</v>
      </c>
      <c r="O29" s="19"/>
      <c r="P29" s="16">
        <v>0</v>
      </c>
      <c r="Q29" s="18">
        <f t="shared" ref="Q29:Q35" si="19">$F29*P29</f>
        <v>0</v>
      </c>
      <c r="R29" s="19"/>
      <c r="S29" s="21">
        <f t="shared" si="10"/>
        <v>-25.864643145855016</v>
      </c>
      <c r="T29" s="22">
        <f t="shared" si="5"/>
        <v>-1</v>
      </c>
      <c r="U29" s="19"/>
      <c r="V29" s="16">
        <v>0</v>
      </c>
      <c r="W29" s="18">
        <f t="shared" ref="W29:W35" si="20">$F29*V29</f>
        <v>0</v>
      </c>
      <c r="X29" s="19"/>
      <c r="Y29" s="21">
        <f t="shared" si="11"/>
        <v>0</v>
      </c>
      <c r="Z29" s="22" t="str">
        <f t="shared" si="7"/>
        <v/>
      </c>
      <c r="AA29" s="19"/>
      <c r="AB29" s="16">
        <v>0</v>
      </c>
      <c r="AC29" s="18">
        <f t="shared" ref="AC29:AC35" si="21">$F29*AB29</f>
        <v>0</v>
      </c>
      <c r="AD29" s="19"/>
      <c r="AE29" s="21">
        <f t="shared" si="12"/>
        <v>0</v>
      </c>
      <c r="AF29" s="22" t="str">
        <f t="shared" si="9"/>
        <v/>
      </c>
    </row>
    <row r="30" spans="2:32" x14ac:dyDescent="0.25">
      <c r="B30" s="24" t="s">
        <v>56</v>
      </c>
      <c r="C30" s="14"/>
      <c r="D30" s="15" t="s">
        <v>70</v>
      </c>
      <c r="E30" s="15"/>
      <c r="F30" s="17">
        <f t="shared" ref="F30:F33" si="22">$G$7</f>
        <v>216</v>
      </c>
      <c r="G30" s="16">
        <v>0.43269999999999997</v>
      </c>
      <c r="H30" s="18">
        <f t="shared" si="17"/>
        <v>93.463200000000001</v>
      </c>
      <c r="I30" s="19"/>
      <c r="J30" s="16">
        <v>1.3019293139368611</v>
      </c>
      <c r="K30" s="18">
        <f t="shared" si="18"/>
        <v>281.21673181036198</v>
      </c>
      <c r="L30" s="19"/>
      <c r="M30" s="21">
        <f t="shared" si="15"/>
        <v>187.75353181036198</v>
      </c>
      <c r="N30" s="22">
        <f t="shared" si="16"/>
        <v>2.0088498126574095</v>
      </c>
      <c r="O30" s="19"/>
      <c r="P30" s="16">
        <v>0</v>
      </c>
      <c r="Q30" s="18">
        <f t="shared" si="19"/>
        <v>0</v>
      </c>
      <c r="R30" s="19"/>
      <c r="S30" s="21">
        <f t="shared" si="10"/>
        <v>-281.21673181036198</v>
      </c>
      <c r="T30" s="22">
        <f t="shared" si="5"/>
        <v>-1</v>
      </c>
      <c r="U30" s="19"/>
      <c r="V30" s="16">
        <v>0</v>
      </c>
      <c r="W30" s="18">
        <f t="shared" si="20"/>
        <v>0</v>
      </c>
      <c r="X30" s="19"/>
      <c r="Y30" s="21">
        <f t="shared" si="11"/>
        <v>0</v>
      </c>
      <c r="Z30" s="22" t="str">
        <f t="shared" si="7"/>
        <v/>
      </c>
      <c r="AA30" s="19"/>
      <c r="AB30" s="16">
        <v>0</v>
      </c>
      <c r="AC30" s="18">
        <f t="shared" si="21"/>
        <v>0</v>
      </c>
      <c r="AD30" s="19"/>
      <c r="AE30" s="21">
        <f t="shared" si="12"/>
        <v>0</v>
      </c>
      <c r="AF30" s="22" t="str">
        <f t="shared" si="9"/>
        <v/>
      </c>
    </row>
    <row r="31" spans="2:32" x14ac:dyDescent="0.25">
      <c r="B31" s="132">
        <v>1575</v>
      </c>
      <c r="C31" s="14"/>
      <c r="D31" s="15" t="s">
        <v>70</v>
      </c>
      <c r="E31" s="15"/>
      <c r="F31" s="17">
        <f t="shared" si="22"/>
        <v>216</v>
      </c>
      <c r="G31" s="16">
        <v>4.4600000000000001E-2</v>
      </c>
      <c r="H31" s="18">
        <f>$F31*G31</f>
        <v>9.6335999999999995</v>
      </c>
      <c r="I31" s="19"/>
      <c r="J31" s="16">
        <v>0</v>
      </c>
      <c r="K31" s="18">
        <f t="shared" si="18"/>
        <v>0</v>
      </c>
      <c r="L31" s="19"/>
      <c r="M31" s="21">
        <f t="shared" si="15"/>
        <v>-9.6335999999999995</v>
      </c>
      <c r="N31" s="22">
        <f t="shared" si="16"/>
        <v>-1</v>
      </c>
      <c r="O31" s="19"/>
      <c r="P31" s="16">
        <v>0</v>
      </c>
      <c r="Q31" s="18">
        <f t="shared" si="19"/>
        <v>0</v>
      </c>
      <c r="R31" s="19"/>
      <c r="S31" s="21">
        <f t="shared" si="10"/>
        <v>0</v>
      </c>
      <c r="T31" s="22" t="str">
        <f t="shared" si="5"/>
        <v/>
      </c>
      <c r="U31" s="19"/>
      <c r="V31" s="16">
        <v>0</v>
      </c>
      <c r="W31" s="18">
        <f t="shared" si="20"/>
        <v>0</v>
      </c>
      <c r="X31" s="19"/>
      <c r="Y31" s="21">
        <f t="shared" si="11"/>
        <v>0</v>
      </c>
      <c r="Z31" s="22" t="str">
        <f t="shared" si="7"/>
        <v/>
      </c>
      <c r="AA31" s="19"/>
      <c r="AB31" s="16">
        <v>0</v>
      </c>
      <c r="AC31" s="18">
        <f t="shared" si="21"/>
        <v>0</v>
      </c>
      <c r="AD31" s="19"/>
      <c r="AE31" s="21">
        <f t="shared" si="12"/>
        <v>0</v>
      </c>
      <c r="AF31" s="22" t="str">
        <f t="shared" si="9"/>
        <v/>
      </c>
    </row>
    <row r="32" spans="2:32" ht="25" x14ac:dyDescent="0.25">
      <c r="B32" s="134" t="s">
        <v>18</v>
      </c>
      <c r="C32" s="14"/>
      <c r="D32" s="15" t="s">
        <v>70</v>
      </c>
      <c r="E32" s="15"/>
      <c r="F32" s="17">
        <f>$G$7</f>
        <v>216</v>
      </c>
      <c r="G32" s="16"/>
      <c r="H32" s="18">
        <f t="shared" ref="H32" si="23">$F32*G32</f>
        <v>0</v>
      </c>
      <c r="I32" s="19"/>
      <c r="J32" s="16"/>
      <c r="K32" s="18">
        <f t="shared" ref="K32" si="24">$F32*J32</f>
        <v>0</v>
      </c>
      <c r="L32" s="19"/>
      <c r="M32" s="21">
        <f t="shared" ref="M32" si="25">K32-H32</f>
        <v>0</v>
      </c>
      <c r="N32" s="22" t="str">
        <f t="shared" ref="N32" si="26">IF((H32)=0,"",(M32/H32))</f>
        <v/>
      </c>
      <c r="O32" s="36"/>
      <c r="P32" s="16"/>
      <c r="Q32" s="18">
        <f t="shared" si="19"/>
        <v>0</v>
      </c>
      <c r="R32" s="36"/>
      <c r="S32" s="21">
        <f t="shared" si="10"/>
        <v>0</v>
      </c>
      <c r="T32" s="22" t="str">
        <f t="shared" si="5"/>
        <v/>
      </c>
      <c r="U32" s="36"/>
      <c r="V32" s="16"/>
      <c r="W32" s="18">
        <f t="shared" si="20"/>
        <v>0</v>
      </c>
      <c r="X32" s="36"/>
      <c r="Y32" s="21">
        <f t="shared" si="11"/>
        <v>0</v>
      </c>
      <c r="Z32" s="22" t="str">
        <f t="shared" si="7"/>
        <v/>
      </c>
      <c r="AA32" s="36"/>
      <c r="AB32" s="16"/>
      <c r="AC32" s="18">
        <f t="shared" si="21"/>
        <v>0</v>
      </c>
      <c r="AD32" s="36"/>
      <c r="AE32" s="21">
        <f t="shared" si="12"/>
        <v>0</v>
      </c>
      <c r="AF32" s="22" t="str">
        <f t="shared" si="9"/>
        <v/>
      </c>
    </row>
    <row r="33" spans="2:32" x14ac:dyDescent="0.25">
      <c r="B33" s="37" t="s">
        <v>19</v>
      </c>
      <c r="C33" s="14"/>
      <c r="D33" s="15" t="s">
        <v>70</v>
      </c>
      <c r="E33" s="15"/>
      <c r="F33" s="17">
        <f t="shared" si="22"/>
        <v>216</v>
      </c>
      <c r="G33" s="133">
        <v>1.745E-2</v>
      </c>
      <c r="H33" s="18">
        <f t="shared" si="17"/>
        <v>3.7692000000000001</v>
      </c>
      <c r="I33" s="19"/>
      <c r="J33" s="133">
        <v>1.745E-2</v>
      </c>
      <c r="K33" s="18">
        <f t="shared" si="18"/>
        <v>3.7692000000000001</v>
      </c>
      <c r="L33" s="19"/>
      <c r="M33" s="21">
        <f t="shared" si="15"/>
        <v>0</v>
      </c>
      <c r="N33" s="22">
        <f t="shared" si="16"/>
        <v>0</v>
      </c>
      <c r="O33" s="19"/>
      <c r="P33" s="133">
        <v>1.745E-2</v>
      </c>
      <c r="Q33" s="18">
        <f t="shared" si="19"/>
        <v>3.7692000000000001</v>
      </c>
      <c r="R33" s="19"/>
      <c r="S33" s="21">
        <f t="shared" si="10"/>
        <v>0</v>
      </c>
      <c r="T33" s="22">
        <f t="shared" si="5"/>
        <v>0</v>
      </c>
      <c r="U33" s="19"/>
      <c r="V33" s="133">
        <v>1.745E-2</v>
      </c>
      <c r="W33" s="18">
        <f t="shared" si="20"/>
        <v>3.7692000000000001</v>
      </c>
      <c r="X33" s="19"/>
      <c r="Y33" s="21">
        <f t="shared" si="11"/>
        <v>0</v>
      </c>
      <c r="Z33" s="22">
        <f t="shared" si="7"/>
        <v>0</v>
      </c>
      <c r="AA33" s="19"/>
      <c r="AB33" s="133">
        <v>1.745E-2</v>
      </c>
      <c r="AC33" s="18">
        <f t="shared" si="21"/>
        <v>3.7692000000000001</v>
      </c>
      <c r="AD33" s="19"/>
      <c r="AE33" s="21">
        <f t="shared" si="12"/>
        <v>0</v>
      </c>
      <c r="AF33" s="22">
        <f t="shared" si="9"/>
        <v>0</v>
      </c>
    </row>
    <row r="34" spans="2:32" x14ac:dyDescent="0.25">
      <c r="B34" s="37" t="s">
        <v>20</v>
      </c>
      <c r="C34" s="14"/>
      <c r="D34" s="15"/>
      <c r="E34" s="15"/>
      <c r="F34" s="179">
        <f>$G$8*(1+G63)-$G$8</f>
        <v>2986.8763200000103</v>
      </c>
      <c r="G34" s="38">
        <f>0.64*$G$44+0.18*$G$45+0.18*$G$46</f>
        <v>0.10214000000000001</v>
      </c>
      <c r="H34" s="18">
        <f t="shared" si="17"/>
        <v>305.07954732480107</v>
      </c>
      <c r="I34" s="19"/>
      <c r="J34" s="38">
        <f>0.64*$G$44+0.18*$G$45+0.18*$G$46</f>
        <v>0.10214000000000001</v>
      </c>
      <c r="K34" s="18">
        <f t="shared" si="18"/>
        <v>305.07954732480107</v>
      </c>
      <c r="L34" s="19"/>
      <c r="M34" s="21">
        <f t="shared" si="15"/>
        <v>0</v>
      </c>
      <c r="N34" s="22">
        <f t="shared" si="16"/>
        <v>0</v>
      </c>
      <c r="O34" s="19"/>
      <c r="P34" s="38">
        <f>0.64*$G$44+0.18*$G$45+0.18*$G$46</f>
        <v>0.10214000000000001</v>
      </c>
      <c r="Q34" s="18">
        <f t="shared" si="19"/>
        <v>305.07954732480107</v>
      </c>
      <c r="R34" s="19"/>
      <c r="S34" s="21">
        <f t="shared" si="10"/>
        <v>0</v>
      </c>
      <c r="T34" s="22">
        <f t="shared" si="5"/>
        <v>0</v>
      </c>
      <c r="U34" s="19"/>
      <c r="V34" s="38">
        <f>0.64*$G$44+0.18*$G$45+0.18*$G$46</f>
        <v>0.10214000000000001</v>
      </c>
      <c r="W34" s="18">
        <f t="shared" si="20"/>
        <v>305.07954732480107</v>
      </c>
      <c r="X34" s="19"/>
      <c r="Y34" s="21">
        <f t="shared" si="11"/>
        <v>0</v>
      </c>
      <c r="Z34" s="22">
        <f t="shared" si="7"/>
        <v>0</v>
      </c>
      <c r="AA34" s="19"/>
      <c r="AB34" s="38">
        <f>0.64*$G$44+0.18*$G$45+0.18*$G$46</f>
        <v>0.10214000000000001</v>
      </c>
      <c r="AC34" s="18">
        <f t="shared" si="21"/>
        <v>305.07954732480107</v>
      </c>
      <c r="AD34" s="19"/>
      <c r="AE34" s="21">
        <f t="shared" si="12"/>
        <v>0</v>
      </c>
      <c r="AF34" s="22">
        <f t="shared" si="9"/>
        <v>0</v>
      </c>
    </row>
    <row r="35" spans="2:32" x14ac:dyDescent="0.25">
      <c r="B35" s="37" t="s">
        <v>21</v>
      </c>
      <c r="C35" s="14"/>
      <c r="D35" s="15" t="s">
        <v>55</v>
      </c>
      <c r="E35" s="15"/>
      <c r="F35" s="161">
        <f>G6</f>
        <v>721</v>
      </c>
      <c r="G35" s="38"/>
      <c r="H35" s="18">
        <f t="shared" si="17"/>
        <v>0</v>
      </c>
      <c r="I35" s="19"/>
      <c r="J35" s="38"/>
      <c r="K35" s="18">
        <f t="shared" si="18"/>
        <v>0</v>
      </c>
      <c r="L35" s="19"/>
      <c r="M35" s="21">
        <f t="shared" si="15"/>
        <v>0</v>
      </c>
      <c r="N35" s="22"/>
      <c r="O35" s="19"/>
      <c r="P35" s="38"/>
      <c r="Q35" s="18">
        <f t="shared" si="19"/>
        <v>0</v>
      </c>
      <c r="R35" s="19"/>
      <c r="S35" s="21">
        <f t="shared" si="10"/>
        <v>0</v>
      </c>
      <c r="T35" s="22"/>
      <c r="U35" s="19"/>
      <c r="V35" s="38"/>
      <c r="W35" s="18">
        <f t="shared" si="20"/>
        <v>0</v>
      </c>
      <c r="X35" s="19"/>
      <c r="Y35" s="21">
        <f t="shared" si="11"/>
        <v>0</v>
      </c>
      <c r="Z35" s="22"/>
      <c r="AA35" s="19"/>
      <c r="AB35" s="38"/>
      <c r="AC35" s="18">
        <f t="shared" si="21"/>
        <v>0</v>
      </c>
      <c r="AD35" s="19"/>
      <c r="AE35" s="21">
        <f t="shared" si="12"/>
        <v>0</v>
      </c>
      <c r="AF35" s="22"/>
    </row>
    <row r="36" spans="2:32" ht="25.5" customHeight="1" x14ac:dyDescent="0.25">
      <c r="B36" s="39" t="s">
        <v>22</v>
      </c>
      <c r="C36" s="40"/>
      <c r="D36" s="40"/>
      <c r="E36" s="40"/>
      <c r="F36" s="42"/>
      <c r="G36" s="41"/>
      <c r="H36" s="43">
        <f>SUM(H29:H35)+H28</f>
        <v>7193.1031473248004</v>
      </c>
      <c r="I36" s="31"/>
      <c r="J36" s="41"/>
      <c r="K36" s="43">
        <f>SUM(K29:K35)+K28</f>
        <v>7877.9873222810184</v>
      </c>
      <c r="L36" s="31"/>
      <c r="M36" s="32">
        <f t="shared" si="15"/>
        <v>684.88417495621798</v>
      </c>
      <c r="N36" s="33">
        <f t="shared" ref="N36:N42" si="27">IF((H36)=0,"",(M36/H36))</f>
        <v>9.5214007213414484E-2</v>
      </c>
      <c r="O36" s="31"/>
      <c r="P36" s="41"/>
      <c r="Q36" s="43">
        <f>SUM(Q29:Q35)+Q28</f>
        <v>7652.0091473248012</v>
      </c>
      <c r="R36" s="31"/>
      <c r="S36" s="32">
        <f t="shared" si="10"/>
        <v>-225.97817495621712</v>
      </c>
      <c r="T36" s="33">
        <f t="shared" ref="T36:T42" si="28">IF((K36)=0,"",(S36/K36))</f>
        <v>-2.8684759915402688E-2</v>
      </c>
      <c r="U36" s="31"/>
      <c r="V36" s="41"/>
      <c r="W36" s="43">
        <f>SUM(W29:W35)+W28</f>
        <v>7639.1399473248011</v>
      </c>
      <c r="X36" s="31"/>
      <c r="Y36" s="32">
        <f t="shared" si="11"/>
        <v>-12.869200000000092</v>
      </c>
      <c r="Z36" s="33">
        <f t="shared" ref="Z36:Z42" si="29">IF((Q36)=0,"",(Y36/Q36))</f>
        <v>-1.681806667011011E-3</v>
      </c>
      <c r="AA36" s="31"/>
      <c r="AB36" s="41"/>
      <c r="AC36" s="43">
        <f>SUM(AC29:AC35)+AC28</f>
        <v>7799.4023473248017</v>
      </c>
      <c r="AD36" s="31"/>
      <c r="AE36" s="32">
        <f t="shared" si="12"/>
        <v>160.26240000000053</v>
      </c>
      <c r="AF36" s="33">
        <f t="shared" ref="AF36:AF46" si="30">IF((W36)=0,"",(AE36/W36))</f>
        <v>2.0979115594828686E-2</v>
      </c>
    </row>
    <row r="37" spans="2:32" x14ac:dyDescent="0.25">
      <c r="B37" s="19" t="s">
        <v>23</v>
      </c>
      <c r="C37" s="19"/>
      <c r="D37" s="44" t="s">
        <v>70</v>
      </c>
      <c r="E37" s="44"/>
      <c r="F37" s="45">
        <f>G7</f>
        <v>216</v>
      </c>
      <c r="G37" s="20">
        <v>2.3122152159791769</v>
      </c>
      <c r="H37" s="18">
        <f>$F37*G37</f>
        <v>499.43848665150222</v>
      </c>
      <c r="I37" s="19"/>
      <c r="J37" s="20">
        <v>2.2489556131050223</v>
      </c>
      <c r="K37" s="18">
        <f>$F37*J37</f>
        <v>485.77441243068483</v>
      </c>
      <c r="L37" s="19"/>
      <c r="M37" s="21">
        <f t="shared" si="15"/>
        <v>-13.664074220817383</v>
      </c>
      <c r="N37" s="22">
        <f t="shared" si="27"/>
        <v>-2.735887318662306E-2</v>
      </c>
      <c r="O37" s="19"/>
      <c r="P37" s="20">
        <v>2.2489556131050223</v>
      </c>
      <c r="Q37" s="18">
        <f>$F37*P37</f>
        <v>485.77441243068483</v>
      </c>
      <c r="R37" s="19"/>
      <c r="S37" s="21">
        <f t="shared" si="10"/>
        <v>0</v>
      </c>
      <c r="T37" s="22">
        <f t="shared" si="28"/>
        <v>0</v>
      </c>
      <c r="U37" s="19"/>
      <c r="V37" s="20">
        <v>2.2489556131050223</v>
      </c>
      <c r="W37" s="18">
        <f>$F37*V37</f>
        <v>485.77441243068483</v>
      </c>
      <c r="X37" s="19"/>
      <c r="Y37" s="21">
        <f t="shared" si="11"/>
        <v>0</v>
      </c>
      <c r="Z37" s="22">
        <f t="shared" si="29"/>
        <v>0</v>
      </c>
      <c r="AA37" s="19"/>
      <c r="AB37" s="20">
        <v>2.2489556131050223</v>
      </c>
      <c r="AC37" s="18">
        <f>$F37*AB37</f>
        <v>485.77441243068483</v>
      </c>
      <c r="AD37" s="19"/>
      <c r="AE37" s="21">
        <f t="shared" si="12"/>
        <v>0</v>
      </c>
      <c r="AF37" s="22">
        <f t="shared" si="30"/>
        <v>0</v>
      </c>
    </row>
    <row r="38" spans="2:32" ht="25.5" customHeight="1" x14ac:dyDescent="0.25">
      <c r="B38" s="46" t="s">
        <v>24</v>
      </c>
      <c r="C38" s="19"/>
      <c r="D38" s="44" t="s">
        <v>70</v>
      </c>
      <c r="E38" s="44"/>
      <c r="F38" s="45">
        <f>F37</f>
        <v>216</v>
      </c>
      <c r="G38" s="20">
        <v>1.7036791270448404</v>
      </c>
      <c r="H38" s="18">
        <f>$F38*G38</f>
        <v>367.99469144168552</v>
      </c>
      <c r="I38" s="19"/>
      <c r="J38" s="20">
        <v>1.707114694191687</v>
      </c>
      <c r="K38" s="18">
        <f>$F38*J38</f>
        <v>368.73677394540442</v>
      </c>
      <c r="L38" s="19"/>
      <c r="M38" s="21">
        <f t="shared" si="15"/>
        <v>0.74208250371890472</v>
      </c>
      <c r="N38" s="22">
        <f t="shared" si="27"/>
        <v>2.0165576324257905E-3</v>
      </c>
      <c r="O38" s="19"/>
      <c r="P38" s="20">
        <v>1.707114694191687</v>
      </c>
      <c r="Q38" s="18">
        <f>$F38*P38</f>
        <v>368.73677394540442</v>
      </c>
      <c r="R38" s="19"/>
      <c r="S38" s="21">
        <f t="shared" si="10"/>
        <v>0</v>
      </c>
      <c r="T38" s="22">
        <f t="shared" si="28"/>
        <v>0</v>
      </c>
      <c r="U38" s="19"/>
      <c r="V38" s="20">
        <v>1.707114694191687</v>
      </c>
      <c r="W38" s="18">
        <f>$F38*V38</f>
        <v>368.73677394540442</v>
      </c>
      <c r="X38" s="19"/>
      <c r="Y38" s="21">
        <f t="shared" si="11"/>
        <v>0</v>
      </c>
      <c r="Z38" s="22">
        <f t="shared" si="29"/>
        <v>0</v>
      </c>
      <c r="AA38" s="19"/>
      <c r="AB38" s="20">
        <v>1.707114694191687</v>
      </c>
      <c r="AC38" s="18">
        <f>$F38*AB38</f>
        <v>368.73677394540442</v>
      </c>
      <c r="AD38" s="19"/>
      <c r="AE38" s="21">
        <f t="shared" si="12"/>
        <v>0</v>
      </c>
      <c r="AF38" s="22">
        <f t="shared" si="30"/>
        <v>0</v>
      </c>
    </row>
    <row r="39" spans="2:32" ht="25.5" customHeight="1" x14ac:dyDescent="0.25">
      <c r="B39" s="39" t="s">
        <v>25</v>
      </c>
      <c r="C39" s="26"/>
      <c r="D39" s="26"/>
      <c r="E39" s="26"/>
      <c r="F39" s="42"/>
      <c r="G39" s="47"/>
      <c r="H39" s="43">
        <f>SUM(H36:H38)</f>
        <v>8060.5363254179883</v>
      </c>
      <c r="I39" s="48"/>
      <c r="J39" s="47"/>
      <c r="K39" s="43">
        <f>SUM(K36:K38)</f>
        <v>8732.4985086571069</v>
      </c>
      <c r="L39" s="48"/>
      <c r="M39" s="32">
        <f t="shared" si="15"/>
        <v>671.96218323911853</v>
      </c>
      <c r="N39" s="33">
        <f t="shared" si="27"/>
        <v>8.3364450715290736E-2</v>
      </c>
      <c r="O39" s="48"/>
      <c r="P39" s="47"/>
      <c r="Q39" s="43">
        <f>SUM(Q36:Q38)</f>
        <v>8506.5203337008898</v>
      </c>
      <c r="R39" s="48"/>
      <c r="S39" s="32">
        <f t="shared" si="10"/>
        <v>-225.97817495621712</v>
      </c>
      <c r="T39" s="33">
        <f t="shared" si="28"/>
        <v>-2.5877837222896737E-2</v>
      </c>
      <c r="U39" s="48"/>
      <c r="V39" s="47"/>
      <c r="W39" s="43">
        <f>SUM(W36:W38)</f>
        <v>8493.6511337008906</v>
      </c>
      <c r="X39" s="48"/>
      <c r="Y39" s="32">
        <f t="shared" si="11"/>
        <v>-12.869199999999182</v>
      </c>
      <c r="Z39" s="33">
        <f t="shared" si="29"/>
        <v>-1.512863015093769E-3</v>
      </c>
      <c r="AA39" s="48"/>
      <c r="AB39" s="47"/>
      <c r="AC39" s="43">
        <f>SUM(AC36:AC38)</f>
        <v>8653.9135337008902</v>
      </c>
      <c r="AD39" s="48"/>
      <c r="AE39" s="32">
        <f t="shared" si="12"/>
        <v>160.26239999999962</v>
      </c>
      <c r="AF39" s="33">
        <f t="shared" si="30"/>
        <v>1.8868493357834606E-2</v>
      </c>
    </row>
    <row r="40" spans="2:32" ht="24.75" customHeight="1" x14ac:dyDescent="0.25">
      <c r="B40" s="49" t="s">
        <v>26</v>
      </c>
      <c r="C40" s="14"/>
      <c r="D40" s="15" t="s">
        <v>58</v>
      </c>
      <c r="E40" s="15"/>
      <c r="F40" s="156">
        <f>$G$8*(1+G63)</f>
        <v>99994.87632000001</v>
      </c>
      <c r="G40" s="50">
        <v>4.4000000000000003E-3</v>
      </c>
      <c r="H40" s="154">
        <f t="shared" ref="H40:H42" si="31">$F40*G40</f>
        <v>439.97745580800006</v>
      </c>
      <c r="I40" s="19"/>
      <c r="J40" s="211">
        <v>5.8500000000000002E-3</v>
      </c>
      <c r="K40" s="212">
        <f t="shared" ref="K40:K42" si="32">$F40*J40</f>
        <v>584.97002647200009</v>
      </c>
      <c r="L40" s="19"/>
      <c r="M40" s="21">
        <f t="shared" si="15"/>
        <v>144.99257066400003</v>
      </c>
      <c r="N40" s="155">
        <f t="shared" si="27"/>
        <v>0.32954545454545459</v>
      </c>
      <c r="O40" s="19"/>
      <c r="P40" s="50">
        <v>4.4000000000000003E-3</v>
      </c>
      <c r="Q40" s="154">
        <f t="shared" ref="Q40:Q42" si="33">$F40*P40</f>
        <v>439.97745580800006</v>
      </c>
      <c r="R40" s="19"/>
      <c r="S40" s="21">
        <f t="shared" si="10"/>
        <v>-144.99257066400003</v>
      </c>
      <c r="T40" s="155">
        <f t="shared" si="28"/>
        <v>-0.24786324786324787</v>
      </c>
      <c r="U40" s="19"/>
      <c r="V40" s="50">
        <v>4.4000000000000003E-3</v>
      </c>
      <c r="W40" s="154">
        <f t="shared" ref="W40:W42" si="34">$F40*V40</f>
        <v>439.97745580800006</v>
      </c>
      <c r="X40" s="19"/>
      <c r="Y40" s="21">
        <f t="shared" si="11"/>
        <v>0</v>
      </c>
      <c r="Z40" s="155">
        <f t="shared" si="29"/>
        <v>0</v>
      </c>
      <c r="AA40" s="19"/>
      <c r="AB40" s="50">
        <v>4.4000000000000003E-3</v>
      </c>
      <c r="AC40" s="154">
        <f t="shared" ref="AC40:AC48" si="35">$F40*AB40</f>
        <v>439.97745580800006</v>
      </c>
      <c r="AD40" s="19"/>
      <c r="AE40" s="21">
        <f t="shared" si="12"/>
        <v>0</v>
      </c>
      <c r="AF40" s="155">
        <f t="shared" si="30"/>
        <v>0</v>
      </c>
    </row>
    <row r="41" spans="2:32" ht="25.5" customHeight="1" x14ac:dyDescent="0.25">
      <c r="B41" s="49" t="s">
        <v>27</v>
      </c>
      <c r="C41" s="14"/>
      <c r="D41" s="15" t="s">
        <v>58</v>
      </c>
      <c r="E41" s="15"/>
      <c r="F41" s="156">
        <f>$G$8*(1+G63)</f>
        <v>99994.87632000001</v>
      </c>
      <c r="G41" s="50">
        <v>1.2999999999999999E-3</v>
      </c>
      <c r="H41" s="154">
        <f t="shared" si="31"/>
        <v>129.99333921600001</v>
      </c>
      <c r="I41" s="19"/>
      <c r="J41" s="50">
        <v>1.2999999999999999E-3</v>
      </c>
      <c r="K41" s="154">
        <f t="shared" si="32"/>
        <v>129.99333921600001</v>
      </c>
      <c r="L41" s="19"/>
      <c r="M41" s="21">
        <f t="shared" si="15"/>
        <v>0</v>
      </c>
      <c r="N41" s="155">
        <f t="shared" si="27"/>
        <v>0</v>
      </c>
      <c r="O41" s="19"/>
      <c r="P41" s="50">
        <v>1.2999999999999999E-3</v>
      </c>
      <c r="Q41" s="154">
        <f t="shared" si="33"/>
        <v>129.99333921600001</v>
      </c>
      <c r="R41" s="19"/>
      <c r="S41" s="21">
        <f t="shared" si="10"/>
        <v>0</v>
      </c>
      <c r="T41" s="155">
        <f t="shared" si="28"/>
        <v>0</v>
      </c>
      <c r="U41" s="19"/>
      <c r="V41" s="50">
        <v>1.2999999999999999E-3</v>
      </c>
      <c r="W41" s="154">
        <f t="shared" si="34"/>
        <v>129.99333921600001</v>
      </c>
      <c r="X41" s="19"/>
      <c r="Y41" s="21">
        <f t="shared" si="11"/>
        <v>0</v>
      </c>
      <c r="Z41" s="155">
        <f t="shared" si="29"/>
        <v>0</v>
      </c>
      <c r="AA41" s="19"/>
      <c r="AB41" s="50">
        <v>1.2999999999999999E-3</v>
      </c>
      <c r="AC41" s="154">
        <f t="shared" si="35"/>
        <v>129.99333921600001</v>
      </c>
      <c r="AD41" s="19"/>
      <c r="AE41" s="21">
        <f t="shared" si="12"/>
        <v>0</v>
      </c>
      <c r="AF41" s="155">
        <f t="shared" si="30"/>
        <v>0</v>
      </c>
    </row>
    <row r="42" spans="2:32" x14ac:dyDescent="0.25">
      <c r="B42" s="14" t="s">
        <v>28</v>
      </c>
      <c r="C42" s="14"/>
      <c r="D42" s="15" t="s">
        <v>55</v>
      </c>
      <c r="E42" s="15"/>
      <c r="F42" s="161">
        <f>G6</f>
        <v>721</v>
      </c>
      <c r="G42" s="50">
        <v>0.25</v>
      </c>
      <c r="H42" s="154">
        <f t="shared" si="31"/>
        <v>180.25</v>
      </c>
      <c r="I42" s="19"/>
      <c r="J42" s="50">
        <v>0.25</v>
      </c>
      <c r="K42" s="154">
        <f t="shared" si="32"/>
        <v>180.25</v>
      </c>
      <c r="L42" s="19"/>
      <c r="M42" s="21">
        <f t="shared" si="15"/>
        <v>0</v>
      </c>
      <c r="N42" s="155">
        <f t="shared" si="27"/>
        <v>0</v>
      </c>
      <c r="O42" s="19"/>
      <c r="P42" s="50">
        <v>0.25</v>
      </c>
      <c r="Q42" s="154">
        <f t="shared" si="33"/>
        <v>180.25</v>
      </c>
      <c r="R42" s="19"/>
      <c r="S42" s="21">
        <f t="shared" si="10"/>
        <v>0</v>
      </c>
      <c r="T42" s="155">
        <f t="shared" si="28"/>
        <v>0</v>
      </c>
      <c r="U42" s="19"/>
      <c r="V42" s="50">
        <v>0.25</v>
      </c>
      <c r="W42" s="154">
        <f t="shared" si="34"/>
        <v>180.25</v>
      </c>
      <c r="X42" s="19"/>
      <c r="Y42" s="21">
        <f t="shared" si="11"/>
        <v>0</v>
      </c>
      <c r="Z42" s="155">
        <f t="shared" si="29"/>
        <v>0</v>
      </c>
      <c r="AA42" s="19"/>
      <c r="AB42" s="50">
        <v>0.25</v>
      </c>
      <c r="AC42" s="154">
        <f t="shared" si="35"/>
        <v>180.25</v>
      </c>
      <c r="AD42" s="19"/>
      <c r="AE42" s="21">
        <f t="shared" si="12"/>
        <v>0</v>
      </c>
      <c r="AF42" s="155">
        <f t="shared" si="30"/>
        <v>0</v>
      </c>
    </row>
    <row r="43" spans="2:32" x14ac:dyDescent="0.25">
      <c r="B43" s="14" t="s">
        <v>29</v>
      </c>
      <c r="C43" s="14"/>
      <c r="D43" s="15" t="s">
        <v>58</v>
      </c>
      <c r="E43" s="15"/>
      <c r="F43" s="157">
        <f>G8</f>
        <v>97008</v>
      </c>
      <c r="G43" s="50">
        <v>7.0000000000000001E-3</v>
      </c>
      <c r="H43" s="154">
        <f t="shared" ref="H43:H48" si="36">$F43*G43</f>
        <v>679.05600000000004</v>
      </c>
      <c r="I43" s="19"/>
      <c r="J43" s="50">
        <v>7.0000000000000001E-3</v>
      </c>
      <c r="K43" s="154">
        <f t="shared" ref="K43:K48" si="37">$F43*J43</f>
        <v>679.05600000000004</v>
      </c>
      <c r="L43" s="19"/>
      <c r="M43" s="21">
        <f t="shared" ref="M43:M60" si="38">K43-H43</f>
        <v>0</v>
      </c>
      <c r="N43" s="155">
        <f t="shared" ref="N43:N46" si="39">IF((H43)=0,"",(M43/H43))</f>
        <v>0</v>
      </c>
      <c r="O43" s="19"/>
      <c r="P43" s="50">
        <v>7.0000000000000001E-3</v>
      </c>
      <c r="Q43" s="154">
        <f t="shared" ref="Q43:Q48" si="40">$F43*P43</f>
        <v>679.05600000000004</v>
      </c>
      <c r="R43" s="19"/>
      <c r="S43" s="21">
        <f t="shared" ref="S43:S60" si="41">Q43-K43</f>
        <v>0</v>
      </c>
      <c r="T43" s="155">
        <f t="shared" ref="T43:T46" si="42">IF((K43)=0,"",(S43/K43))</f>
        <v>0</v>
      </c>
      <c r="U43" s="19"/>
      <c r="V43" s="50">
        <v>7.0000000000000001E-3</v>
      </c>
      <c r="W43" s="154">
        <f t="shared" ref="W43:W48" si="43">$F43*V43</f>
        <v>679.05600000000004</v>
      </c>
      <c r="X43" s="19"/>
      <c r="Y43" s="21">
        <f t="shared" ref="Y43:Y60" si="44">W43-Q43</f>
        <v>0</v>
      </c>
      <c r="Z43" s="155">
        <f t="shared" ref="Z43:Z46" si="45">IF((Q43)=0,"",(Y43/Q43))</f>
        <v>0</v>
      </c>
      <c r="AA43" s="19"/>
      <c r="AB43" s="50">
        <v>7.0000000000000001E-3</v>
      </c>
      <c r="AC43" s="154">
        <f t="shared" si="35"/>
        <v>679.05600000000004</v>
      </c>
      <c r="AD43" s="19"/>
      <c r="AE43" s="21">
        <f t="shared" si="12"/>
        <v>0</v>
      </c>
      <c r="AF43" s="155">
        <f t="shared" si="30"/>
        <v>0</v>
      </c>
    </row>
    <row r="44" spans="2:32" x14ac:dyDescent="0.25">
      <c r="B44" s="37" t="s">
        <v>30</v>
      </c>
      <c r="C44" s="14"/>
      <c r="D44" s="15" t="s">
        <v>58</v>
      </c>
      <c r="E44" s="15"/>
      <c r="F44" s="55">
        <f>0.64*$G$8</f>
        <v>62085.120000000003</v>
      </c>
      <c r="G44" s="54">
        <v>0.08</v>
      </c>
      <c r="H44" s="154">
        <f t="shared" si="36"/>
        <v>4966.8096000000005</v>
      </c>
      <c r="I44" s="19"/>
      <c r="J44" s="54">
        <v>0.08</v>
      </c>
      <c r="K44" s="154">
        <f t="shared" si="37"/>
        <v>4966.8096000000005</v>
      </c>
      <c r="L44" s="19"/>
      <c r="M44" s="21">
        <f t="shared" si="38"/>
        <v>0</v>
      </c>
      <c r="N44" s="155">
        <f t="shared" si="39"/>
        <v>0</v>
      </c>
      <c r="O44" s="19"/>
      <c r="P44" s="54">
        <v>0.08</v>
      </c>
      <c r="Q44" s="154">
        <f t="shared" si="40"/>
        <v>4966.8096000000005</v>
      </c>
      <c r="R44" s="19"/>
      <c r="S44" s="21">
        <f t="shared" si="41"/>
        <v>0</v>
      </c>
      <c r="T44" s="155">
        <f t="shared" si="42"/>
        <v>0</v>
      </c>
      <c r="U44" s="19"/>
      <c r="V44" s="54">
        <v>0.08</v>
      </c>
      <c r="W44" s="154">
        <f t="shared" si="43"/>
        <v>4966.8096000000005</v>
      </c>
      <c r="X44" s="19"/>
      <c r="Y44" s="21">
        <f t="shared" si="44"/>
        <v>0</v>
      </c>
      <c r="Z44" s="155">
        <f t="shared" si="45"/>
        <v>0</v>
      </c>
      <c r="AA44" s="19"/>
      <c r="AB44" s="54">
        <v>0.08</v>
      </c>
      <c r="AC44" s="154">
        <f t="shared" si="35"/>
        <v>4966.8096000000005</v>
      </c>
      <c r="AD44" s="19"/>
      <c r="AE44" s="21">
        <f t="shared" si="12"/>
        <v>0</v>
      </c>
      <c r="AF44" s="155">
        <f t="shared" si="30"/>
        <v>0</v>
      </c>
    </row>
    <row r="45" spans="2:32" x14ac:dyDescent="0.25">
      <c r="B45" s="37" t="s">
        <v>31</v>
      </c>
      <c r="C45" s="14"/>
      <c r="D45" s="15" t="s">
        <v>58</v>
      </c>
      <c r="E45" s="15"/>
      <c r="F45" s="55">
        <f>0.18*$G$8</f>
        <v>17461.439999999999</v>
      </c>
      <c r="G45" s="54">
        <v>0.122</v>
      </c>
      <c r="H45" s="154">
        <f t="shared" si="36"/>
        <v>2130.2956799999997</v>
      </c>
      <c r="I45" s="19"/>
      <c r="J45" s="54">
        <v>0.122</v>
      </c>
      <c r="K45" s="154">
        <f t="shared" si="37"/>
        <v>2130.2956799999997</v>
      </c>
      <c r="L45" s="19"/>
      <c r="M45" s="21">
        <f t="shared" si="38"/>
        <v>0</v>
      </c>
      <c r="N45" s="155">
        <f t="shared" si="39"/>
        <v>0</v>
      </c>
      <c r="O45" s="19"/>
      <c r="P45" s="54">
        <v>0.122</v>
      </c>
      <c r="Q45" s="154">
        <f t="shared" si="40"/>
        <v>2130.2956799999997</v>
      </c>
      <c r="R45" s="19"/>
      <c r="S45" s="21">
        <f t="shared" si="41"/>
        <v>0</v>
      </c>
      <c r="T45" s="155">
        <f t="shared" si="42"/>
        <v>0</v>
      </c>
      <c r="U45" s="19"/>
      <c r="V45" s="54">
        <v>0.122</v>
      </c>
      <c r="W45" s="154">
        <f t="shared" si="43"/>
        <v>2130.2956799999997</v>
      </c>
      <c r="X45" s="19"/>
      <c r="Y45" s="21">
        <f t="shared" si="44"/>
        <v>0</v>
      </c>
      <c r="Z45" s="155">
        <f t="shared" si="45"/>
        <v>0</v>
      </c>
      <c r="AA45" s="19"/>
      <c r="AB45" s="54">
        <v>0.122</v>
      </c>
      <c r="AC45" s="154">
        <f t="shared" si="35"/>
        <v>2130.2956799999997</v>
      </c>
      <c r="AD45" s="19"/>
      <c r="AE45" s="21">
        <f t="shared" si="12"/>
        <v>0</v>
      </c>
      <c r="AF45" s="155">
        <f t="shared" si="30"/>
        <v>0</v>
      </c>
    </row>
    <row r="46" spans="2:32" x14ac:dyDescent="0.25">
      <c r="B46" s="159" t="s">
        <v>32</v>
      </c>
      <c r="C46" s="14"/>
      <c r="D46" s="15" t="s">
        <v>58</v>
      </c>
      <c r="E46" s="15"/>
      <c r="F46" s="55">
        <f>0.18*$G$8</f>
        <v>17461.439999999999</v>
      </c>
      <c r="G46" s="54">
        <v>0.161</v>
      </c>
      <c r="H46" s="154">
        <f t="shared" si="36"/>
        <v>2811.2918399999999</v>
      </c>
      <c r="I46" s="19"/>
      <c r="J46" s="54">
        <v>0.161</v>
      </c>
      <c r="K46" s="154">
        <f t="shared" si="37"/>
        <v>2811.2918399999999</v>
      </c>
      <c r="L46" s="19"/>
      <c r="M46" s="21">
        <f t="shared" si="38"/>
        <v>0</v>
      </c>
      <c r="N46" s="155">
        <f t="shared" si="39"/>
        <v>0</v>
      </c>
      <c r="O46" s="19"/>
      <c r="P46" s="54">
        <v>0.161</v>
      </c>
      <c r="Q46" s="154">
        <f t="shared" si="40"/>
        <v>2811.2918399999999</v>
      </c>
      <c r="R46" s="19"/>
      <c r="S46" s="21">
        <f t="shared" si="41"/>
        <v>0</v>
      </c>
      <c r="T46" s="155">
        <f t="shared" si="42"/>
        <v>0</v>
      </c>
      <c r="U46" s="19"/>
      <c r="V46" s="54">
        <v>0.161</v>
      </c>
      <c r="W46" s="154">
        <f t="shared" si="43"/>
        <v>2811.2918399999999</v>
      </c>
      <c r="X46" s="19"/>
      <c r="Y46" s="21">
        <f t="shared" si="44"/>
        <v>0</v>
      </c>
      <c r="Z46" s="155">
        <f t="shared" si="45"/>
        <v>0</v>
      </c>
      <c r="AA46" s="19"/>
      <c r="AB46" s="54">
        <v>0.161</v>
      </c>
      <c r="AC46" s="154">
        <f t="shared" si="35"/>
        <v>2811.2918399999999</v>
      </c>
      <c r="AD46" s="19"/>
      <c r="AE46" s="21">
        <f t="shared" si="12"/>
        <v>0</v>
      </c>
      <c r="AF46" s="155">
        <f t="shared" si="30"/>
        <v>0</v>
      </c>
    </row>
    <row r="47" spans="2:32" s="61" customFormat="1" x14ac:dyDescent="0.25">
      <c r="B47" s="158" t="s">
        <v>33</v>
      </c>
      <c r="C47" s="56"/>
      <c r="D47" s="57" t="s">
        <v>58</v>
      </c>
      <c r="E47" s="57"/>
      <c r="F47" s="58">
        <f>IF(AND(N3=1, G8&gt;=750), 750, IF(AND(N3=1, AND(G8&lt;750, G8&gt;=0)), G8, IF(AND(N3=2, G8&gt;=750), 750, IF(AND(N3=2, AND(G8&lt;750, G8&gt;=0)), G8))))</f>
        <v>750</v>
      </c>
      <c r="G47" s="54">
        <v>9.4E-2</v>
      </c>
      <c r="H47" s="154">
        <f t="shared" si="36"/>
        <v>70.5</v>
      </c>
      <c r="I47" s="59"/>
      <c r="J47" s="54">
        <v>9.4E-2</v>
      </c>
      <c r="K47" s="154">
        <f t="shared" si="37"/>
        <v>70.5</v>
      </c>
      <c r="L47" s="59"/>
      <c r="M47" s="60">
        <f t="shared" si="38"/>
        <v>0</v>
      </c>
      <c r="N47" s="155">
        <f>IF((H47)=FALSE,"",(M47/H47))</f>
        <v>0</v>
      </c>
      <c r="O47" s="59"/>
      <c r="P47" s="54">
        <v>9.4E-2</v>
      </c>
      <c r="Q47" s="154">
        <f t="shared" si="40"/>
        <v>70.5</v>
      </c>
      <c r="R47" s="59"/>
      <c r="S47" s="60">
        <f t="shared" si="41"/>
        <v>0</v>
      </c>
      <c r="T47" s="155">
        <f>IF((K47)=FALSE,"",(S47/K47))</f>
        <v>0</v>
      </c>
      <c r="U47" s="59"/>
      <c r="V47" s="54">
        <v>9.4E-2</v>
      </c>
      <c r="W47" s="154">
        <f t="shared" si="43"/>
        <v>70.5</v>
      </c>
      <c r="X47" s="59"/>
      <c r="Y47" s="60">
        <f t="shared" si="44"/>
        <v>0</v>
      </c>
      <c r="Z47" s="155">
        <f>IF((Q47)=FALSE,"",(Y47/Q47))</f>
        <v>0</v>
      </c>
      <c r="AA47" s="59"/>
      <c r="AB47" s="54">
        <v>9.4E-2</v>
      </c>
      <c r="AC47" s="154">
        <f t="shared" si="35"/>
        <v>70.5</v>
      </c>
      <c r="AD47" s="59"/>
      <c r="AE47" s="60">
        <f>AC47-W47</f>
        <v>0</v>
      </c>
      <c r="AF47" s="155">
        <f>IF((W47)=FALSE,"",(AE47/W47))</f>
        <v>0</v>
      </c>
    </row>
    <row r="48" spans="2:32" s="61" customFormat="1" ht="13" thickBot="1" x14ac:dyDescent="0.3">
      <c r="B48" s="158" t="s">
        <v>34</v>
      </c>
      <c r="C48" s="56"/>
      <c r="D48" s="57" t="s">
        <v>58</v>
      </c>
      <c r="E48" s="57"/>
      <c r="F48" s="58">
        <f>IF(AND(N3=1, G8&gt;=750), G8-750, IF(AND(N3=1, AND(G8&lt;750, G8&gt;=0)), 0, IF(AND(N3=2, G8&gt;=750), G8-750, IF(AND(N3=2, AND(G8&lt;750, G8&gt;=0)), 0))))</f>
        <v>96258</v>
      </c>
      <c r="G48" s="54">
        <v>0.11</v>
      </c>
      <c r="H48" s="154">
        <f t="shared" si="36"/>
        <v>10588.38</v>
      </c>
      <c r="I48" s="59"/>
      <c r="J48" s="54">
        <v>0.11</v>
      </c>
      <c r="K48" s="154">
        <f t="shared" si="37"/>
        <v>10588.38</v>
      </c>
      <c r="L48" s="59"/>
      <c r="M48" s="60">
        <f t="shared" si="38"/>
        <v>0</v>
      </c>
      <c r="N48" s="155">
        <f>IFERROR(IF((H48)=FALSE,"",(M48/H48)),"n/a")</f>
        <v>0</v>
      </c>
      <c r="O48" s="59"/>
      <c r="P48" s="54">
        <v>0.11</v>
      </c>
      <c r="Q48" s="154">
        <f t="shared" si="40"/>
        <v>10588.38</v>
      </c>
      <c r="R48" s="59"/>
      <c r="S48" s="60">
        <f t="shared" si="41"/>
        <v>0</v>
      </c>
      <c r="T48" s="155">
        <f>IF((K48)=FALSE,"",(S48/K48))</f>
        <v>0</v>
      </c>
      <c r="U48" s="59"/>
      <c r="V48" s="54">
        <v>0.11</v>
      </c>
      <c r="W48" s="154">
        <f t="shared" si="43"/>
        <v>10588.38</v>
      </c>
      <c r="X48" s="59"/>
      <c r="Y48" s="60">
        <f t="shared" si="44"/>
        <v>0</v>
      </c>
      <c r="Z48" s="155">
        <f>IF((Q48)=FALSE,"",(Y48/Q48))</f>
        <v>0</v>
      </c>
      <c r="AA48" s="59"/>
      <c r="AB48" s="54">
        <v>0.11</v>
      </c>
      <c r="AC48" s="154">
        <f t="shared" si="35"/>
        <v>10588.38</v>
      </c>
      <c r="AD48" s="59"/>
      <c r="AE48" s="60">
        <f t="shared" si="12"/>
        <v>0</v>
      </c>
      <c r="AF48" s="155">
        <f>IF((W48)=FALSE,"",(AE48/W48))</f>
        <v>0</v>
      </c>
    </row>
    <row r="49" spans="2:36" ht="8.25" customHeight="1" thickBot="1" x14ac:dyDescent="0.3">
      <c r="B49" s="62"/>
      <c r="C49" s="63"/>
      <c r="D49" s="64"/>
      <c r="E49" s="64"/>
      <c r="F49" s="66"/>
      <c r="G49" s="65"/>
      <c r="H49" s="67"/>
      <c r="I49" s="68"/>
      <c r="J49" s="65"/>
      <c r="K49" s="67"/>
      <c r="L49" s="68"/>
      <c r="M49" s="69">
        <f t="shared" si="38"/>
        <v>0</v>
      </c>
      <c r="N49" s="70"/>
      <c r="O49" s="68"/>
      <c r="P49" s="65"/>
      <c r="Q49" s="67"/>
      <c r="R49" s="68"/>
      <c r="S49" s="69">
        <f t="shared" si="41"/>
        <v>0</v>
      </c>
      <c r="T49" s="70"/>
      <c r="U49" s="68"/>
      <c r="V49" s="65"/>
      <c r="W49" s="67"/>
      <c r="X49" s="68"/>
      <c r="Y49" s="69">
        <f t="shared" si="44"/>
        <v>0</v>
      </c>
      <c r="Z49" s="70"/>
      <c r="AA49" s="68"/>
      <c r="AB49" s="65"/>
      <c r="AC49" s="67"/>
      <c r="AD49" s="68"/>
      <c r="AE49" s="69">
        <f t="shared" si="12"/>
        <v>0</v>
      </c>
      <c r="AF49" s="70"/>
    </row>
    <row r="50" spans="2:36" ht="13" x14ac:dyDescent="0.25">
      <c r="B50" s="71" t="s">
        <v>35</v>
      </c>
      <c r="C50" s="14"/>
      <c r="D50" s="14"/>
      <c r="E50" s="14"/>
      <c r="F50" s="73"/>
      <c r="G50" s="72"/>
      <c r="H50" s="74">
        <f>SUM(H40:H46,H39)</f>
        <v>19398.210240441986</v>
      </c>
      <c r="I50" s="75"/>
      <c r="J50" s="72"/>
      <c r="K50" s="74">
        <f>SUM(K40:K46,K39)</f>
        <v>20215.164994345105</v>
      </c>
      <c r="L50" s="75"/>
      <c r="M50" s="76">
        <f t="shared" si="38"/>
        <v>816.95475390311913</v>
      </c>
      <c r="N50" s="77">
        <f>IF((H50)=0,"",(M50/H50))</f>
        <v>4.2114955131268075E-2</v>
      </c>
      <c r="O50" s="75"/>
      <c r="P50" s="72"/>
      <c r="Q50" s="74">
        <f>SUM(Q40:Q46,Q39)</f>
        <v>19844.194248724889</v>
      </c>
      <c r="R50" s="75"/>
      <c r="S50" s="76">
        <f t="shared" si="41"/>
        <v>-370.97074562021589</v>
      </c>
      <c r="T50" s="77">
        <f>IF((K50)=0,"",(S50/K50))</f>
        <v>-1.8351111441533598E-2</v>
      </c>
      <c r="U50" s="75"/>
      <c r="V50" s="72"/>
      <c r="W50" s="74">
        <f>SUM(W40:W46,W39)</f>
        <v>19831.325048724888</v>
      </c>
      <c r="X50" s="75"/>
      <c r="Y50" s="76">
        <f t="shared" si="44"/>
        <v>-12.869200000001001</v>
      </c>
      <c r="Z50" s="77">
        <f>IF((Q50)=0,"",(Y50/Q50))</f>
        <v>-6.4851209571423771E-4</v>
      </c>
      <c r="AA50" s="75"/>
      <c r="AB50" s="72"/>
      <c r="AC50" s="74">
        <f>SUM(AC40:AC46,AC39)</f>
        <v>19991.587448724888</v>
      </c>
      <c r="AD50" s="75"/>
      <c r="AE50" s="76">
        <f t="shared" si="12"/>
        <v>160.26239999999962</v>
      </c>
      <c r="AF50" s="77">
        <f>IF((W50)=0,"",(AE50/W50))</f>
        <v>8.0812754370290629E-3</v>
      </c>
    </row>
    <row r="51" spans="2:36" x14ac:dyDescent="0.25">
      <c r="B51" s="78" t="s">
        <v>36</v>
      </c>
      <c r="C51" s="14"/>
      <c r="D51" s="14"/>
      <c r="E51" s="14"/>
      <c r="F51" s="80"/>
      <c r="G51" s="79">
        <v>0.13</v>
      </c>
      <c r="H51" s="82">
        <f>H50*G51</f>
        <v>2521.7673312574584</v>
      </c>
      <c r="I51" s="81"/>
      <c r="J51" s="79">
        <v>0.13</v>
      </c>
      <c r="K51" s="82">
        <f>K50*J51</f>
        <v>2627.9714492648636</v>
      </c>
      <c r="L51" s="81"/>
      <c r="M51" s="83">
        <f t="shared" si="38"/>
        <v>106.20411800740521</v>
      </c>
      <c r="N51" s="84">
        <f>IF((H51)=0,"",(M51/H51))</f>
        <v>4.2114955131267964E-2</v>
      </c>
      <c r="O51" s="81"/>
      <c r="P51" s="79">
        <v>0.13</v>
      </c>
      <c r="Q51" s="82">
        <f>Q50*P51</f>
        <v>2579.7452523342358</v>
      </c>
      <c r="R51" s="81"/>
      <c r="S51" s="83">
        <f t="shared" si="41"/>
        <v>-48.226196930627793</v>
      </c>
      <c r="T51" s="84">
        <f>IF((K51)=0,"",(S51/K51))</f>
        <v>-1.8351111441533494E-2</v>
      </c>
      <c r="U51" s="81"/>
      <c r="V51" s="79">
        <v>0.13</v>
      </c>
      <c r="W51" s="82">
        <f>W50*V51</f>
        <v>2578.0722563342356</v>
      </c>
      <c r="X51" s="81"/>
      <c r="Y51" s="83">
        <f t="shared" si="44"/>
        <v>-1.6729960000002393</v>
      </c>
      <c r="Z51" s="84">
        <f>IF((Q51)=0,"",(Y51/Q51))</f>
        <v>-6.4851209571427999E-4</v>
      </c>
      <c r="AA51" s="81"/>
      <c r="AB51" s="79">
        <v>0.13</v>
      </c>
      <c r="AC51" s="82">
        <f>AC50*AB51</f>
        <v>2598.9063683342356</v>
      </c>
      <c r="AD51" s="81"/>
      <c r="AE51" s="83">
        <f t="shared" si="12"/>
        <v>20.834112000000005</v>
      </c>
      <c r="AF51" s="84">
        <f>IF((W51)=0,"",(AE51/W51))</f>
        <v>8.0812754370290837E-3</v>
      </c>
    </row>
    <row r="52" spans="2:36" ht="12.75" customHeight="1" x14ac:dyDescent="0.25">
      <c r="B52" s="85" t="s">
        <v>37</v>
      </c>
      <c r="C52" s="14"/>
      <c r="D52" s="14"/>
      <c r="E52" s="14"/>
      <c r="F52" s="80"/>
      <c r="G52" s="86"/>
      <c r="H52" s="82">
        <f>H50+H51</f>
        <v>21919.977571699445</v>
      </c>
      <c r="I52" s="81"/>
      <c r="J52" s="86"/>
      <c r="K52" s="82">
        <f>K50+K51</f>
        <v>22843.136443609968</v>
      </c>
      <c r="L52" s="81"/>
      <c r="M52" s="83">
        <f t="shared" si="38"/>
        <v>923.15887191052389</v>
      </c>
      <c r="N52" s="84">
        <f>IF((H52)=0,"",(M52/H52))</f>
        <v>4.2114955131268041E-2</v>
      </c>
      <c r="O52" s="81"/>
      <c r="P52" s="86"/>
      <c r="Q52" s="82">
        <f>Q50+Q51</f>
        <v>22423.939501059125</v>
      </c>
      <c r="R52" s="81"/>
      <c r="S52" s="83">
        <f t="shared" si="41"/>
        <v>-419.19694255084323</v>
      </c>
      <c r="T52" s="84">
        <f>IF((K52)=0,"",(S52/K52))</f>
        <v>-1.8351111441533563E-2</v>
      </c>
      <c r="U52" s="81"/>
      <c r="V52" s="86"/>
      <c r="W52" s="82">
        <f>W50+W51</f>
        <v>22409.397305059123</v>
      </c>
      <c r="X52" s="81"/>
      <c r="Y52" s="83">
        <f t="shared" si="44"/>
        <v>-14.54219600000215</v>
      </c>
      <c r="Z52" s="84">
        <f>IF((Q52)=0,"",(Y52/Q52))</f>
        <v>-6.4851209571428314E-4</v>
      </c>
      <c r="AA52" s="81"/>
      <c r="AB52" s="86"/>
      <c r="AC52" s="82">
        <f>AC50+AC51</f>
        <v>22590.493817059123</v>
      </c>
      <c r="AD52" s="81"/>
      <c r="AE52" s="83">
        <f t="shared" si="12"/>
        <v>181.09651200000008</v>
      </c>
      <c r="AF52" s="84">
        <f>IF((W52)=0,"",(AE52/W52))</f>
        <v>8.0812754370290854E-3</v>
      </c>
    </row>
    <row r="53" spans="2:36" ht="15.75" customHeight="1" x14ac:dyDescent="0.25">
      <c r="B53" s="141" t="s">
        <v>38</v>
      </c>
      <c r="C53" s="141"/>
      <c r="D53" s="141"/>
      <c r="E53" s="141"/>
      <c r="F53" s="80"/>
      <c r="G53" s="86"/>
      <c r="H53" s="87">
        <f>ROUND(-H52*10%,2)</f>
        <v>-2192</v>
      </c>
      <c r="I53" s="81"/>
      <c r="J53" s="86"/>
      <c r="K53" s="213">
        <v>0</v>
      </c>
      <c r="L53" s="81"/>
      <c r="M53" s="88">
        <f t="shared" si="38"/>
        <v>2192</v>
      </c>
      <c r="N53" s="89">
        <f>IF((H53)=0,"",(M53/H53))</f>
        <v>-1</v>
      </c>
      <c r="O53" s="81"/>
      <c r="P53" s="86"/>
      <c r="Q53" s="87">
        <f>ROUND(-Q52*10%,2)</f>
        <v>-2242.39</v>
      </c>
      <c r="R53" s="81"/>
      <c r="S53" s="88">
        <f t="shared" si="41"/>
        <v>-2242.39</v>
      </c>
      <c r="T53" s="89" t="str">
        <f>IF((K53)=0,"",(S53/K53))</f>
        <v/>
      </c>
      <c r="U53" s="81"/>
      <c r="V53" s="86"/>
      <c r="W53" s="87">
        <f>ROUND(-W52*10%,2)</f>
        <v>-2240.94</v>
      </c>
      <c r="X53" s="81"/>
      <c r="Y53" s="88">
        <f t="shared" si="44"/>
        <v>1.4499999999998181</v>
      </c>
      <c r="Z53" s="89">
        <f>IF((Q53)=0,"",(Y53/Q53))</f>
        <v>-6.4663149585924759E-4</v>
      </c>
      <c r="AA53" s="81"/>
      <c r="AB53" s="86"/>
      <c r="AC53" s="87">
        <f>ROUND(-AC52*10%,2)</f>
        <v>-2259.0500000000002</v>
      </c>
      <c r="AD53" s="81"/>
      <c r="AE53" s="88">
        <f t="shared" si="12"/>
        <v>-18.110000000000127</v>
      </c>
      <c r="AF53" s="89">
        <f>IF((W53)=0,"",(AE53/W53))</f>
        <v>8.0814301141485835E-3</v>
      </c>
    </row>
    <row r="54" spans="2:36" ht="13.5" customHeight="1" thickBot="1" x14ac:dyDescent="0.3">
      <c r="B54" s="222" t="s">
        <v>39</v>
      </c>
      <c r="C54" s="222"/>
      <c r="D54" s="222"/>
      <c r="E54" s="142"/>
      <c r="F54" s="91"/>
      <c r="G54" s="90"/>
      <c r="H54" s="93">
        <f>H52+H53</f>
        <v>19727.977571699445</v>
      </c>
      <c r="I54" s="92"/>
      <c r="J54" s="90"/>
      <c r="K54" s="93">
        <f>K52+K53</f>
        <v>22843.136443609968</v>
      </c>
      <c r="L54" s="92"/>
      <c r="M54" s="94">
        <f t="shared" si="38"/>
        <v>3115.1588719105239</v>
      </c>
      <c r="N54" s="95">
        <f>IF((H54)=0,"",(M54/H54))</f>
        <v>0.15790563734112012</v>
      </c>
      <c r="O54" s="92"/>
      <c r="P54" s="90"/>
      <c r="Q54" s="93">
        <f>Q52+Q53</f>
        <v>20181.549501059126</v>
      </c>
      <c r="R54" s="92"/>
      <c r="S54" s="94">
        <f t="shared" si="41"/>
        <v>-2661.5869425508427</v>
      </c>
      <c r="T54" s="95">
        <f>IF((K54)=0,"",(S54/K54))</f>
        <v>-0.11651582737428259</v>
      </c>
      <c r="U54" s="92"/>
      <c r="V54" s="90"/>
      <c r="W54" s="93">
        <f>W52+W53</f>
        <v>20168.457305059124</v>
      </c>
      <c r="X54" s="92"/>
      <c r="Y54" s="94">
        <f t="shared" si="44"/>
        <v>-13.092196000001422</v>
      </c>
      <c r="Z54" s="95">
        <f>IF((Q54)=0,"",(Y54/Q54))</f>
        <v>-6.4872105084470074E-4</v>
      </c>
      <c r="AA54" s="92"/>
      <c r="AB54" s="90"/>
      <c r="AC54" s="93">
        <f>AC52+AC53</f>
        <v>20331.443817059124</v>
      </c>
      <c r="AD54" s="92"/>
      <c r="AE54" s="94">
        <f t="shared" si="12"/>
        <v>162.98651199999949</v>
      </c>
      <c r="AF54" s="95">
        <f>IF((W54)=0,"",(AE54/W54))</f>
        <v>8.0812582506801546E-3</v>
      </c>
    </row>
    <row r="55" spans="2:36" s="61" customFormat="1" ht="8.25" customHeight="1" thickBot="1" x14ac:dyDescent="0.3">
      <c r="B55" s="96"/>
      <c r="C55" s="97"/>
      <c r="D55" s="98"/>
      <c r="E55" s="98"/>
      <c r="F55" s="99"/>
      <c r="G55" s="65"/>
      <c r="H55" s="67"/>
      <c r="I55" s="100"/>
      <c r="J55" s="65"/>
      <c r="K55" s="67"/>
      <c r="L55" s="100"/>
      <c r="M55" s="101">
        <f t="shared" si="38"/>
        <v>0</v>
      </c>
      <c r="N55" s="70"/>
      <c r="O55" s="100"/>
      <c r="P55" s="65"/>
      <c r="Q55" s="67"/>
      <c r="R55" s="100"/>
      <c r="S55" s="101">
        <f t="shared" si="41"/>
        <v>0</v>
      </c>
      <c r="T55" s="70"/>
      <c r="U55" s="100"/>
      <c r="V55" s="65"/>
      <c r="W55" s="67"/>
      <c r="X55" s="100"/>
      <c r="Y55" s="101">
        <f t="shared" si="44"/>
        <v>0</v>
      </c>
      <c r="Z55" s="70"/>
      <c r="AA55" s="100"/>
      <c r="AB55" s="65"/>
      <c r="AC55" s="67"/>
      <c r="AD55" s="100"/>
      <c r="AE55" s="101">
        <f t="shared" si="12"/>
        <v>0</v>
      </c>
      <c r="AF55" s="70"/>
    </row>
    <row r="56" spans="2:36" s="61" customFormat="1" ht="13" x14ac:dyDescent="0.25">
      <c r="B56" s="102" t="s">
        <v>40</v>
      </c>
      <c r="C56" s="56"/>
      <c r="D56" s="56"/>
      <c r="E56" s="56"/>
      <c r="F56" s="104"/>
      <c r="G56" s="103"/>
      <c r="H56" s="105">
        <f>SUM(H47:H48,H39,H40:H43)</f>
        <v>20148.693120441985</v>
      </c>
      <c r="I56" s="106"/>
      <c r="J56" s="103"/>
      <c r="K56" s="105">
        <f>SUM(K47:K48,K39,K40:K43)</f>
        <v>20965.647874345108</v>
      </c>
      <c r="L56" s="106"/>
      <c r="M56" s="107">
        <f t="shared" si="38"/>
        <v>816.95475390312276</v>
      </c>
      <c r="N56" s="77">
        <f>IF((H56)=0,"",(M56/H56))</f>
        <v>4.0546289976210723E-2</v>
      </c>
      <c r="O56" s="106"/>
      <c r="P56" s="103"/>
      <c r="Q56" s="105">
        <f>SUM(Q47:Q48,Q39,Q40:Q43)</f>
        <v>20594.677128724888</v>
      </c>
      <c r="R56" s="106"/>
      <c r="S56" s="107">
        <f t="shared" si="41"/>
        <v>-370.97074562021953</v>
      </c>
      <c r="T56" s="77">
        <f>IF((K56)=0,"",(S56/K56))</f>
        <v>-1.7694218077284548E-2</v>
      </c>
      <c r="U56" s="106"/>
      <c r="V56" s="103"/>
      <c r="W56" s="105">
        <f>SUM(W47:W48,W39,W40:W43)</f>
        <v>20581.807928724887</v>
      </c>
      <c r="X56" s="106"/>
      <c r="Y56" s="107">
        <f t="shared" si="44"/>
        <v>-12.869200000001001</v>
      </c>
      <c r="Z56" s="77">
        <f>IF((Q56)=0,"",(Y56/Q56))</f>
        <v>-6.2487991045275459E-4</v>
      </c>
      <c r="AA56" s="106"/>
      <c r="AB56" s="103"/>
      <c r="AC56" s="105">
        <f>SUM(AC47:AC48,AC39,AC40:AC43)</f>
        <v>20742.070328724887</v>
      </c>
      <c r="AD56" s="106"/>
      <c r="AE56" s="107">
        <f t="shared" si="12"/>
        <v>160.26239999999962</v>
      </c>
      <c r="AF56" s="77">
        <f>IF((W56)=0,"",(AE56/W56))</f>
        <v>7.7866045857094158E-3</v>
      </c>
    </row>
    <row r="57" spans="2:36" s="61" customFormat="1" x14ac:dyDescent="0.25">
      <c r="B57" s="108" t="s">
        <v>36</v>
      </c>
      <c r="C57" s="56"/>
      <c r="D57" s="56"/>
      <c r="E57" s="56"/>
      <c r="F57" s="104"/>
      <c r="G57" s="109">
        <v>0.13</v>
      </c>
      <c r="H57" s="111">
        <f>H56*G57</f>
        <v>2619.3301056574583</v>
      </c>
      <c r="I57" s="110"/>
      <c r="J57" s="109">
        <v>0.13</v>
      </c>
      <c r="K57" s="111">
        <f>K56*J57</f>
        <v>2725.5342236648639</v>
      </c>
      <c r="L57" s="110"/>
      <c r="M57" s="112">
        <f t="shared" si="38"/>
        <v>106.20411800740567</v>
      </c>
      <c r="N57" s="84">
        <f>IF((H57)=0,"",(M57/H57))</f>
        <v>4.0546289976210605E-2</v>
      </c>
      <c r="O57" s="110"/>
      <c r="P57" s="109">
        <v>0.13</v>
      </c>
      <c r="Q57" s="111">
        <f>Q56*P57</f>
        <v>2677.3080267342357</v>
      </c>
      <c r="R57" s="110"/>
      <c r="S57" s="112">
        <f t="shared" si="41"/>
        <v>-48.226196930628248</v>
      </c>
      <c r="T57" s="84">
        <f>IF((K57)=0,"",(S57/K57))</f>
        <v>-1.769421807728444E-2</v>
      </c>
      <c r="U57" s="110"/>
      <c r="V57" s="109">
        <v>0.13</v>
      </c>
      <c r="W57" s="111">
        <f>W56*V57</f>
        <v>2675.6350307342354</v>
      </c>
      <c r="X57" s="110"/>
      <c r="Y57" s="112">
        <f t="shared" si="44"/>
        <v>-1.6729960000002393</v>
      </c>
      <c r="Z57" s="84">
        <f>IF((Q57)=0,"",(Y57/Q57))</f>
        <v>-6.2487991045279535E-4</v>
      </c>
      <c r="AA57" s="110"/>
      <c r="AB57" s="109">
        <v>0.13</v>
      </c>
      <c r="AC57" s="111">
        <f>AC56*AB57</f>
        <v>2696.4691427342354</v>
      </c>
      <c r="AD57" s="110"/>
      <c r="AE57" s="112">
        <f t="shared" si="12"/>
        <v>20.834112000000005</v>
      </c>
      <c r="AF57" s="84">
        <f>IF((W57)=0,"",(AE57/W57))</f>
        <v>7.7866045857094357E-3</v>
      </c>
    </row>
    <row r="58" spans="2:36" s="61" customFormat="1" ht="12.75" customHeight="1" x14ac:dyDescent="0.25">
      <c r="B58" s="113" t="s">
        <v>37</v>
      </c>
      <c r="C58" s="56"/>
      <c r="D58" s="56"/>
      <c r="E58" s="56"/>
      <c r="F58" s="115"/>
      <c r="G58" s="114"/>
      <c r="H58" s="111">
        <f>H56+H57</f>
        <v>22768.023226099445</v>
      </c>
      <c r="I58" s="110"/>
      <c r="J58" s="114"/>
      <c r="K58" s="111">
        <f>K56+K57</f>
        <v>23691.182098009973</v>
      </c>
      <c r="L58" s="110"/>
      <c r="M58" s="112">
        <f t="shared" si="38"/>
        <v>923.15887191052752</v>
      </c>
      <c r="N58" s="84">
        <f>IF((H58)=0,"",(M58/H58))</f>
        <v>4.0546289976210667E-2</v>
      </c>
      <c r="O58" s="110"/>
      <c r="P58" s="114"/>
      <c r="Q58" s="111">
        <f>Q56+Q57</f>
        <v>23271.985155459122</v>
      </c>
      <c r="R58" s="110"/>
      <c r="S58" s="112">
        <f t="shared" si="41"/>
        <v>-419.19694255085051</v>
      </c>
      <c r="T58" s="84">
        <f>IF((K58)=0,"",(S58/K58))</f>
        <v>-1.7694218077284649E-2</v>
      </c>
      <c r="U58" s="110"/>
      <c r="V58" s="114"/>
      <c r="W58" s="111">
        <f>W56+W57</f>
        <v>23257.442959459124</v>
      </c>
      <c r="X58" s="110"/>
      <c r="Y58" s="112">
        <f t="shared" si="44"/>
        <v>-14.542195999998512</v>
      </c>
      <c r="Z58" s="84">
        <f>IF((Q58)=0,"",(Y58/Q58))</f>
        <v>-6.2487991045264205E-4</v>
      </c>
      <c r="AA58" s="110"/>
      <c r="AB58" s="114"/>
      <c r="AC58" s="111">
        <f>AC56+AC57</f>
        <v>23438.539471459124</v>
      </c>
      <c r="AD58" s="110"/>
      <c r="AE58" s="112">
        <f t="shared" si="12"/>
        <v>181.09651200000008</v>
      </c>
      <c r="AF58" s="84">
        <f>IF((W58)=0,"",(AE58/W58))</f>
        <v>7.7866045857094375E-3</v>
      </c>
    </row>
    <row r="59" spans="2:36" s="61" customFormat="1" ht="15.75" customHeight="1" x14ac:dyDescent="0.25">
      <c r="B59" s="143" t="s">
        <v>38</v>
      </c>
      <c r="C59" s="143"/>
      <c r="D59" s="143"/>
      <c r="E59" s="143"/>
      <c r="F59" s="115"/>
      <c r="G59" s="114"/>
      <c r="H59" s="116">
        <f>ROUND(-H58*10%,2)</f>
        <v>-2276.8000000000002</v>
      </c>
      <c r="I59" s="110"/>
      <c r="J59" s="114"/>
      <c r="K59" s="214">
        <v>0</v>
      </c>
      <c r="L59" s="110"/>
      <c r="M59" s="117">
        <f t="shared" si="38"/>
        <v>2276.8000000000002</v>
      </c>
      <c r="N59" s="89">
        <f>IF((H59)=0,"",(M59/H59))</f>
        <v>-1</v>
      </c>
      <c r="O59" s="110"/>
      <c r="P59" s="114"/>
      <c r="Q59" s="116">
        <f>ROUND(-Q58*10%,2)</f>
        <v>-2327.1999999999998</v>
      </c>
      <c r="R59" s="110"/>
      <c r="S59" s="117">
        <f t="shared" si="41"/>
        <v>-2327.1999999999998</v>
      </c>
      <c r="T59" s="89" t="str">
        <f>IF((K59)=0,"",(S59/K59))</f>
        <v/>
      </c>
      <c r="U59" s="110"/>
      <c r="V59" s="114"/>
      <c r="W59" s="116">
        <f>ROUND(-W58*10%,2)</f>
        <v>-2325.7399999999998</v>
      </c>
      <c r="X59" s="110"/>
      <c r="Y59" s="117">
        <f t="shared" si="44"/>
        <v>1.4600000000000364</v>
      </c>
      <c r="Z59" s="89">
        <f>IF((Q59)=0,"",(Y59/Q59))</f>
        <v>-6.2736335510486275E-4</v>
      </c>
      <c r="AA59" s="110"/>
      <c r="AB59" s="114"/>
      <c r="AC59" s="116">
        <f>ROUND(-AC58*10%,2)</f>
        <v>-2343.85</v>
      </c>
      <c r="AD59" s="110"/>
      <c r="AE59" s="117">
        <f t="shared" si="12"/>
        <v>-18.110000000000127</v>
      </c>
      <c r="AF59" s="89">
        <f>IF((W59)=0,"",(AE59/W59))</f>
        <v>7.7867689423581866E-3</v>
      </c>
    </row>
    <row r="60" spans="2:36" s="61" customFormat="1" ht="13.5" customHeight="1" thickBot="1" x14ac:dyDescent="0.3">
      <c r="B60" s="223" t="s">
        <v>41</v>
      </c>
      <c r="C60" s="223"/>
      <c r="D60" s="223"/>
      <c r="E60" s="135"/>
      <c r="F60" s="119"/>
      <c r="G60" s="118"/>
      <c r="H60" s="121">
        <f>SUM(H58:H59)</f>
        <v>20491.223226099446</v>
      </c>
      <c r="I60" s="120"/>
      <c r="J60" s="118"/>
      <c r="K60" s="121">
        <f>SUM(K58:K59)</f>
        <v>23691.182098009973</v>
      </c>
      <c r="L60" s="120"/>
      <c r="M60" s="122">
        <f t="shared" si="38"/>
        <v>3199.9588719105268</v>
      </c>
      <c r="N60" s="123">
        <f>IF((H60)=0,"",(M60/H60))</f>
        <v>0.15616241337094872</v>
      </c>
      <c r="O60" s="120"/>
      <c r="P60" s="118"/>
      <c r="Q60" s="121">
        <f>SUM(Q58:Q59)</f>
        <v>20944.785155459122</v>
      </c>
      <c r="R60" s="120"/>
      <c r="S60" s="122">
        <f t="shared" si="41"/>
        <v>-2746.3969425508512</v>
      </c>
      <c r="T60" s="123">
        <f>IF((K60)=0,"",(S60/K60))</f>
        <v>-0.11592485892806273</v>
      </c>
      <c r="U60" s="120"/>
      <c r="V60" s="118"/>
      <c r="W60" s="121">
        <f>SUM(W58:W59)</f>
        <v>20931.702959459122</v>
      </c>
      <c r="X60" s="120"/>
      <c r="Y60" s="122">
        <f t="shared" si="44"/>
        <v>-13.082195999999385</v>
      </c>
      <c r="Z60" s="123">
        <f>IF((Q60)=0,"",(Y60/Q60))</f>
        <v>-6.2460397196242412E-4</v>
      </c>
      <c r="AA60" s="120"/>
      <c r="AB60" s="118"/>
      <c r="AC60" s="121">
        <f>SUM(AC58:AC59)</f>
        <v>21094.689471459125</v>
      </c>
      <c r="AD60" s="120"/>
      <c r="AE60" s="122">
        <f t="shared" si="12"/>
        <v>162.98651200000313</v>
      </c>
      <c r="AF60" s="123">
        <f>IF((W60)=0,"",(AE60/W60))</f>
        <v>7.7865863238972084E-3</v>
      </c>
    </row>
    <row r="61" spans="2:36" s="61" customFormat="1" ht="8.25" customHeight="1" thickBot="1" x14ac:dyDescent="0.3">
      <c r="B61" s="96"/>
      <c r="C61" s="97"/>
      <c r="D61" s="98"/>
      <c r="E61" s="98"/>
      <c r="F61" s="125"/>
      <c r="G61" s="124"/>
      <c r="H61" s="127"/>
      <c r="I61" s="126"/>
      <c r="J61" s="124"/>
      <c r="K61" s="127"/>
      <c r="L61" s="126"/>
      <c r="M61" s="128"/>
      <c r="N61" s="70"/>
      <c r="O61" s="126"/>
      <c r="P61" s="124"/>
      <c r="Q61" s="127"/>
      <c r="R61" s="126"/>
      <c r="S61" s="128"/>
      <c r="T61" s="70"/>
      <c r="U61" s="126"/>
      <c r="V61" s="124"/>
      <c r="W61" s="127"/>
      <c r="X61" s="126"/>
      <c r="Y61" s="128"/>
      <c r="Z61" s="70"/>
      <c r="AA61" s="126"/>
      <c r="AB61" s="124"/>
      <c r="AC61" s="127"/>
      <c r="AD61" s="126"/>
      <c r="AE61" s="128"/>
      <c r="AF61" s="70"/>
    </row>
    <row r="62" spans="2:36" ht="10.5" customHeight="1" x14ac:dyDescent="0.25">
      <c r="H62" s="147"/>
      <c r="I62" s="144"/>
      <c r="K62" s="147"/>
      <c r="L62" s="144"/>
      <c r="M62" s="144"/>
      <c r="N62" s="144"/>
      <c r="O62" s="144"/>
      <c r="Q62" s="147"/>
      <c r="R62" s="144"/>
      <c r="S62" s="144"/>
      <c r="T62" s="144"/>
      <c r="U62" s="144"/>
      <c r="W62" s="147"/>
      <c r="X62" s="144"/>
      <c r="Y62" s="144"/>
      <c r="Z62" s="144"/>
      <c r="AA62" s="144"/>
      <c r="AC62" s="147"/>
      <c r="AD62" s="144"/>
      <c r="AE62" s="144"/>
      <c r="AF62" s="144"/>
    </row>
    <row r="63" spans="2:36" ht="13" x14ac:dyDescent="0.3">
      <c r="B63" s="7" t="s">
        <v>42</v>
      </c>
      <c r="G63" s="129">
        <v>3.0790000000000001E-2</v>
      </c>
      <c r="I63" s="144"/>
      <c r="J63" s="129">
        <v>3.0790000000000001E-2</v>
      </c>
      <c r="K63" s="144"/>
      <c r="L63" s="144"/>
      <c r="M63" s="144"/>
      <c r="N63" s="144"/>
      <c r="O63" s="144"/>
      <c r="P63" s="129">
        <v>3.0790000000000001E-2</v>
      </c>
      <c r="Q63" s="144"/>
      <c r="R63" s="144"/>
      <c r="S63" s="144"/>
      <c r="T63" s="144"/>
      <c r="U63" s="144"/>
      <c r="V63" s="129">
        <v>3.0790000000000001E-2</v>
      </c>
      <c r="W63" s="144"/>
      <c r="X63" s="144"/>
      <c r="Y63" s="144"/>
      <c r="Z63" s="144"/>
      <c r="AA63" s="144"/>
      <c r="AB63" s="129">
        <v>3.0790000000000001E-2</v>
      </c>
      <c r="AC63" s="144"/>
      <c r="AD63" s="144"/>
      <c r="AE63" s="144"/>
      <c r="AF63" s="144"/>
    </row>
    <row r="64" spans="2:36" ht="10.5" customHeight="1" x14ac:dyDescent="0.25">
      <c r="I64" s="144"/>
      <c r="K64" s="144"/>
      <c r="L64" s="144"/>
      <c r="M64" s="144"/>
      <c r="N64" s="144"/>
      <c r="O64" s="144"/>
      <c r="R64" s="144"/>
      <c r="U64" s="144"/>
      <c r="X64" s="144"/>
      <c r="AA64" s="144"/>
      <c r="AD64" s="144"/>
      <c r="AG64" s="144"/>
      <c r="AJ64" s="144"/>
    </row>
    <row r="65" spans="1:36" ht="10.5" customHeight="1" x14ac:dyDescent="0.3">
      <c r="A65" s="130" t="s">
        <v>43</v>
      </c>
      <c r="I65" s="144"/>
      <c r="K65" s="144"/>
      <c r="L65" s="144"/>
      <c r="M65" s="144"/>
      <c r="N65" s="144"/>
      <c r="O65" s="144"/>
      <c r="R65" s="144"/>
      <c r="U65" s="144"/>
      <c r="X65" s="144"/>
      <c r="AA65" s="144"/>
      <c r="AD65" s="144"/>
      <c r="AG65" s="144"/>
      <c r="AJ65" s="144"/>
    </row>
    <row r="66" spans="1:36" ht="10.5" customHeight="1" x14ac:dyDescent="0.25">
      <c r="I66" s="144"/>
      <c r="K66" s="144"/>
      <c r="L66" s="144"/>
      <c r="M66" s="144"/>
      <c r="N66" s="144"/>
      <c r="O66" s="144"/>
      <c r="R66" s="144"/>
      <c r="U66" s="144"/>
      <c r="X66" s="144"/>
      <c r="AA66" s="144"/>
      <c r="AD66" s="144"/>
      <c r="AG66" s="144"/>
      <c r="AJ66" s="144"/>
    </row>
    <row r="67" spans="1:36" x14ac:dyDescent="0.25">
      <c r="A67" s="1" t="s">
        <v>44</v>
      </c>
      <c r="I67" s="144"/>
      <c r="K67" s="144"/>
      <c r="L67" s="144"/>
      <c r="M67" s="144"/>
      <c r="N67" s="144"/>
      <c r="O67" s="144"/>
      <c r="R67" s="144"/>
      <c r="U67" s="144"/>
      <c r="X67" s="144"/>
      <c r="AA67" s="144"/>
      <c r="AD67" s="144"/>
      <c r="AG67" s="144"/>
      <c r="AJ67" s="144"/>
    </row>
    <row r="68" spans="1:36" x14ac:dyDescent="0.25">
      <c r="A68" s="1" t="s">
        <v>45</v>
      </c>
      <c r="I68" s="144"/>
      <c r="K68" s="144"/>
      <c r="L68" s="144"/>
      <c r="M68" s="144"/>
      <c r="N68" s="144"/>
      <c r="O68" s="144"/>
      <c r="R68" s="144"/>
      <c r="U68" s="144"/>
      <c r="X68" s="144"/>
      <c r="AA68" s="144"/>
      <c r="AD68" s="144"/>
      <c r="AG68" s="144"/>
      <c r="AJ68" s="144"/>
    </row>
    <row r="69" spans="1:36" x14ac:dyDescent="0.25">
      <c r="I69" s="144"/>
      <c r="K69" s="144"/>
      <c r="L69" s="144"/>
      <c r="M69" s="144"/>
      <c r="N69" s="144"/>
      <c r="O69" s="144"/>
      <c r="R69" s="144"/>
      <c r="U69" s="144"/>
      <c r="X69" s="144"/>
      <c r="AA69" s="144"/>
      <c r="AD69" s="144"/>
      <c r="AG69" s="144"/>
      <c r="AJ69" s="144"/>
    </row>
    <row r="70" spans="1:36" x14ac:dyDescent="0.25">
      <c r="A70" s="6" t="s">
        <v>46</v>
      </c>
      <c r="I70" s="144"/>
      <c r="K70" s="144"/>
      <c r="L70" s="144"/>
      <c r="M70" s="144"/>
      <c r="N70" s="144"/>
      <c r="O70" s="144"/>
      <c r="R70" s="144"/>
      <c r="U70" s="144"/>
      <c r="X70" s="144"/>
      <c r="AA70" s="144"/>
      <c r="AD70" s="144"/>
      <c r="AG70" s="144"/>
      <c r="AJ70" s="144"/>
    </row>
    <row r="71" spans="1:36" x14ac:dyDescent="0.25">
      <c r="A71" s="6" t="s">
        <v>47</v>
      </c>
      <c r="I71" s="144"/>
      <c r="K71" s="144"/>
      <c r="L71" s="144"/>
      <c r="M71" s="144"/>
      <c r="N71" s="144"/>
      <c r="O71" s="144"/>
      <c r="R71" s="144"/>
      <c r="U71" s="144"/>
      <c r="X71" s="144"/>
      <c r="AA71" s="144"/>
      <c r="AD71" s="144"/>
      <c r="AG71" s="144"/>
      <c r="AJ71" s="144"/>
    </row>
    <row r="72" spans="1:36" x14ac:dyDescent="0.25">
      <c r="I72" s="144"/>
      <c r="K72" s="144"/>
      <c r="L72" s="144"/>
      <c r="M72" s="144"/>
      <c r="N72" s="144"/>
      <c r="O72" s="144"/>
      <c r="R72" s="144"/>
      <c r="U72" s="144"/>
      <c r="X72" s="144"/>
      <c r="AA72" s="144"/>
      <c r="AD72" s="144"/>
      <c r="AG72" s="144"/>
      <c r="AJ72" s="144"/>
    </row>
    <row r="73" spans="1:36" x14ac:dyDescent="0.25">
      <c r="A73" s="1" t="s">
        <v>48</v>
      </c>
      <c r="I73" s="144"/>
      <c r="K73" s="144"/>
      <c r="L73" s="144"/>
      <c r="M73" s="144"/>
      <c r="N73" s="144"/>
      <c r="O73" s="144"/>
      <c r="R73" s="144"/>
      <c r="U73" s="144"/>
      <c r="X73" s="144"/>
      <c r="AA73" s="144"/>
      <c r="AD73" s="144"/>
      <c r="AG73" s="144"/>
      <c r="AJ73" s="144"/>
    </row>
    <row r="74" spans="1:36" x14ac:dyDescent="0.25">
      <c r="A74" s="1" t="s">
        <v>49</v>
      </c>
      <c r="I74" s="144"/>
      <c r="K74" s="144"/>
      <c r="L74" s="144"/>
      <c r="M74" s="144"/>
      <c r="N74" s="144"/>
      <c r="O74" s="144"/>
      <c r="R74" s="144"/>
      <c r="U74" s="144"/>
      <c r="X74" s="144"/>
      <c r="AA74" s="144"/>
      <c r="AD74" s="144"/>
      <c r="AG74" s="144"/>
      <c r="AJ74" s="144"/>
    </row>
    <row r="75" spans="1:36" x14ac:dyDescent="0.25">
      <c r="A75" s="1" t="s">
        <v>50</v>
      </c>
      <c r="I75" s="144"/>
      <c r="K75" s="144"/>
      <c r="L75" s="144"/>
      <c r="M75" s="144"/>
      <c r="N75" s="144"/>
      <c r="O75" s="144"/>
      <c r="R75" s="144"/>
      <c r="U75" s="144"/>
      <c r="X75" s="144"/>
      <c r="AA75" s="144"/>
      <c r="AD75" s="144"/>
      <c r="AG75" s="144"/>
      <c r="AJ75" s="144"/>
    </row>
    <row r="76" spans="1:36" x14ac:dyDescent="0.25">
      <c r="A76" s="1" t="s">
        <v>51</v>
      </c>
      <c r="I76" s="144"/>
      <c r="K76" s="144"/>
      <c r="L76" s="144"/>
      <c r="M76" s="144"/>
      <c r="N76" s="144"/>
      <c r="O76" s="144"/>
      <c r="R76" s="144"/>
      <c r="U76" s="144"/>
      <c r="X76" s="144"/>
      <c r="AA76" s="144"/>
      <c r="AD76" s="144"/>
      <c r="AG76" s="144"/>
      <c r="AJ76" s="144"/>
    </row>
    <row r="77" spans="1:36" x14ac:dyDescent="0.25">
      <c r="A77" s="1" t="s">
        <v>52</v>
      </c>
      <c r="I77" s="144"/>
      <c r="K77" s="144"/>
      <c r="L77" s="144"/>
      <c r="M77" s="144"/>
      <c r="N77" s="144"/>
      <c r="O77" s="144"/>
      <c r="R77" s="144"/>
      <c r="U77" s="144"/>
      <c r="X77" s="144"/>
      <c r="AA77" s="144"/>
      <c r="AD77" s="144"/>
      <c r="AG77" s="144"/>
      <c r="AJ77" s="144"/>
    </row>
    <row r="78" spans="1:36" x14ac:dyDescent="0.25">
      <c r="I78" s="144"/>
      <c r="K78" s="144"/>
      <c r="L78" s="144"/>
      <c r="M78" s="144"/>
      <c r="N78" s="144"/>
      <c r="O78" s="144"/>
      <c r="R78" s="144"/>
      <c r="U78" s="144"/>
      <c r="X78" s="144"/>
      <c r="AA78" s="144"/>
      <c r="AD78" s="144"/>
      <c r="AG78" s="144"/>
      <c r="AJ78" s="144"/>
    </row>
    <row r="79" spans="1:36" x14ac:dyDescent="0.25">
      <c r="A79" s="131"/>
      <c r="B79" s="1" t="s">
        <v>53</v>
      </c>
    </row>
  </sheetData>
  <sheetProtection selectLockedCells="1"/>
  <mergeCells count="11">
    <mergeCell ref="B54:D54"/>
    <mergeCell ref="B60:D60"/>
    <mergeCell ref="Y9:Z9"/>
    <mergeCell ref="AB9:AC9"/>
    <mergeCell ref="AE9:AF9"/>
    <mergeCell ref="P9:Q9"/>
    <mergeCell ref="G9:H9"/>
    <mergeCell ref="J9:K9"/>
    <mergeCell ref="M9:N9"/>
    <mergeCell ref="S9:T9"/>
    <mergeCell ref="V9:W9"/>
  </mergeCells>
  <dataValidations count="2">
    <dataValidation type="list" allowBlank="1" showInputMessage="1" showErrorMessage="1" sqref="D5:E5">
      <formula1>"TOU, non-TOU"</formula1>
    </dataValidation>
    <dataValidation type="list" allowBlank="1" showInputMessage="1" showErrorMessage="1" prompt="Select Charge Unit - monthly, per kWh, per kW" sqref="D37:E38 D55:E55 D40:E49 D61:E61 D12:E27 D29:E35">
      <formula1>"Monthly, per kWh, per kW"</formula1>
    </dataValidation>
  </dataValidations>
  <pageMargins left="0.75" right="0.75" top="1" bottom="1" header="0.5" footer="0.5"/>
  <pageSetup paperSize="3" scale="59" orientation="landscape" r:id="rId1"/>
  <headerFooter alignWithMargins="0">
    <oddFooter>&amp;C9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9633" r:id="rId4" name="Option Button 1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10</xdr:col>
                    <xdr:colOff>679450</xdr:colOff>
                    <xdr:row>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634" r:id="rId5" name="Option Button 2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10</xdr:col>
                    <xdr:colOff>679450</xdr:colOff>
                    <xdr:row>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635" r:id="rId6" name="Option Button 3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10</xdr:col>
                    <xdr:colOff>679450</xdr:colOff>
                    <xdr:row>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636" r:id="rId7" name="Option Button 4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10</xdr:col>
                    <xdr:colOff>679450</xdr:colOff>
                    <xdr:row>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637" r:id="rId8" name="Option Button 5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10</xdr:col>
                    <xdr:colOff>679450</xdr:colOff>
                    <xdr:row>7</xdr:row>
                    <xdr:rowOff>31750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9">
    <tabColor rgb="FF92D050"/>
    <pageSetUpPr fitToPage="1"/>
  </sheetPr>
  <dimension ref="A1:AP79"/>
  <sheetViews>
    <sheetView showGridLines="0" zoomScaleNormal="100" workbookViewId="0">
      <selection activeCell="E15" sqref="E15"/>
    </sheetView>
  </sheetViews>
  <sheetFormatPr defaultColWidth="9.1796875" defaultRowHeight="12.5" x14ac:dyDescent="0.25"/>
  <cols>
    <col min="1" max="1" width="2.1796875" style="1" customWidth="1"/>
    <col min="2" max="2" width="28.54296875" style="1" customWidth="1"/>
    <col min="3" max="3" width="1.26953125" style="1" customWidth="1"/>
    <col min="4" max="4" width="11.26953125" style="1" customWidth="1"/>
    <col min="5" max="5" width="11.26953125" style="1" hidden="1" customWidth="1"/>
    <col min="6" max="6" width="10.1796875" style="1" customWidth="1"/>
    <col min="7" max="7" width="13.26953125" style="1" customWidth="1"/>
    <col min="8" max="8" width="12.26953125" style="144" customWidth="1"/>
    <col min="9" max="9" width="1.7265625" style="1" customWidth="1"/>
    <col min="10" max="10" width="13.26953125" style="1" customWidth="1"/>
    <col min="11" max="11" width="12.26953125" style="1" customWidth="1"/>
    <col min="12" max="12" width="1.7265625" style="1" customWidth="1"/>
    <col min="13" max="13" width="12.26953125" style="1" customWidth="1"/>
    <col min="14" max="14" width="12.1796875" style="1" bestFit="1" customWidth="1"/>
    <col min="15" max="15" width="1.7265625" style="1" customWidth="1"/>
    <col min="16" max="16" width="13.26953125" style="1" hidden="1" customWidth="1"/>
    <col min="17" max="17" width="12.26953125" style="1" hidden="1" customWidth="1"/>
    <col min="18" max="18" width="1.7265625" style="1" hidden="1" customWidth="1"/>
    <col min="19" max="19" width="12.26953125" style="1" hidden="1" customWidth="1"/>
    <col min="20" max="20" width="0" style="1" hidden="1" customWidth="1"/>
    <col min="21" max="21" width="1.7265625" style="1" hidden="1" customWidth="1"/>
    <col min="22" max="22" width="13.26953125" style="1" hidden="1" customWidth="1"/>
    <col min="23" max="23" width="12.26953125" style="1" hidden="1" customWidth="1"/>
    <col min="24" max="24" width="1.7265625" style="1" hidden="1" customWidth="1"/>
    <col min="25" max="25" width="10" style="1" hidden="1" customWidth="1"/>
    <col min="26" max="26" width="0" style="1" hidden="1" customWidth="1"/>
    <col min="27" max="27" width="1.7265625" style="1" hidden="1" customWidth="1"/>
    <col min="28" max="28" width="13.26953125" style="1" hidden="1" customWidth="1"/>
    <col min="29" max="29" width="12.26953125" style="1" hidden="1" customWidth="1"/>
    <col min="30" max="30" width="1.7265625" style="1" hidden="1" customWidth="1"/>
    <col min="31" max="31" width="10" style="1" hidden="1" customWidth="1"/>
    <col min="32" max="32" width="0" style="1" hidden="1" customWidth="1"/>
    <col min="33" max="33" width="1.7265625" style="1" customWidth="1"/>
    <col min="34" max="34" width="13.26953125" style="1" customWidth="1"/>
    <col min="35" max="35" width="12.26953125" style="1" customWidth="1"/>
    <col min="36" max="36" width="1.7265625" style="1" customWidth="1"/>
    <col min="37" max="37" width="10" style="1" customWidth="1"/>
    <col min="38" max="16384" width="9.1796875" style="1"/>
  </cols>
  <sheetData>
    <row r="1" spans="2:42" ht="7.5" customHeight="1" x14ac:dyDescent="0.25">
      <c r="M1"/>
      <c r="N1"/>
    </row>
    <row r="2" spans="2:42" ht="7.5" customHeight="1" x14ac:dyDescent="0.25">
      <c r="M2"/>
      <c r="N2"/>
    </row>
    <row r="3" spans="2:42" ht="15.5" x14ac:dyDescent="0.3">
      <c r="B3" s="2" t="s">
        <v>0</v>
      </c>
      <c r="D3" s="136" t="s">
        <v>75</v>
      </c>
      <c r="E3" s="136"/>
      <c r="F3" s="136"/>
      <c r="G3" s="136"/>
      <c r="H3" s="136"/>
      <c r="I3" s="136"/>
      <c r="J3" s="136"/>
      <c r="K3" s="136"/>
      <c r="L3" s="136"/>
      <c r="M3" s="136"/>
      <c r="N3" s="151">
        <v>1</v>
      </c>
      <c r="O3" s="136"/>
      <c r="Q3" s="34"/>
      <c r="R3" s="152"/>
      <c r="S3" s="34"/>
      <c r="T3" s="34"/>
      <c r="U3" s="152"/>
      <c r="V3" s="34"/>
      <c r="W3" s="34"/>
      <c r="X3" s="152"/>
      <c r="Y3" s="34"/>
      <c r="Z3" s="34"/>
      <c r="AA3" s="152"/>
      <c r="AB3" s="34"/>
      <c r="AC3" s="34"/>
      <c r="AD3" s="152"/>
      <c r="AE3" s="34"/>
      <c r="AF3" s="34"/>
      <c r="AG3" s="152"/>
      <c r="AH3" s="34"/>
      <c r="AI3" s="34"/>
      <c r="AJ3" s="152"/>
      <c r="AK3" s="34"/>
      <c r="AL3" s="34"/>
      <c r="AM3" s="34"/>
      <c r="AN3" s="34"/>
      <c r="AO3" s="34"/>
      <c r="AP3" s="34"/>
    </row>
    <row r="4" spans="2:42" ht="7.5" customHeight="1" x14ac:dyDescent="0.35">
      <c r="B4" s="3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R4" s="4"/>
      <c r="U4" s="4"/>
      <c r="X4" s="4"/>
      <c r="AA4" s="4"/>
      <c r="AD4" s="4"/>
      <c r="AG4" s="4"/>
      <c r="AJ4" s="4"/>
    </row>
    <row r="5" spans="2:42" ht="15.5" x14ac:dyDescent="0.35">
      <c r="B5" s="2" t="s">
        <v>1</v>
      </c>
      <c r="D5" s="5" t="s">
        <v>71</v>
      </c>
      <c r="E5" s="5"/>
      <c r="F5" s="4"/>
      <c r="G5" s="4"/>
      <c r="H5" s="4"/>
    </row>
    <row r="6" spans="2:42" ht="15.5" x14ac:dyDescent="0.35">
      <c r="B6" s="3"/>
      <c r="D6" s="4"/>
      <c r="E6" s="4"/>
      <c r="F6" s="4"/>
      <c r="G6" s="8">
        <v>1</v>
      </c>
      <c r="H6" s="9" t="s">
        <v>110</v>
      </c>
      <c r="J6" s="153"/>
      <c r="K6" s="153"/>
    </row>
    <row r="7" spans="2:42" ht="13" x14ac:dyDescent="0.3">
      <c r="B7" s="6"/>
      <c r="D7" s="7" t="s">
        <v>3</v>
      </c>
      <c r="E7" s="7"/>
      <c r="F7" s="7"/>
      <c r="G7" s="160">
        <f>'Bill Impacts - Street Light (2'!G7/'Bill Impacts - Street Light (2'!G6</f>
        <v>0.18888888888888888</v>
      </c>
      <c r="H7" s="9" t="s">
        <v>69</v>
      </c>
      <c r="J7" s="153"/>
      <c r="K7" s="153"/>
    </row>
    <row r="8" spans="2:42" ht="13" x14ac:dyDescent="0.3">
      <c r="B8" s="6"/>
      <c r="G8" s="160">
        <f>'Bill Impacts - Street Light (2'!G8/'Bill Impacts - Street Light (2'!G6</f>
        <v>66.666666666666671</v>
      </c>
      <c r="H8" s="9" t="s">
        <v>4</v>
      </c>
    </row>
    <row r="9" spans="2:42" s="19" customFormat="1" ht="25.15" customHeight="1" x14ac:dyDescent="0.25">
      <c r="B9" s="148"/>
      <c r="D9" s="149"/>
      <c r="E9" s="149"/>
      <c r="F9" s="149"/>
      <c r="G9" s="220" t="s">
        <v>113</v>
      </c>
      <c r="H9" s="221"/>
      <c r="I9" s="150"/>
      <c r="J9" s="220" t="s">
        <v>59</v>
      </c>
      <c r="K9" s="221"/>
      <c r="L9" s="150"/>
      <c r="M9" s="220" t="s">
        <v>60</v>
      </c>
      <c r="N9" s="221"/>
      <c r="O9" s="150"/>
      <c r="P9" s="220" t="s">
        <v>62</v>
      </c>
      <c r="Q9" s="221"/>
      <c r="R9" s="150"/>
      <c r="S9" s="220" t="s">
        <v>63</v>
      </c>
      <c r="T9" s="221"/>
      <c r="U9" s="150"/>
      <c r="V9" s="220" t="s">
        <v>64</v>
      </c>
      <c r="W9" s="221"/>
      <c r="X9" s="150"/>
      <c r="Y9" s="220" t="s">
        <v>65</v>
      </c>
      <c r="Z9" s="221"/>
      <c r="AA9" s="150"/>
      <c r="AB9" s="220" t="s">
        <v>66</v>
      </c>
      <c r="AC9" s="221"/>
      <c r="AD9" s="150"/>
      <c r="AE9" s="220" t="s">
        <v>67</v>
      </c>
      <c r="AF9" s="221"/>
    </row>
    <row r="10" spans="2:42" ht="12.75" customHeight="1" x14ac:dyDescent="0.3">
      <c r="B10" s="6"/>
      <c r="D10" s="137" t="s">
        <v>5</v>
      </c>
      <c r="E10" s="137"/>
      <c r="F10" s="10" t="s">
        <v>7</v>
      </c>
      <c r="G10" s="10" t="s">
        <v>6</v>
      </c>
      <c r="H10" s="11" t="s">
        <v>8</v>
      </c>
      <c r="I10" s="144"/>
      <c r="J10" s="10" t="s">
        <v>6</v>
      </c>
      <c r="K10" s="11" t="s">
        <v>8</v>
      </c>
      <c r="L10" s="144"/>
      <c r="M10" s="145" t="s">
        <v>9</v>
      </c>
      <c r="N10" s="139" t="s">
        <v>10</v>
      </c>
      <c r="O10" s="144"/>
      <c r="P10" s="10" t="s">
        <v>6</v>
      </c>
      <c r="Q10" s="11" t="s">
        <v>8</v>
      </c>
      <c r="R10" s="144"/>
      <c r="S10" s="145" t="s">
        <v>9</v>
      </c>
      <c r="T10" s="139" t="s">
        <v>61</v>
      </c>
      <c r="U10" s="144"/>
      <c r="V10" s="10" t="s">
        <v>6</v>
      </c>
      <c r="W10" s="11" t="s">
        <v>8</v>
      </c>
      <c r="X10" s="144"/>
      <c r="Y10" s="145" t="s">
        <v>9</v>
      </c>
      <c r="Z10" s="139" t="s">
        <v>61</v>
      </c>
      <c r="AA10" s="144"/>
      <c r="AB10" s="10" t="s">
        <v>6</v>
      </c>
      <c r="AC10" s="11" t="s">
        <v>8</v>
      </c>
      <c r="AD10" s="144"/>
      <c r="AE10" s="145" t="s">
        <v>9</v>
      </c>
      <c r="AF10" s="139" t="s">
        <v>61</v>
      </c>
    </row>
    <row r="11" spans="2:42" ht="13" x14ac:dyDescent="0.3">
      <c r="B11" s="6"/>
      <c r="D11" s="138"/>
      <c r="E11" s="138"/>
      <c r="F11" s="12"/>
      <c r="G11" s="12" t="s">
        <v>11</v>
      </c>
      <c r="H11" s="13" t="s">
        <v>11</v>
      </c>
      <c r="I11" s="144"/>
      <c r="J11" s="12" t="s">
        <v>11</v>
      </c>
      <c r="K11" s="13" t="s">
        <v>11</v>
      </c>
      <c r="L11" s="144"/>
      <c r="M11" s="146"/>
      <c r="N11" s="140"/>
      <c r="O11" s="144"/>
      <c r="P11" s="12" t="s">
        <v>11</v>
      </c>
      <c r="Q11" s="13" t="s">
        <v>11</v>
      </c>
      <c r="R11" s="144"/>
      <c r="S11" s="146"/>
      <c r="T11" s="140"/>
      <c r="U11" s="144"/>
      <c r="V11" s="12" t="s">
        <v>11</v>
      </c>
      <c r="W11" s="13" t="s">
        <v>11</v>
      </c>
      <c r="X11" s="144"/>
      <c r="Y11" s="146"/>
      <c r="Z11" s="140"/>
      <c r="AA11" s="144"/>
      <c r="AB11" s="12" t="s">
        <v>11</v>
      </c>
      <c r="AC11" s="13" t="s">
        <v>11</v>
      </c>
      <c r="AD11" s="144"/>
      <c r="AE11" s="146"/>
      <c r="AF11" s="140"/>
    </row>
    <row r="12" spans="2:42" x14ac:dyDescent="0.25">
      <c r="B12" s="14" t="s">
        <v>12</v>
      </c>
      <c r="C12" s="14"/>
      <c r="D12" s="15" t="s">
        <v>55</v>
      </c>
      <c r="E12" s="15"/>
      <c r="F12" s="161">
        <f>G6</f>
        <v>1</v>
      </c>
      <c r="G12" s="16">
        <v>2.82</v>
      </c>
      <c r="H12" s="18">
        <f t="shared" ref="H12:H27" si="0">$F12*G12</f>
        <v>2.82</v>
      </c>
      <c r="I12" s="19"/>
      <c r="J12" s="16">
        <v>1.7</v>
      </c>
      <c r="K12" s="18">
        <f t="shared" ref="K12:K27" si="1">$F12*J12</f>
        <v>1.7</v>
      </c>
      <c r="L12" s="19"/>
      <c r="M12" s="21">
        <f t="shared" ref="M12:M21" si="2">K12-H12</f>
        <v>-1.1199999999999999</v>
      </c>
      <c r="N12" s="22">
        <f t="shared" ref="N12:N21" si="3">IF((H12)=0,"",(M12/H12))</f>
        <v>-0.39716312056737585</v>
      </c>
      <c r="O12" s="19"/>
      <c r="P12" s="16">
        <v>1.72</v>
      </c>
      <c r="Q12" s="18">
        <f t="shared" ref="Q12:Q27" si="4">$F12*P12</f>
        <v>1.72</v>
      </c>
      <c r="R12" s="19"/>
      <c r="S12" s="21">
        <f>Q12-K12</f>
        <v>2.0000000000000018E-2</v>
      </c>
      <c r="T12" s="22">
        <f t="shared" ref="T12:T34" si="5">IF((K12)=0,"",(S12/K12))</f>
        <v>1.1764705882352951E-2</v>
      </c>
      <c r="U12" s="19"/>
      <c r="V12" s="16">
        <v>1.72</v>
      </c>
      <c r="W12" s="18">
        <f t="shared" ref="W12:W27" si="6">$F12*V12</f>
        <v>1.72</v>
      </c>
      <c r="X12" s="19"/>
      <c r="Y12" s="21">
        <f>W12-Q12</f>
        <v>0</v>
      </c>
      <c r="Z12" s="22">
        <f t="shared" ref="Z12:Z34" si="7">IF((Q12)=0,"",(Y12/Q12))</f>
        <v>0</v>
      </c>
      <c r="AA12" s="19"/>
      <c r="AB12" s="16">
        <v>1.76</v>
      </c>
      <c r="AC12" s="18">
        <f t="shared" ref="AC12:AC27" si="8">$F12*AB12</f>
        <v>1.76</v>
      </c>
      <c r="AD12" s="19"/>
      <c r="AE12" s="21">
        <f>AC12-W12</f>
        <v>4.0000000000000036E-2</v>
      </c>
      <c r="AF12" s="22">
        <f t="shared" ref="AF12:AF34" si="9">IF((W12)=0,"",(AE12/W12))</f>
        <v>2.3255813953488393E-2</v>
      </c>
    </row>
    <row r="13" spans="2:42" x14ac:dyDescent="0.25">
      <c r="B13" s="14" t="s">
        <v>13</v>
      </c>
      <c r="C13" s="14"/>
      <c r="D13" s="15" t="s">
        <v>55</v>
      </c>
      <c r="E13" s="15"/>
      <c r="F13" s="161">
        <f>G6</f>
        <v>1</v>
      </c>
      <c r="G13" s="16"/>
      <c r="H13" s="18">
        <f t="shared" si="0"/>
        <v>0</v>
      </c>
      <c r="I13" s="19"/>
      <c r="J13" s="16"/>
      <c r="K13" s="18">
        <f t="shared" si="1"/>
        <v>0</v>
      </c>
      <c r="L13" s="19"/>
      <c r="M13" s="21">
        <f t="shared" si="2"/>
        <v>0</v>
      </c>
      <c r="N13" s="22" t="str">
        <f t="shared" si="3"/>
        <v/>
      </c>
      <c r="O13" s="19"/>
      <c r="P13" s="16"/>
      <c r="Q13" s="18">
        <f t="shared" si="4"/>
        <v>0</v>
      </c>
      <c r="R13" s="19"/>
      <c r="S13" s="21">
        <f t="shared" ref="S13:S60" si="10">Q13-K13</f>
        <v>0</v>
      </c>
      <c r="T13" s="22" t="str">
        <f t="shared" si="5"/>
        <v/>
      </c>
      <c r="U13" s="19"/>
      <c r="V13" s="16"/>
      <c r="W13" s="18">
        <f t="shared" si="6"/>
        <v>0</v>
      </c>
      <c r="X13" s="19"/>
      <c r="Y13" s="21">
        <f t="shared" ref="Y13:Y60" si="11">W13-Q13</f>
        <v>0</v>
      </c>
      <c r="Z13" s="22" t="str">
        <f t="shared" si="7"/>
        <v/>
      </c>
      <c r="AA13" s="19"/>
      <c r="AB13" s="16"/>
      <c r="AC13" s="18">
        <f t="shared" si="8"/>
        <v>0</v>
      </c>
      <c r="AD13" s="19"/>
      <c r="AE13" s="21">
        <f t="shared" ref="AE13:AE60" si="12">AC13-W13</f>
        <v>0</v>
      </c>
      <c r="AF13" s="22" t="str">
        <f t="shared" si="9"/>
        <v/>
      </c>
    </row>
    <row r="14" spans="2:42" x14ac:dyDescent="0.25">
      <c r="B14" s="23" t="s">
        <v>104</v>
      </c>
      <c r="C14" s="14"/>
      <c r="D14" s="15" t="s">
        <v>55</v>
      </c>
      <c r="E14" s="15"/>
      <c r="F14" s="161">
        <f>G6</f>
        <v>1</v>
      </c>
      <c r="G14" s="16"/>
      <c r="H14" s="18">
        <f t="shared" ref="H14" si="13">$F14*G14</f>
        <v>0</v>
      </c>
      <c r="I14" s="19"/>
      <c r="J14" s="16"/>
      <c r="K14" s="18">
        <f t="shared" ref="K14" si="14">$F14*J14</f>
        <v>0</v>
      </c>
      <c r="L14" s="19"/>
      <c r="M14" s="21">
        <f t="shared" si="2"/>
        <v>0</v>
      </c>
      <c r="N14" s="22" t="str">
        <f t="shared" si="3"/>
        <v/>
      </c>
      <c r="O14" s="19"/>
      <c r="P14" s="16"/>
      <c r="Q14" s="18">
        <f t="shared" ref="Q14" si="15">$F14*P14</f>
        <v>0</v>
      </c>
      <c r="R14" s="19"/>
      <c r="S14" s="21">
        <f t="shared" ref="S14" si="16">Q14-K14</f>
        <v>0</v>
      </c>
      <c r="T14" s="22" t="str">
        <f t="shared" ref="T14" si="17">IF((K14)=0,"",(S14/K14))</f>
        <v/>
      </c>
      <c r="U14" s="19"/>
      <c r="V14" s="16"/>
      <c r="W14" s="18">
        <f t="shared" ref="W14" si="18">$F14*V14</f>
        <v>0</v>
      </c>
      <c r="X14" s="19"/>
      <c r="Y14" s="21">
        <f t="shared" ref="Y14" si="19">W14-Q14</f>
        <v>0</v>
      </c>
      <c r="Z14" s="22" t="str">
        <f t="shared" ref="Z14" si="20">IF((Q14)=0,"",(Y14/Q14))</f>
        <v/>
      </c>
      <c r="AA14" s="19"/>
      <c r="AB14" s="16"/>
      <c r="AC14" s="18">
        <f t="shared" ref="AC14" si="21">$F14*AB14</f>
        <v>0</v>
      </c>
      <c r="AD14" s="19"/>
      <c r="AE14" s="21">
        <f t="shared" ref="AE14" si="22">AC14-W14</f>
        <v>0</v>
      </c>
      <c r="AF14" s="22" t="str">
        <f t="shared" ref="AF14" si="23">IF((W14)=0,"",(AE14/W14))</f>
        <v/>
      </c>
    </row>
    <row r="15" spans="2:42" x14ac:dyDescent="0.25">
      <c r="B15" s="23" t="s">
        <v>105</v>
      </c>
      <c r="C15" s="14"/>
      <c r="D15" s="15" t="s">
        <v>55</v>
      </c>
      <c r="E15" s="15"/>
      <c r="F15" s="161">
        <f>G6</f>
        <v>1</v>
      </c>
      <c r="G15" s="16">
        <v>0</v>
      </c>
      <c r="H15" s="18">
        <f t="shared" si="0"/>
        <v>0</v>
      </c>
      <c r="I15" s="19"/>
      <c r="J15" s="16">
        <v>0</v>
      </c>
      <c r="K15" s="18">
        <f t="shared" si="1"/>
        <v>0</v>
      </c>
      <c r="L15" s="19"/>
      <c r="M15" s="21">
        <f t="shared" si="2"/>
        <v>0</v>
      </c>
      <c r="N15" s="22" t="str">
        <f t="shared" si="3"/>
        <v/>
      </c>
      <c r="O15" s="19"/>
      <c r="P15" s="16">
        <v>0</v>
      </c>
      <c r="Q15" s="18">
        <f t="shared" si="4"/>
        <v>0</v>
      </c>
      <c r="R15" s="19"/>
      <c r="S15" s="21">
        <f t="shared" si="10"/>
        <v>0</v>
      </c>
      <c r="T15" s="22" t="str">
        <f t="shared" si="5"/>
        <v/>
      </c>
      <c r="U15" s="19"/>
      <c r="V15" s="16">
        <v>0</v>
      </c>
      <c r="W15" s="18">
        <f t="shared" si="6"/>
        <v>0</v>
      </c>
      <c r="X15" s="19"/>
      <c r="Y15" s="21">
        <f t="shared" si="11"/>
        <v>0</v>
      </c>
      <c r="Z15" s="22" t="str">
        <f t="shared" si="7"/>
        <v/>
      </c>
      <c r="AA15" s="19"/>
      <c r="AB15" s="16">
        <v>0</v>
      </c>
      <c r="AC15" s="18">
        <f t="shared" si="8"/>
        <v>0</v>
      </c>
      <c r="AD15" s="19"/>
      <c r="AE15" s="21">
        <f t="shared" si="12"/>
        <v>0</v>
      </c>
      <c r="AF15" s="22" t="str">
        <f t="shared" si="9"/>
        <v/>
      </c>
    </row>
    <row r="16" spans="2:42" hidden="1" x14ac:dyDescent="0.25">
      <c r="B16" s="23"/>
      <c r="C16" s="14"/>
      <c r="D16" s="15"/>
      <c r="E16" s="15"/>
      <c r="F16" s="161">
        <f>G6</f>
        <v>1</v>
      </c>
      <c r="G16" s="16"/>
      <c r="H16" s="18">
        <f t="shared" si="0"/>
        <v>0</v>
      </c>
      <c r="I16" s="19"/>
      <c r="J16" s="16"/>
      <c r="K16" s="18">
        <f t="shared" si="1"/>
        <v>0</v>
      </c>
      <c r="L16" s="19"/>
      <c r="M16" s="21">
        <f t="shared" si="2"/>
        <v>0</v>
      </c>
      <c r="N16" s="22" t="str">
        <f t="shared" si="3"/>
        <v/>
      </c>
      <c r="O16" s="19"/>
      <c r="P16" s="16"/>
      <c r="Q16" s="18">
        <f t="shared" si="4"/>
        <v>0</v>
      </c>
      <c r="R16" s="19"/>
      <c r="S16" s="21">
        <f t="shared" si="10"/>
        <v>0</v>
      </c>
      <c r="T16" s="22" t="str">
        <f t="shared" si="5"/>
        <v/>
      </c>
      <c r="U16" s="19"/>
      <c r="V16" s="16"/>
      <c r="W16" s="18">
        <f t="shared" si="6"/>
        <v>0</v>
      </c>
      <c r="X16" s="19"/>
      <c r="Y16" s="21">
        <f t="shared" si="11"/>
        <v>0</v>
      </c>
      <c r="Z16" s="22" t="str">
        <f t="shared" si="7"/>
        <v/>
      </c>
      <c r="AA16" s="19"/>
      <c r="AB16" s="16"/>
      <c r="AC16" s="18">
        <f t="shared" si="8"/>
        <v>0</v>
      </c>
      <c r="AD16" s="19"/>
      <c r="AE16" s="21">
        <f t="shared" si="12"/>
        <v>0</v>
      </c>
      <c r="AF16" s="22" t="str">
        <f t="shared" si="9"/>
        <v/>
      </c>
    </row>
    <row r="17" spans="2:32" hidden="1" x14ac:dyDescent="0.25">
      <c r="B17" s="23"/>
      <c r="C17" s="14"/>
      <c r="D17" s="15"/>
      <c r="E17" s="15"/>
      <c r="F17" s="161">
        <f>G6</f>
        <v>1</v>
      </c>
      <c r="G17" s="16"/>
      <c r="H17" s="18">
        <f t="shared" si="0"/>
        <v>0</v>
      </c>
      <c r="I17" s="19"/>
      <c r="J17" s="16"/>
      <c r="K17" s="18">
        <f t="shared" si="1"/>
        <v>0</v>
      </c>
      <c r="L17" s="19"/>
      <c r="M17" s="21">
        <f t="shared" si="2"/>
        <v>0</v>
      </c>
      <c r="N17" s="22" t="str">
        <f t="shared" si="3"/>
        <v/>
      </c>
      <c r="O17" s="19"/>
      <c r="P17" s="16"/>
      <c r="Q17" s="18">
        <f t="shared" si="4"/>
        <v>0</v>
      </c>
      <c r="R17" s="19"/>
      <c r="S17" s="21">
        <f t="shared" si="10"/>
        <v>0</v>
      </c>
      <c r="T17" s="22" t="str">
        <f t="shared" si="5"/>
        <v/>
      </c>
      <c r="U17" s="19"/>
      <c r="V17" s="16"/>
      <c r="W17" s="18">
        <f t="shared" si="6"/>
        <v>0</v>
      </c>
      <c r="X17" s="19"/>
      <c r="Y17" s="21">
        <f t="shared" si="11"/>
        <v>0</v>
      </c>
      <c r="Z17" s="22" t="str">
        <f t="shared" si="7"/>
        <v/>
      </c>
      <c r="AA17" s="19"/>
      <c r="AB17" s="16"/>
      <c r="AC17" s="18">
        <f t="shared" si="8"/>
        <v>0</v>
      </c>
      <c r="AD17" s="19"/>
      <c r="AE17" s="21">
        <f t="shared" si="12"/>
        <v>0</v>
      </c>
      <c r="AF17" s="22" t="str">
        <f t="shared" si="9"/>
        <v/>
      </c>
    </row>
    <row r="18" spans="2:32" hidden="1" x14ac:dyDescent="0.25">
      <c r="B18" s="23"/>
      <c r="C18" s="14"/>
      <c r="D18" s="15"/>
      <c r="E18" s="15"/>
      <c r="F18" s="161">
        <f>G6</f>
        <v>1</v>
      </c>
      <c r="G18" s="16"/>
      <c r="H18" s="18">
        <f t="shared" si="0"/>
        <v>0</v>
      </c>
      <c r="I18" s="19"/>
      <c r="J18" s="16"/>
      <c r="K18" s="18">
        <f t="shared" si="1"/>
        <v>0</v>
      </c>
      <c r="L18" s="19"/>
      <c r="M18" s="21">
        <f t="shared" si="2"/>
        <v>0</v>
      </c>
      <c r="N18" s="22" t="str">
        <f t="shared" si="3"/>
        <v/>
      </c>
      <c r="O18" s="19"/>
      <c r="P18" s="16"/>
      <c r="Q18" s="18">
        <f t="shared" si="4"/>
        <v>0</v>
      </c>
      <c r="R18" s="19"/>
      <c r="S18" s="21">
        <f t="shared" si="10"/>
        <v>0</v>
      </c>
      <c r="T18" s="22" t="str">
        <f t="shared" si="5"/>
        <v/>
      </c>
      <c r="U18" s="19"/>
      <c r="V18" s="16"/>
      <c r="W18" s="18">
        <f t="shared" si="6"/>
        <v>0</v>
      </c>
      <c r="X18" s="19"/>
      <c r="Y18" s="21">
        <f t="shared" si="11"/>
        <v>0</v>
      </c>
      <c r="Z18" s="22" t="str">
        <f t="shared" si="7"/>
        <v/>
      </c>
      <c r="AA18" s="19"/>
      <c r="AB18" s="16"/>
      <c r="AC18" s="18">
        <f t="shared" si="8"/>
        <v>0</v>
      </c>
      <c r="AD18" s="19"/>
      <c r="AE18" s="21">
        <f t="shared" si="12"/>
        <v>0</v>
      </c>
      <c r="AF18" s="22" t="str">
        <f t="shared" si="9"/>
        <v/>
      </c>
    </row>
    <row r="19" spans="2:32" x14ac:dyDescent="0.25">
      <c r="B19" s="14" t="s">
        <v>14</v>
      </c>
      <c r="C19" s="14"/>
      <c r="D19" s="15" t="s">
        <v>70</v>
      </c>
      <c r="E19" s="15"/>
      <c r="F19" s="17">
        <f>$G$7</f>
        <v>0.18888888888888888</v>
      </c>
      <c r="G19" s="16">
        <v>7.4960000000000004</v>
      </c>
      <c r="H19" s="18">
        <f t="shared" si="0"/>
        <v>1.4159111111111111</v>
      </c>
      <c r="I19" s="19"/>
      <c r="J19" s="16">
        <v>4.5317999999999996</v>
      </c>
      <c r="K19" s="18">
        <f t="shared" si="1"/>
        <v>0.85600666666666658</v>
      </c>
      <c r="L19" s="19"/>
      <c r="M19" s="21">
        <f t="shared" si="2"/>
        <v>-0.55990444444444454</v>
      </c>
      <c r="N19" s="22">
        <f t="shared" si="3"/>
        <v>-0.39543756670224128</v>
      </c>
      <c r="O19" s="19"/>
      <c r="P19" s="16">
        <v>4.5872000000000002</v>
      </c>
      <c r="Q19" s="18">
        <f t="shared" si="4"/>
        <v>0.86647111111111108</v>
      </c>
      <c r="R19" s="19"/>
      <c r="S19" s="21">
        <f t="shared" si="10"/>
        <v>1.0464444444444498E-2</v>
      </c>
      <c r="T19" s="22">
        <f t="shared" si="5"/>
        <v>1.2224723068096627E-2</v>
      </c>
      <c r="U19" s="19"/>
      <c r="V19" s="16">
        <v>4.5757000000000003</v>
      </c>
      <c r="W19" s="18">
        <f t="shared" si="6"/>
        <v>0.86429888888888895</v>
      </c>
      <c r="X19" s="19"/>
      <c r="Y19" s="21">
        <f t="shared" si="11"/>
        <v>-2.172222222222131E-3</v>
      </c>
      <c r="Z19" s="22">
        <f t="shared" si="7"/>
        <v>-2.5069759330309379E-3</v>
      </c>
      <c r="AA19" s="19"/>
      <c r="AB19" s="16">
        <v>4.6752000000000002</v>
      </c>
      <c r="AC19" s="18">
        <f t="shared" si="8"/>
        <v>0.8830933333333334</v>
      </c>
      <c r="AD19" s="19"/>
      <c r="AE19" s="21">
        <f t="shared" si="12"/>
        <v>1.8794444444444447E-2</v>
      </c>
      <c r="AF19" s="22">
        <f t="shared" si="9"/>
        <v>2.1745306729025068E-2</v>
      </c>
    </row>
    <row r="20" spans="2:32" x14ac:dyDescent="0.25">
      <c r="B20" s="14" t="s">
        <v>15</v>
      </c>
      <c r="C20" s="14"/>
      <c r="D20" s="15" t="s">
        <v>70</v>
      </c>
      <c r="E20" s="15"/>
      <c r="F20" s="17">
        <f t="shared" ref="F20" si="24">$G$7</f>
        <v>0.18888888888888888</v>
      </c>
      <c r="G20" s="16"/>
      <c r="H20" s="18">
        <f t="shared" si="0"/>
        <v>0</v>
      </c>
      <c r="I20" s="19"/>
      <c r="J20" s="16"/>
      <c r="K20" s="18">
        <f t="shared" si="1"/>
        <v>0</v>
      </c>
      <c r="L20" s="19"/>
      <c r="M20" s="21">
        <f t="shared" si="2"/>
        <v>0</v>
      </c>
      <c r="N20" s="22" t="str">
        <f t="shared" si="3"/>
        <v/>
      </c>
      <c r="O20" s="19"/>
      <c r="P20" s="16"/>
      <c r="Q20" s="18">
        <f t="shared" si="4"/>
        <v>0</v>
      </c>
      <c r="R20" s="19"/>
      <c r="S20" s="21">
        <f t="shared" si="10"/>
        <v>0</v>
      </c>
      <c r="T20" s="22" t="str">
        <f t="shared" si="5"/>
        <v/>
      </c>
      <c r="U20" s="19"/>
      <c r="V20" s="16"/>
      <c r="W20" s="18">
        <f t="shared" si="6"/>
        <v>0</v>
      </c>
      <c r="X20" s="19"/>
      <c r="Y20" s="21">
        <f t="shared" si="11"/>
        <v>0</v>
      </c>
      <c r="Z20" s="22" t="str">
        <f t="shared" si="7"/>
        <v/>
      </c>
      <c r="AA20" s="19"/>
      <c r="AB20" s="16"/>
      <c r="AC20" s="18">
        <f t="shared" si="8"/>
        <v>0</v>
      </c>
      <c r="AD20" s="19"/>
      <c r="AE20" s="21">
        <f t="shared" si="12"/>
        <v>0</v>
      </c>
      <c r="AF20" s="22" t="str">
        <f t="shared" si="9"/>
        <v/>
      </c>
    </row>
    <row r="21" spans="2:32" x14ac:dyDescent="0.25">
      <c r="B21" s="14" t="s">
        <v>16</v>
      </c>
      <c r="C21" s="14"/>
      <c r="D21" s="15" t="s">
        <v>70</v>
      </c>
      <c r="E21" s="15"/>
      <c r="F21" s="17">
        <f>$G$7</f>
        <v>0.18888888888888888</v>
      </c>
      <c r="G21" s="16"/>
      <c r="H21" s="18">
        <f t="shared" si="0"/>
        <v>0</v>
      </c>
      <c r="I21" s="19"/>
      <c r="J21" s="16"/>
      <c r="K21" s="18">
        <f t="shared" si="1"/>
        <v>0</v>
      </c>
      <c r="L21" s="19"/>
      <c r="M21" s="21">
        <f t="shared" si="2"/>
        <v>0</v>
      </c>
      <c r="N21" s="22" t="str">
        <f t="shared" si="3"/>
        <v/>
      </c>
      <c r="O21" s="19"/>
      <c r="P21" s="16"/>
      <c r="Q21" s="18">
        <f t="shared" si="4"/>
        <v>0</v>
      </c>
      <c r="R21" s="19"/>
      <c r="S21" s="21">
        <f t="shared" si="10"/>
        <v>0</v>
      </c>
      <c r="T21" s="22" t="str">
        <f t="shared" si="5"/>
        <v/>
      </c>
      <c r="U21" s="19"/>
      <c r="V21" s="16"/>
      <c r="W21" s="18">
        <f t="shared" si="6"/>
        <v>0</v>
      </c>
      <c r="X21" s="19"/>
      <c r="Y21" s="21">
        <f t="shared" si="11"/>
        <v>0</v>
      </c>
      <c r="Z21" s="22" t="str">
        <f t="shared" si="7"/>
        <v/>
      </c>
      <c r="AA21" s="19"/>
      <c r="AB21" s="16"/>
      <c r="AC21" s="18">
        <f t="shared" si="8"/>
        <v>0</v>
      </c>
      <c r="AD21" s="19"/>
      <c r="AE21" s="21">
        <f t="shared" si="12"/>
        <v>0</v>
      </c>
      <c r="AF21" s="22" t="str">
        <f t="shared" si="9"/>
        <v/>
      </c>
    </row>
    <row r="22" spans="2:32" hidden="1" x14ac:dyDescent="0.25">
      <c r="B22" s="24"/>
      <c r="C22" s="14"/>
      <c r="D22" s="15"/>
      <c r="E22" s="15"/>
      <c r="F22" s="17"/>
      <c r="G22" s="16"/>
      <c r="H22" s="18"/>
      <c r="I22" s="19"/>
      <c r="J22" s="16"/>
      <c r="K22" s="18"/>
      <c r="L22" s="19"/>
      <c r="M22" s="21"/>
      <c r="N22" s="22"/>
      <c r="O22" s="19"/>
      <c r="P22" s="16"/>
      <c r="Q22" s="18"/>
      <c r="R22" s="19"/>
      <c r="S22" s="21"/>
      <c r="T22" s="22"/>
      <c r="U22" s="19"/>
      <c r="V22" s="16"/>
      <c r="W22" s="18"/>
      <c r="X22" s="19"/>
      <c r="Y22" s="21"/>
      <c r="Z22" s="22"/>
      <c r="AA22" s="19"/>
      <c r="AB22" s="16"/>
      <c r="AC22" s="18"/>
      <c r="AD22" s="19"/>
      <c r="AE22" s="21"/>
      <c r="AF22" s="22"/>
    </row>
    <row r="23" spans="2:32" hidden="1" x14ac:dyDescent="0.25">
      <c r="B23" s="132"/>
      <c r="C23" s="14"/>
      <c r="D23" s="15"/>
      <c r="E23" s="15"/>
      <c r="F23" s="17"/>
      <c r="G23" s="16"/>
      <c r="H23" s="18"/>
      <c r="I23" s="19"/>
      <c r="J23" s="16"/>
      <c r="K23" s="18"/>
      <c r="L23" s="19"/>
      <c r="M23" s="21"/>
      <c r="N23" s="22"/>
      <c r="O23" s="19"/>
      <c r="P23" s="16"/>
      <c r="Q23" s="18"/>
      <c r="R23" s="19"/>
      <c r="S23" s="21"/>
      <c r="T23" s="22"/>
      <c r="U23" s="19"/>
      <c r="V23" s="16"/>
      <c r="W23" s="18"/>
      <c r="X23" s="19"/>
      <c r="Y23" s="21"/>
      <c r="Z23" s="22"/>
      <c r="AA23" s="19"/>
      <c r="AB23" s="16"/>
      <c r="AC23" s="18"/>
      <c r="AD23" s="19"/>
      <c r="AE23" s="21"/>
      <c r="AF23" s="22"/>
    </row>
    <row r="24" spans="2:32" x14ac:dyDescent="0.25">
      <c r="B24" s="24" t="s">
        <v>57</v>
      </c>
      <c r="C24" s="14"/>
      <c r="D24" s="15" t="s">
        <v>70</v>
      </c>
      <c r="E24" s="15"/>
      <c r="F24" s="17">
        <f t="shared" ref="F24:F27" si="25">$G$7</f>
        <v>0.18888888888888888</v>
      </c>
      <c r="G24" s="16">
        <v>0</v>
      </c>
      <c r="H24" s="18">
        <f t="shared" si="0"/>
        <v>0</v>
      </c>
      <c r="I24" s="19"/>
      <c r="J24" s="16">
        <v>0</v>
      </c>
      <c r="K24" s="18">
        <f t="shared" si="1"/>
        <v>0</v>
      </c>
      <c r="L24" s="19"/>
      <c r="M24" s="21">
        <f t="shared" ref="M24:M60" si="26">K24-H24</f>
        <v>0</v>
      </c>
      <c r="N24" s="22" t="str">
        <f t="shared" ref="N24:N34" si="27">IF((H24)=0,"",(M24/H24))</f>
        <v/>
      </c>
      <c r="O24" s="19"/>
      <c r="P24" s="16">
        <v>0</v>
      </c>
      <c r="Q24" s="18">
        <f t="shared" si="4"/>
        <v>0</v>
      </c>
      <c r="R24" s="19"/>
      <c r="S24" s="21">
        <f t="shared" si="10"/>
        <v>0</v>
      </c>
      <c r="T24" s="22" t="str">
        <f t="shared" si="5"/>
        <v/>
      </c>
      <c r="U24" s="19"/>
      <c r="V24" s="16">
        <v>0</v>
      </c>
      <c r="W24" s="18">
        <f t="shared" si="6"/>
        <v>0</v>
      </c>
      <c r="X24" s="19"/>
      <c r="Y24" s="21">
        <f t="shared" si="11"/>
        <v>0</v>
      </c>
      <c r="Z24" s="22" t="str">
        <f t="shared" si="7"/>
        <v/>
      </c>
      <c r="AA24" s="19"/>
      <c r="AB24" s="16">
        <v>0</v>
      </c>
      <c r="AC24" s="18">
        <f t="shared" si="8"/>
        <v>0</v>
      </c>
      <c r="AD24" s="19"/>
      <c r="AE24" s="21">
        <f t="shared" si="12"/>
        <v>0</v>
      </c>
      <c r="AF24" s="22" t="str">
        <f t="shared" si="9"/>
        <v/>
      </c>
    </row>
    <row r="25" spans="2:32" hidden="1" x14ac:dyDescent="0.25">
      <c r="B25" s="24"/>
      <c r="C25" s="14"/>
      <c r="D25" s="15"/>
      <c r="E25" s="15"/>
      <c r="F25" s="17">
        <f t="shared" si="25"/>
        <v>0.18888888888888888</v>
      </c>
      <c r="G25" s="16"/>
      <c r="H25" s="18">
        <f t="shared" si="0"/>
        <v>0</v>
      </c>
      <c r="I25" s="19"/>
      <c r="J25" s="16"/>
      <c r="K25" s="18">
        <f t="shared" si="1"/>
        <v>0</v>
      </c>
      <c r="L25" s="19"/>
      <c r="M25" s="21">
        <f t="shared" si="26"/>
        <v>0</v>
      </c>
      <c r="N25" s="22" t="str">
        <f t="shared" si="27"/>
        <v/>
      </c>
      <c r="O25" s="19"/>
      <c r="P25" s="16"/>
      <c r="Q25" s="18">
        <f t="shared" si="4"/>
        <v>0</v>
      </c>
      <c r="R25" s="19"/>
      <c r="S25" s="21">
        <f t="shared" si="10"/>
        <v>0</v>
      </c>
      <c r="T25" s="22" t="str">
        <f t="shared" si="5"/>
        <v/>
      </c>
      <c r="U25" s="19"/>
      <c r="V25" s="16"/>
      <c r="W25" s="18">
        <f t="shared" si="6"/>
        <v>0</v>
      </c>
      <c r="X25" s="19"/>
      <c r="Y25" s="21">
        <f t="shared" si="11"/>
        <v>0</v>
      </c>
      <c r="Z25" s="22" t="str">
        <f t="shared" si="7"/>
        <v/>
      </c>
      <c r="AA25" s="19"/>
      <c r="AB25" s="16"/>
      <c r="AC25" s="18">
        <f t="shared" si="8"/>
        <v>0</v>
      </c>
      <c r="AD25" s="19"/>
      <c r="AE25" s="21">
        <f t="shared" si="12"/>
        <v>0</v>
      </c>
      <c r="AF25" s="22" t="str">
        <f t="shared" si="9"/>
        <v/>
      </c>
    </row>
    <row r="26" spans="2:32" hidden="1" x14ac:dyDescent="0.25">
      <c r="B26" s="24"/>
      <c r="C26" s="14"/>
      <c r="D26" s="15"/>
      <c r="E26" s="15"/>
      <c r="F26" s="17">
        <f t="shared" si="25"/>
        <v>0.18888888888888888</v>
      </c>
      <c r="G26" s="16"/>
      <c r="H26" s="18">
        <f t="shared" si="0"/>
        <v>0</v>
      </c>
      <c r="I26" s="19"/>
      <c r="J26" s="16"/>
      <c r="K26" s="18">
        <f t="shared" si="1"/>
        <v>0</v>
      </c>
      <c r="L26" s="19"/>
      <c r="M26" s="21">
        <f t="shared" si="26"/>
        <v>0</v>
      </c>
      <c r="N26" s="22" t="str">
        <f t="shared" si="27"/>
        <v/>
      </c>
      <c r="O26" s="19"/>
      <c r="P26" s="16"/>
      <c r="Q26" s="18">
        <f t="shared" si="4"/>
        <v>0</v>
      </c>
      <c r="R26" s="19"/>
      <c r="S26" s="21">
        <f t="shared" si="10"/>
        <v>0</v>
      </c>
      <c r="T26" s="22" t="str">
        <f t="shared" si="5"/>
        <v/>
      </c>
      <c r="U26" s="19"/>
      <c r="V26" s="16"/>
      <c r="W26" s="18">
        <f t="shared" si="6"/>
        <v>0</v>
      </c>
      <c r="X26" s="19"/>
      <c r="Y26" s="21">
        <f t="shared" si="11"/>
        <v>0</v>
      </c>
      <c r="Z26" s="22" t="str">
        <f t="shared" si="7"/>
        <v/>
      </c>
      <c r="AA26" s="19"/>
      <c r="AB26" s="16"/>
      <c r="AC26" s="18">
        <f t="shared" si="8"/>
        <v>0</v>
      </c>
      <c r="AD26" s="19"/>
      <c r="AE26" s="21">
        <f t="shared" si="12"/>
        <v>0</v>
      </c>
      <c r="AF26" s="22" t="str">
        <f t="shared" si="9"/>
        <v/>
      </c>
    </row>
    <row r="27" spans="2:32" hidden="1" x14ac:dyDescent="0.25">
      <c r="B27" s="24"/>
      <c r="C27" s="14"/>
      <c r="D27" s="15"/>
      <c r="E27" s="15"/>
      <c r="F27" s="17">
        <f t="shared" si="25"/>
        <v>0.18888888888888888</v>
      </c>
      <c r="G27" s="16"/>
      <c r="H27" s="18">
        <f t="shared" si="0"/>
        <v>0</v>
      </c>
      <c r="I27" s="19"/>
      <c r="J27" s="16"/>
      <c r="K27" s="18">
        <f t="shared" si="1"/>
        <v>0</v>
      </c>
      <c r="L27" s="19"/>
      <c r="M27" s="21">
        <f t="shared" si="26"/>
        <v>0</v>
      </c>
      <c r="N27" s="22" t="str">
        <f t="shared" si="27"/>
        <v/>
      </c>
      <c r="O27" s="19"/>
      <c r="P27" s="16"/>
      <c r="Q27" s="18">
        <f t="shared" si="4"/>
        <v>0</v>
      </c>
      <c r="R27" s="19"/>
      <c r="S27" s="21">
        <f t="shared" si="10"/>
        <v>0</v>
      </c>
      <c r="T27" s="22" t="str">
        <f t="shared" si="5"/>
        <v/>
      </c>
      <c r="U27" s="19"/>
      <c r="V27" s="16"/>
      <c r="W27" s="18">
        <f t="shared" si="6"/>
        <v>0</v>
      </c>
      <c r="X27" s="19"/>
      <c r="Y27" s="21">
        <f t="shared" si="11"/>
        <v>0</v>
      </c>
      <c r="Z27" s="22" t="str">
        <f t="shared" si="7"/>
        <v/>
      </c>
      <c r="AA27" s="19"/>
      <c r="AB27" s="16"/>
      <c r="AC27" s="18">
        <f t="shared" si="8"/>
        <v>0</v>
      </c>
      <c r="AD27" s="19"/>
      <c r="AE27" s="21">
        <f t="shared" si="12"/>
        <v>0</v>
      </c>
      <c r="AF27" s="22" t="str">
        <f t="shared" si="9"/>
        <v/>
      </c>
    </row>
    <row r="28" spans="2:32" s="34" customFormat="1" ht="13" x14ac:dyDescent="0.25">
      <c r="B28" s="25" t="s">
        <v>17</v>
      </c>
      <c r="C28" s="26"/>
      <c r="D28" s="27"/>
      <c r="E28" s="27"/>
      <c r="F28" s="29"/>
      <c r="G28" s="28"/>
      <c r="H28" s="30">
        <f>SUM(H12:H27)</f>
        <v>4.2359111111111112</v>
      </c>
      <c r="I28" s="31"/>
      <c r="J28" s="28"/>
      <c r="K28" s="30">
        <f>SUM(K12:K27)</f>
        <v>2.5560066666666668</v>
      </c>
      <c r="L28" s="31"/>
      <c r="M28" s="32">
        <f t="shared" si="26"/>
        <v>-1.6799044444444444</v>
      </c>
      <c r="N28" s="33">
        <f t="shared" si="27"/>
        <v>-0.39658633063331511</v>
      </c>
      <c r="O28" s="31"/>
      <c r="P28" s="28"/>
      <c r="Q28" s="30">
        <f>SUM(Q12:Q27)</f>
        <v>2.5864711111111109</v>
      </c>
      <c r="R28" s="31"/>
      <c r="S28" s="32">
        <f t="shared" si="10"/>
        <v>3.0464444444444183E-2</v>
      </c>
      <c r="T28" s="33">
        <f t="shared" si="5"/>
        <v>1.1918765643977525E-2</v>
      </c>
      <c r="U28" s="31"/>
      <c r="V28" s="28"/>
      <c r="W28" s="30">
        <f>SUM(W12:W27)</f>
        <v>2.5842988888888891</v>
      </c>
      <c r="X28" s="31"/>
      <c r="Y28" s="32">
        <f t="shared" si="11"/>
        <v>-2.1722222222217979E-3</v>
      </c>
      <c r="Z28" s="33">
        <f t="shared" si="7"/>
        <v>-8.3984012537013898E-4</v>
      </c>
      <c r="AA28" s="31"/>
      <c r="AB28" s="28"/>
      <c r="AC28" s="30">
        <f>SUM(AC12:AC27)</f>
        <v>2.6430933333333333</v>
      </c>
      <c r="AD28" s="31"/>
      <c r="AE28" s="32">
        <f t="shared" si="12"/>
        <v>5.8794444444444149E-2</v>
      </c>
      <c r="AF28" s="33">
        <f t="shared" si="9"/>
        <v>2.2750636428792735E-2</v>
      </c>
    </row>
    <row r="29" spans="2:32" ht="12.75" customHeight="1" x14ac:dyDescent="0.25">
      <c r="B29" s="134" t="s">
        <v>18</v>
      </c>
      <c r="C29" s="14"/>
      <c r="D29" s="15" t="s">
        <v>70</v>
      </c>
      <c r="E29" s="15"/>
      <c r="F29" s="17">
        <f>$G$7</f>
        <v>0.18888888888888888</v>
      </c>
      <c r="G29" s="16">
        <v>-0.76480000000000004</v>
      </c>
      <c r="H29" s="18">
        <f t="shared" ref="H29:H35" si="28">$F29*G29</f>
        <v>-0.14446222222222221</v>
      </c>
      <c r="I29" s="19"/>
      <c r="J29" s="16">
        <v>0.12203002789749362</v>
      </c>
      <c r="K29" s="18">
        <f t="shared" ref="K29:K35" si="29">$F29*J29</f>
        <v>2.3050116380637684E-2</v>
      </c>
      <c r="L29" s="19"/>
      <c r="M29" s="21">
        <f t="shared" si="26"/>
        <v>0.16751233860285991</v>
      </c>
      <c r="N29" s="22">
        <f t="shared" si="27"/>
        <v>-1.1595580908701539</v>
      </c>
      <c r="O29" s="19"/>
      <c r="P29" s="16">
        <v>0</v>
      </c>
      <c r="Q29" s="18">
        <f t="shared" ref="Q29:Q35" si="30">$F29*P29</f>
        <v>0</v>
      </c>
      <c r="R29" s="19"/>
      <c r="S29" s="21">
        <f t="shared" si="10"/>
        <v>-2.3050116380637684E-2</v>
      </c>
      <c r="T29" s="22">
        <f t="shared" si="5"/>
        <v>-1</v>
      </c>
      <c r="U29" s="19"/>
      <c r="V29" s="16">
        <v>0</v>
      </c>
      <c r="W29" s="18">
        <f t="shared" ref="W29:W35" si="31">$F29*V29</f>
        <v>0</v>
      </c>
      <c r="X29" s="19"/>
      <c r="Y29" s="21">
        <f t="shared" si="11"/>
        <v>0</v>
      </c>
      <c r="Z29" s="22" t="str">
        <f t="shared" si="7"/>
        <v/>
      </c>
      <c r="AA29" s="19"/>
      <c r="AB29" s="16">
        <v>0</v>
      </c>
      <c r="AC29" s="18">
        <f t="shared" ref="AC29:AC35" si="32">$F29*AB29</f>
        <v>0</v>
      </c>
      <c r="AD29" s="19"/>
      <c r="AE29" s="21">
        <f t="shared" si="12"/>
        <v>0</v>
      </c>
      <c r="AF29" s="22" t="str">
        <f t="shared" si="9"/>
        <v/>
      </c>
    </row>
    <row r="30" spans="2:32" x14ac:dyDescent="0.25">
      <c r="B30" s="24" t="s">
        <v>56</v>
      </c>
      <c r="C30" s="14"/>
      <c r="D30" s="15" t="s">
        <v>70</v>
      </c>
      <c r="E30" s="15"/>
      <c r="F30" s="17">
        <f t="shared" ref="F30:F31" si="33">$G$7</f>
        <v>0.18888888888888888</v>
      </c>
      <c r="G30" s="16">
        <v>0.44290000000000002</v>
      </c>
      <c r="H30" s="18">
        <f t="shared" si="28"/>
        <v>8.3658888888888894E-2</v>
      </c>
      <c r="I30" s="19"/>
      <c r="J30" s="16">
        <v>1.3267875158586893</v>
      </c>
      <c r="K30" s="18">
        <f t="shared" si="29"/>
        <v>0.25061541966219686</v>
      </c>
      <c r="L30" s="19"/>
      <c r="M30" s="21">
        <f t="shared" si="26"/>
        <v>0.16695653077330797</v>
      </c>
      <c r="N30" s="22">
        <f t="shared" si="27"/>
        <v>1.9956819053029784</v>
      </c>
      <c r="O30" s="19"/>
      <c r="P30" s="16">
        <v>0</v>
      </c>
      <c r="Q30" s="18">
        <f t="shared" si="30"/>
        <v>0</v>
      </c>
      <c r="R30" s="19"/>
      <c r="S30" s="21">
        <f t="shared" ref="S30:S31" si="34">Q30-K30</f>
        <v>-0.25061541966219686</v>
      </c>
      <c r="T30" s="22">
        <f t="shared" ref="T30:T31" si="35">IF((K30)=0,"",(S30/K30))</f>
        <v>-1</v>
      </c>
      <c r="U30" s="19"/>
      <c r="V30" s="16">
        <v>0</v>
      </c>
      <c r="W30" s="18">
        <f t="shared" si="31"/>
        <v>0</v>
      </c>
      <c r="X30" s="19"/>
      <c r="Y30" s="21">
        <f t="shared" ref="Y30:Y31" si="36">W30-Q30</f>
        <v>0</v>
      </c>
      <c r="Z30" s="22" t="str">
        <f t="shared" ref="Z30:Z31" si="37">IF((Q30)=0,"",(Y30/Q30))</f>
        <v/>
      </c>
      <c r="AA30" s="19"/>
      <c r="AB30" s="16">
        <v>0</v>
      </c>
      <c r="AC30" s="18">
        <f t="shared" si="32"/>
        <v>0</v>
      </c>
      <c r="AD30" s="19"/>
      <c r="AE30" s="21">
        <f t="shared" ref="AE30:AE31" si="38">AC30-W30</f>
        <v>0</v>
      </c>
      <c r="AF30" s="22" t="str">
        <f t="shared" ref="AF30:AF31" si="39">IF((W30)=0,"",(AE30/W30))</f>
        <v/>
      </c>
    </row>
    <row r="31" spans="2:32" x14ac:dyDescent="0.25">
      <c r="B31" s="132">
        <v>1575</v>
      </c>
      <c r="C31" s="14"/>
      <c r="D31" s="15" t="s">
        <v>70</v>
      </c>
      <c r="E31" s="15"/>
      <c r="F31" s="17">
        <f t="shared" si="33"/>
        <v>0.18888888888888888</v>
      </c>
      <c r="G31" s="16">
        <v>4.5600000000000002E-2</v>
      </c>
      <c r="H31" s="18">
        <f>$F31*G31</f>
        <v>8.613333333333334E-3</v>
      </c>
      <c r="I31" s="19"/>
      <c r="J31" s="16">
        <v>0</v>
      </c>
      <c r="K31" s="18">
        <f t="shared" si="29"/>
        <v>0</v>
      </c>
      <c r="L31" s="19"/>
      <c r="M31" s="21">
        <f t="shared" si="26"/>
        <v>-8.613333333333334E-3</v>
      </c>
      <c r="N31" s="22">
        <f t="shared" si="27"/>
        <v>-1</v>
      </c>
      <c r="O31" s="19"/>
      <c r="P31" s="16">
        <v>0</v>
      </c>
      <c r="Q31" s="18">
        <f t="shared" si="30"/>
        <v>0</v>
      </c>
      <c r="R31" s="19"/>
      <c r="S31" s="21">
        <f t="shared" si="34"/>
        <v>0</v>
      </c>
      <c r="T31" s="22" t="str">
        <f t="shared" si="35"/>
        <v/>
      </c>
      <c r="U31" s="19"/>
      <c r="V31" s="16">
        <v>0</v>
      </c>
      <c r="W31" s="18">
        <f t="shared" si="31"/>
        <v>0</v>
      </c>
      <c r="X31" s="19"/>
      <c r="Y31" s="21">
        <f t="shared" si="36"/>
        <v>0</v>
      </c>
      <c r="Z31" s="22" t="str">
        <f t="shared" si="37"/>
        <v/>
      </c>
      <c r="AA31" s="19"/>
      <c r="AB31" s="16">
        <v>0</v>
      </c>
      <c r="AC31" s="18">
        <f t="shared" si="32"/>
        <v>0</v>
      </c>
      <c r="AD31" s="19"/>
      <c r="AE31" s="21">
        <f t="shared" si="38"/>
        <v>0</v>
      </c>
      <c r="AF31" s="22" t="str">
        <f t="shared" si="39"/>
        <v/>
      </c>
    </row>
    <row r="32" spans="2:32" ht="25" x14ac:dyDescent="0.25">
      <c r="B32" s="134" t="s">
        <v>18</v>
      </c>
      <c r="C32" s="14"/>
      <c r="D32" s="15" t="s">
        <v>70</v>
      </c>
      <c r="E32" s="15"/>
      <c r="F32" s="17">
        <f>$G$7</f>
        <v>0.18888888888888888</v>
      </c>
      <c r="G32" s="16"/>
      <c r="H32" s="18">
        <f t="shared" ref="H32" si="40">$F32*G32</f>
        <v>0</v>
      </c>
      <c r="I32" s="19"/>
      <c r="J32" s="16"/>
      <c r="K32" s="18">
        <f t="shared" ref="K32" si="41">$F32*J32</f>
        <v>0</v>
      </c>
      <c r="L32" s="19"/>
      <c r="M32" s="21">
        <f t="shared" ref="M32" si="42">K32-H32</f>
        <v>0</v>
      </c>
      <c r="N32" s="22" t="str">
        <f t="shared" ref="N32" si="43">IF((H32)=0,"",(M32/H32))</f>
        <v/>
      </c>
      <c r="O32" s="36"/>
      <c r="P32" s="16"/>
      <c r="Q32" s="18">
        <f t="shared" si="30"/>
        <v>0</v>
      </c>
      <c r="R32" s="36"/>
      <c r="S32" s="21">
        <f t="shared" si="10"/>
        <v>0</v>
      </c>
      <c r="T32" s="22" t="str">
        <f t="shared" si="5"/>
        <v/>
      </c>
      <c r="U32" s="36"/>
      <c r="V32" s="16"/>
      <c r="W32" s="18">
        <f t="shared" si="31"/>
        <v>0</v>
      </c>
      <c r="X32" s="36"/>
      <c r="Y32" s="21">
        <f t="shared" si="11"/>
        <v>0</v>
      </c>
      <c r="Z32" s="22" t="str">
        <f t="shared" si="7"/>
        <v/>
      </c>
      <c r="AA32" s="36"/>
      <c r="AB32" s="16"/>
      <c r="AC32" s="18">
        <f t="shared" si="32"/>
        <v>0</v>
      </c>
      <c r="AD32" s="36"/>
      <c r="AE32" s="21">
        <f t="shared" si="12"/>
        <v>0</v>
      </c>
      <c r="AF32" s="22" t="str">
        <f t="shared" si="9"/>
        <v/>
      </c>
    </row>
    <row r="33" spans="2:32" x14ac:dyDescent="0.25">
      <c r="B33" s="37" t="s">
        <v>19</v>
      </c>
      <c r="C33" s="14"/>
      <c r="D33" s="15" t="s">
        <v>70</v>
      </c>
      <c r="E33" s="15"/>
      <c r="F33" s="17">
        <f t="shared" ref="F33" si="44">$G$7</f>
        <v>0.18888888888888888</v>
      </c>
      <c r="G33" s="133">
        <v>1.702E-2</v>
      </c>
      <c r="H33" s="18">
        <f t="shared" si="28"/>
        <v>3.2148888888888891E-3</v>
      </c>
      <c r="I33" s="19"/>
      <c r="J33" s="133">
        <v>1.702E-2</v>
      </c>
      <c r="K33" s="18">
        <f t="shared" si="29"/>
        <v>3.2148888888888891E-3</v>
      </c>
      <c r="L33" s="19"/>
      <c r="M33" s="21">
        <f t="shared" si="26"/>
        <v>0</v>
      </c>
      <c r="N33" s="22">
        <f t="shared" si="27"/>
        <v>0</v>
      </c>
      <c r="O33" s="19"/>
      <c r="P33" s="133">
        <v>1.702E-2</v>
      </c>
      <c r="Q33" s="18">
        <f t="shared" si="30"/>
        <v>3.2148888888888891E-3</v>
      </c>
      <c r="R33" s="19"/>
      <c r="S33" s="21">
        <f t="shared" si="10"/>
        <v>0</v>
      </c>
      <c r="T33" s="22">
        <f t="shared" si="5"/>
        <v>0</v>
      </c>
      <c r="U33" s="19"/>
      <c r="V33" s="133">
        <v>1.702E-2</v>
      </c>
      <c r="W33" s="18">
        <f t="shared" si="31"/>
        <v>3.2148888888888891E-3</v>
      </c>
      <c r="X33" s="19"/>
      <c r="Y33" s="21">
        <f t="shared" si="11"/>
        <v>0</v>
      </c>
      <c r="Z33" s="22">
        <f t="shared" si="7"/>
        <v>0</v>
      </c>
      <c r="AA33" s="19"/>
      <c r="AB33" s="133">
        <v>1.702E-2</v>
      </c>
      <c r="AC33" s="18">
        <f t="shared" si="32"/>
        <v>3.2148888888888891E-3</v>
      </c>
      <c r="AD33" s="19"/>
      <c r="AE33" s="21">
        <f t="shared" si="12"/>
        <v>0</v>
      </c>
      <c r="AF33" s="22">
        <f t="shared" si="9"/>
        <v>0</v>
      </c>
    </row>
    <row r="34" spans="2:32" x14ac:dyDescent="0.25">
      <c r="B34" s="37" t="s">
        <v>20</v>
      </c>
      <c r="C34" s="14"/>
      <c r="D34" s="15"/>
      <c r="E34" s="15"/>
      <c r="F34" s="179">
        <f>$G$8*(1+G63)-$G$8</f>
        <v>2.0526666666666671</v>
      </c>
      <c r="G34" s="38">
        <f>IF(ISBLANK($D$5)=TRUE, 0, IF($D$5="TOU", 0.64*G44+0.18*G45+0.18*G46, IF(AND($D$5="non-TOU", $F$48&gt;0), G48,G47)))</f>
        <v>9.4E-2</v>
      </c>
      <c r="H34" s="18">
        <f t="shared" si="28"/>
        <v>0.19295066666666671</v>
      </c>
      <c r="I34" s="19"/>
      <c r="J34" s="38">
        <f>IF(ISBLANK($D$5)=TRUE, 0, IF($D$5="TOU", 0.64*J44+0.18*J45+0.18*J46, IF(AND($D$5="non-TOU", $F$48&gt;0), J48,J47)))</f>
        <v>9.4E-2</v>
      </c>
      <c r="K34" s="18">
        <f t="shared" si="29"/>
        <v>0.19295066666666671</v>
      </c>
      <c r="L34" s="19"/>
      <c r="M34" s="21">
        <f t="shared" si="26"/>
        <v>0</v>
      </c>
      <c r="N34" s="22">
        <f t="shared" si="27"/>
        <v>0</v>
      </c>
      <c r="O34" s="19"/>
      <c r="P34" s="38">
        <f>IF(ISBLANK($D$5)=TRUE, 0, IF($D$5="TOU", 0.64*P44+0.18*P45+0.18*P46, IF(AND($D$5="non-TOU", $F$48&gt;0), P48,P47)))</f>
        <v>9.4E-2</v>
      </c>
      <c r="Q34" s="18">
        <f t="shared" si="30"/>
        <v>0.19295066666666671</v>
      </c>
      <c r="R34" s="19"/>
      <c r="S34" s="21">
        <f t="shared" si="10"/>
        <v>0</v>
      </c>
      <c r="T34" s="22">
        <f t="shared" si="5"/>
        <v>0</v>
      </c>
      <c r="U34" s="19"/>
      <c r="V34" s="38">
        <f>IF(ISBLANK($D$5)=TRUE, 0, IF($D$5="TOU", 0.64*V44+0.18*V45+0.18*V46, IF(AND($D$5="non-TOU", $F$48&gt;0), V48,V47)))</f>
        <v>9.4E-2</v>
      </c>
      <c r="W34" s="18">
        <f t="shared" si="31"/>
        <v>0.19295066666666671</v>
      </c>
      <c r="X34" s="19"/>
      <c r="Y34" s="21">
        <f t="shared" si="11"/>
        <v>0</v>
      </c>
      <c r="Z34" s="22">
        <f t="shared" si="7"/>
        <v>0</v>
      </c>
      <c r="AA34" s="19"/>
      <c r="AB34" s="38">
        <f>IF(ISBLANK($D$5)=TRUE, 0, IF($D$5="TOU", 0.64*AB44+0.18*AB45+0.18*AB46, IF(AND($D$5="non-TOU", $F$48&gt;0), AB48,AB47)))</f>
        <v>9.4E-2</v>
      </c>
      <c r="AC34" s="18">
        <f t="shared" si="32"/>
        <v>0.19295066666666671</v>
      </c>
      <c r="AD34" s="19"/>
      <c r="AE34" s="21">
        <f t="shared" si="12"/>
        <v>0</v>
      </c>
      <c r="AF34" s="22">
        <f t="shared" si="9"/>
        <v>0</v>
      </c>
    </row>
    <row r="35" spans="2:32" x14ac:dyDescent="0.25">
      <c r="B35" s="37" t="s">
        <v>21</v>
      </c>
      <c r="C35" s="14"/>
      <c r="D35" s="15" t="s">
        <v>55</v>
      </c>
      <c r="E35" s="15"/>
      <c r="F35" s="161">
        <f>G6</f>
        <v>1</v>
      </c>
      <c r="G35" s="38"/>
      <c r="H35" s="18">
        <f t="shared" si="28"/>
        <v>0</v>
      </c>
      <c r="I35" s="19"/>
      <c r="J35" s="38"/>
      <c r="K35" s="18">
        <f t="shared" si="29"/>
        <v>0</v>
      </c>
      <c r="L35" s="19"/>
      <c r="M35" s="21">
        <f t="shared" si="26"/>
        <v>0</v>
      </c>
      <c r="N35" s="22"/>
      <c r="O35" s="19"/>
      <c r="P35" s="38"/>
      <c r="Q35" s="18">
        <f t="shared" si="30"/>
        <v>0</v>
      </c>
      <c r="R35" s="19"/>
      <c r="S35" s="21">
        <f t="shared" si="10"/>
        <v>0</v>
      </c>
      <c r="T35" s="22"/>
      <c r="U35" s="19"/>
      <c r="V35" s="38"/>
      <c r="W35" s="18">
        <f t="shared" si="31"/>
        <v>0</v>
      </c>
      <c r="X35" s="19"/>
      <c r="Y35" s="21">
        <f t="shared" si="11"/>
        <v>0</v>
      </c>
      <c r="Z35" s="22"/>
      <c r="AA35" s="19"/>
      <c r="AB35" s="38"/>
      <c r="AC35" s="18">
        <f t="shared" si="32"/>
        <v>0</v>
      </c>
      <c r="AD35" s="19"/>
      <c r="AE35" s="21">
        <f t="shared" si="12"/>
        <v>0</v>
      </c>
      <c r="AF35" s="22"/>
    </row>
    <row r="36" spans="2:32" ht="25.5" customHeight="1" x14ac:dyDescent="0.25">
      <c r="B36" s="39" t="s">
        <v>22</v>
      </c>
      <c r="C36" s="40"/>
      <c r="D36" s="40"/>
      <c r="E36" s="40"/>
      <c r="F36" s="42"/>
      <c r="G36" s="41"/>
      <c r="H36" s="43">
        <f>SUM(H29:H35)+H28</f>
        <v>4.3798866666666667</v>
      </c>
      <c r="I36" s="31"/>
      <c r="J36" s="41"/>
      <c r="K36" s="43">
        <f>SUM(K29:K35)+K28</f>
        <v>3.0258377582650571</v>
      </c>
      <c r="L36" s="31"/>
      <c r="M36" s="32">
        <f t="shared" si="26"/>
        <v>-1.3540489084016096</v>
      </c>
      <c r="N36" s="33">
        <f t="shared" ref="N36:N46" si="45">IF((H36)=0,"",(M36/H36))</f>
        <v>-0.30915158574916163</v>
      </c>
      <c r="O36" s="31"/>
      <c r="P36" s="41"/>
      <c r="Q36" s="43">
        <f>SUM(Q29:Q35)+Q28</f>
        <v>2.7826366666666664</v>
      </c>
      <c r="R36" s="31"/>
      <c r="S36" s="32">
        <f t="shared" si="10"/>
        <v>-0.24320109159839065</v>
      </c>
      <c r="T36" s="33">
        <f t="shared" ref="T36:T46" si="46">IF((K36)=0,"",(S36/K36))</f>
        <v>-8.037479568562074E-2</v>
      </c>
      <c r="U36" s="31"/>
      <c r="V36" s="41"/>
      <c r="W36" s="43">
        <f>SUM(W29:W35)+W28</f>
        <v>2.7804644444444446</v>
      </c>
      <c r="X36" s="31"/>
      <c r="Y36" s="32">
        <f t="shared" si="11"/>
        <v>-2.1722222222217979E-3</v>
      </c>
      <c r="Z36" s="33">
        <f t="shared" ref="Z36:Z46" si="47">IF((Q36)=0,"",(Y36/Q36))</f>
        <v>-7.8063451410777002E-4</v>
      </c>
      <c r="AA36" s="31"/>
      <c r="AB36" s="41"/>
      <c r="AC36" s="43">
        <f>SUM(AC29:AC35)+AC28</f>
        <v>2.8392588888888888</v>
      </c>
      <c r="AD36" s="31"/>
      <c r="AE36" s="32">
        <f t="shared" si="12"/>
        <v>5.8794444444444149E-2</v>
      </c>
      <c r="AF36" s="33">
        <f t="shared" ref="AF36:AF46" si="48">IF((W36)=0,"",(AE36/W36))</f>
        <v>2.1145548025949194E-2</v>
      </c>
    </row>
    <row r="37" spans="2:32" x14ac:dyDescent="0.25">
      <c r="B37" s="19" t="s">
        <v>23</v>
      </c>
      <c r="C37" s="19"/>
      <c r="D37" s="44" t="s">
        <v>70</v>
      </c>
      <c r="E37" s="44"/>
      <c r="F37" s="45">
        <f>G7</f>
        <v>0.18888888888888888</v>
      </c>
      <c r="G37" s="20">
        <v>2.1905722516095145</v>
      </c>
      <c r="H37" s="18">
        <f>$F37*G37</f>
        <v>0.41377475863735275</v>
      </c>
      <c r="I37" s="19"/>
      <c r="J37" s="20">
        <v>2.1306406631715946</v>
      </c>
      <c r="K37" s="18">
        <f>$F37*J37</f>
        <v>0.40245434748796788</v>
      </c>
      <c r="L37" s="19"/>
      <c r="M37" s="21">
        <f t="shared" si="26"/>
        <v>-1.1320411149384868E-2</v>
      </c>
      <c r="N37" s="22">
        <f t="shared" si="45"/>
        <v>-2.7358873186622987E-2</v>
      </c>
      <c r="O37" s="19"/>
      <c r="P37" s="20">
        <v>2.1306406631715946</v>
      </c>
      <c r="Q37" s="18">
        <f>$F37*P37</f>
        <v>0.40245434748796788</v>
      </c>
      <c r="R37" s="19"/>
      <c r="S37" s="21">
        <f t="shared" si="10"/>
        <v>0</v>
      </c>
      <c r="T37" s="22">
        <f t="shared" si="46"/>
        <v>0</v>
      </c>
      <c r="U37" s="19"/>
      <c r="V37" s="20">
        <v>2.1306406631715946</v>
      </c>
      <c r="W37" s="18">
        <f>$F37*V37</f>
        <v>0.40245434748796788</v>
      </c>
      <c r="X37" s="19"/>
      <c r="Y37" s="21">
        <f t="shared" si="11"/>
        <v>0</v>
      </c>
      <c r="Z37" s="22">
        <f t="shared" si="47"/>
        <v>0</v>
      </c>
      <c r="AA37" s="19"/>
      <c r="AB37" s="20">
        <v>2.1306406631715946</v>
      </c>
      <c r="AC37" s="18">
        <f>$F37*AB37</f>
        <v>0.40245434748796788</v>
      </c>
      <c r="AD37" s="19"/>
      <c r="AE37" s="21">
        <f t="shared" si="12"/>
        <v>0</v>
      </c>
      <c r="AF37" s="22">
        <f t="shared" si="48"/>
        <v>0</v>
      </c>
    </row>
    <row r="38" spans="2:32" ht="25.5" customHeight="1" x14ac:dyDescent="0.25">
      <c r="B38" s="46" t="s">
        <v>24</v>
      </c>
      <c r="C38" s="19"/>
      <c r="D38" s="44" t="s">
        <v>70</v>
      </c>
      <c r="E38" s="44"/>
      <c r="F38" s="45">
        <f>F37</f>
        <v>0.18888888888888888</v>
      </c>
      <c r="G38" s="20">
        <v>1.6610730221761238</v>
      </c>
      <c r="H38" s="18">
        <f>$F38*G38</f>
        <v>0.3137582375221567</v>
      </c>
      <c r="I38" s="19"/>
      <c r="J38" s="20">
        <v>1.6644226716570096</v>
      </c>
      <c r="K38" s="18">
        <f>$F38*J38</f>
        <v>0.31439094909076848</v>
      </c>
      <c r="L38" s="19"/>
      <c r="M38" s="21">
        <f t="shared" si="26"/>
        <v>6.327115686117768E-4</v>
      </c>
      <c r="N38" s="22">
        <f t="shared" si="45"/>
        <v>2.0165576324258148E-3</v>
      </c>
      <c r="O38" s="19"/>
      <c r="P38" s="20">
        <v>1.6644226716570096</v>
      </c>
      <c r="Q38" s="18">
        <f>$F38*P38</f>
        <v>0.31439094909076848</v>
      </c>
      <c r="R38" s="19"/>
      <c r="S38" s="21">
        <f t="shared" si="10"/>
        <v>0</v>
      </c>
      <c r="T38" s="22">
        <f t="shared" si="46"/>
        <v>0</v>
      </c>
      <c r="U38" s="19"/>
      <c r="V38" s="20">
        <v>1.6644226716570096</v>
      </c>
      <c r="W38" s="18">
        <f>$F38*V38</f>
        <v>0.31439094909076848</v>
      </c>
      <c r="X38" s="19"/>
      <c r="Y38" s="21">
        <f t="shared" si="11"/>
        <v>0</v>
      </c>
      <c r="Z38" s="22">
        <f t="shared" si="47"/>
        <v>0</v>
      </c>
      <c r="AA38" s="19"/>
      <c r="AB38" s="20">
        <v>1.6644226716570096</v>
      </c>
      <c r="AC38" s="18">
        <f>$F38*AB38</f>
        <v>0.31439094909076848</v>
      </c>
      <c r="AD38" s="19"/>
      <c r="AE38" s="21">
        <f t="shared" si="12"/>
        <v>0</v>
      </c>
      <c r="AF38" s="22">
        <f t="shared" si="48"/>
        <v>0</v>
      </c>
    </row>
    <row r="39" spans="2:32" ht="25.5" customHeight="1" x14ac:dyDescent="0.25">
      <c r="B39" s="39" t="s">
        <v>25</v>
      </c>
      <c r="C39" s="26"/>
      <c r="D39" s="26"/>
      <c r="E39" s="26"/>
      <c r="F39" s="42"/>
      <c r="G39" s="47"/>
      <c r="H39" s="43">
        <f>SUM(H36:H38)</f>
        <v>5.1074196628261763</v>
      </c>
      <c r="I39" s="48"/>
      <c r="J39" s="47"/>
      <c r="K39" s="43">
        <f>SUM(K36:K38)</f>
        <v>3.7426830548437935</v>
      </c>
      <c r="L39" s="48"/>
      <c r="M39" s="32">
        <f t="shared" si="26"/>
        <v>-1.3647366079823828</v>
      </c>
      <c r="N39" s="33">
        <f t="shared" si="45"/>
        <v>-0.2672066714853053</v>
      </c>
      <c r="O39" s="48"/>
      <c r="P39" s="47"/>
      <c r="Q39" s="43">
        <f>SUM(Q36:Q38)</f>
        <v>3.4994819632454028</v>
      </c>
      <c r="R39" s="48"/>
      <c r="S39" s="32">
        <f t="shared" si="10"/>
        <v>-0.24320109159839065</v>
      </c>
      <c r="T39" s="33">
        <f t="shared" si="46"/>
        <v>-6.4980413258247702E-2</v>
      </c>
      <c r="U39" s="48"/>
      <c r="V39" s="47"/>
      <c r="W39" s="43">
        <f>SUM(W36:W38)</f>
        <v>3.497309741023181</v>
      </c>
      <c r="X39" s="48"/>
      <c r="Y39" s="32">
        <f t="shared" si="11"/>
        <v>-2.1722222222217979E-3</v>
      </c>
      <c r="Z39" s="33">
        <f t="shared" si="47"/>
        <v>-6.2072679471886444E-4</v>
      </c>
      <c r="AA39" s="48"/>
      <c r="AB39" s="47"/>
      <c r="AC39" s="43">
        <f>SUM(AC36:AC38)</f>
        <v>3.5561041854676252</v>
      </c>
      <c r="AD39" s="48"/>
      <c r="AE39" s="32">
        <f t="shared" si="12"/>
        <v>5.8794444444444149E-2</v>
      </c>
      <c r="AF39" s="33">
        <f t="shared" si="48"/>
        <v>1.6811334653831122E-2</v>
      </c>
    </row>
    <row r="40" spans="2:32" ht="24.75" customHeight="1" x14ac:dyDescent="0.25">
      <c r="B40" s="49" t="s">
        <v>26</v>
      </c>
      <c r="C40" s="14"/>
      <c r="D40" s="15" t="s">
        <v>58</v>
      </c>
      <c r="E40" s="15"/>
      <c r="F40" s="156">
        <f>$G$8*(1+G63)</f>
        <v>68.719333333333338</v>
      </c>
      <c r="G40" s="50">
        <v>4.4000000000000003E-3</v>
      </c>
      <c r="H40" s="154">
        <f t="shared" ref="H40:H48" si="49">$F40*G40</f>
        <v>0.30236506666666668</v>
      </c>
      <c r="I40" s="19"/>
      <c r="J40" s="211">
        <v>5.8500000000000002E-3</v>
      </c>
      <c r="K40" s="212">
        <f t="shared" ref="K40:K48" si="50">$F40*J40</f>
        <v>0.40200810000000003</v>
      </c>
      <c r="L40" s="19"/>
      <c r="M40" s="21">
        <f t="shared" si="26"/>
        <v>9.9643033333333353E-2</v>
      </c>
      <c r="N40" s="155">
        <f t="shared" si="45"/>
        <v>0.32954545454545459</v>
      </c>
      <c r="O40" s="19"/>
      <c r="P40" s="50">
        <v>4.4000000000000003E-3</v>
      </c>
      <c r="Q40" s="154">
        <f t="shared" ref="Q40:Q48" si="51">$F40*P40</f>
        <v>0.30236506666666668</v>
      </c>
      <c r="R40" s="19"/>
      <c r="S40" s="21">
        <f t="shared" si="10"/>
        <v>-9.9643033333333353E-2</v>
      </c>
      <c r="T40" s="155">
        <f t="shared" si="46"/>
        <v>-0.2478632478632479</v>
      </c>
      <c r="U40" s="19"/>
      <c r="V40" s="50">
        <v>4.4000000000000003E-3</v>
      </c>
      <c r="W40" s="154">
        <f t="shared" ref="W40:W48" si="52">$F40*V40</f>
        <v>0.30236506666666668</v>
      </c>
      <c r="X40" s="19"/>
      <c r="Y40" s="21">
        <f t="shared" si="11"/>
        <v>0</v>
      </c>
      <c r="Z40" s="155">
        <f t="shared" si="47"/>
        <v>0</v>
      </c>
      <c r="AA40" s="19"/>
      <c r="AB40" s="50">
        <v>4.4000000000000003E-3</v>
      </c>
      <c r="AC40" s="154">
        <f t="shared" ref="AC40:AC48" si="53">$F40*AB40</f>
        <v>0.30236506666666668</v>
      </c>
      <c r="AD40" s="19"/>
      <c r="AE40" s="21">
        <f t="shared" si="12"/>
        <v>0</v>
      </c>
      <c r="AF40" s="155">
        <f t="shared" si="48"/>
        <v>0</v>
      </c>
    </row>
    <row r="41" spans="2:32" ht="25.5" customHeight="1" x14ac:dyDescent="0.25">
      <c r="B41" s="49" t="s">
        <v>27</v>
      </c>
      <c r="C41" s="14"/>
      <c r="D41" s="15" t="s">
        <v>58</v>
      </c>
      <c r="E41" s="15"/>
      <c r="F41" s="156">
        <f>$G$8*(1+G63)</f>
        <v>68.719333333333338</v>
      </c>
      <c r="G41" s="50">
        <v>1.2999999999999999E-3</v>
      </c>
      <c r="H41" s="154">
        <f t="shared" si="49"/>
        <v>8.933513333333333E-2</v>
      </c>
      <c r="I41" s="19"/>
      <c r="J41" s="50">
        <v>1.2999999999999999E-3</v>
      </c>
      <c r="K41" s="154">
        <f t="shared" si="50"/>
        <v>8.933513333333333E-2</v>
      </c>
      <c r="L41" s="19"/>
      <c r="M41" s="21">
        <f t="shared" si="26"/>
        <v>0</v>
      </c>
      <c r="N41" s="155">
        <f t="shared" si="45"/>
        <v>0</v>
      </c>
      <c r="O41" s="19"/>
      <c r="P41" s="50">
        <v>1.2999999999999999E-3</v>
      </c>
      <c r="Q41" s="154">
        <f t="shared" si="51"/>
        <v>8.933513333333333E-2</v>
      </c>
      <c r="R41" s="19"/>
      <c r="S41" s="21">
        <f t="shared" si="10"/>
        <v>0</v>
      </c>
      <c r="T41" s="155">
        <f t="shared" si="46"/>
        <v>0</v>
      </c>
      <c r="U41" s="19"/>
      <c r="V41" s="50">
        <v>1.2999999999999999E-3</v>
      </c>
      <c r="W41" s="154">
        <f t="shared" si="52"/>
        <v>8.933513333333333E-2</v>
      </c>
      <c r="X41" s="19"/>
      <c r="Y41" s="21">
        <f t="shared" si="11"/>
        <v>0</v>
      </c>
      <c r="Z41" s="155">
        <f t="shared" si="47"/>
        <v>0</v>
      </c>
      <c r="AA41" s="19"/>
      <c r="AB41" s="50">
        <v>1.2999999999999999E-3</v>
      </c>
      <c r="AC41" s="154">
        <f t="shared" si="53"/>
        <v>8.933513333333333E-2</v>
      </c>
      <c r="AD41" s="19"/>
      <c r="AE41" s="21">
        <f t="shared" si="12"/>
        <v>0</v>
      </c>
      <c r="AF41" s="155">
        <f t="shared" si="48"/>
        <v>0</v>
      </c>
    </row>
    <row r="42" spans="2:32" x14ac:dyDescent="0.25">
      <c r="B42" s="14" t="s">
        <v>28</v>
      </c>
      <c r="C42" s="14"/>
      <c r="D42" s="15" t="s">
        <v>55</v>
      </c>
      <c r="E42" s="15"/>
      <c r="F42" s="161">
        <f>G6</f>
        <v>1</v>
      </c>
      <c r="G42" s="50">
        <v>0.25</v>
      </c>
      <c r="H42" s="154">
        <f t="shared" si="49"/>
        <v>0.25</v>
      </c>
      <c r="I42" s="19"/>
      <c r="J42" s="50">
        <v>0.25</v>
      </c>
      <c r="K42" s="154">
        <f t="shared" si="50"/>
        <v>0.25</v>
      </c>
      <c r="L42" s="19"/>
      <c r="M42" s="21">
        <f t="shared" si="26"/>
        <v>0</v>
      </c>
      <c r="N42" s="155">
        <f t="shared" si="45"/>
        <v>0</v>
      </c>
      <c r="O42" s="19"/>
      <c r="P42" s="50">
        <v>0.25</v>
      </c>
      <c r="Q42" s="154">
        <f t="shared" si="51"/>
        <v>0.25</v>
      </c>
      <c r="R42" s="19"/>
      <c r="S42" s="21">
        <f t="shared" si="10"/>
        <v>0</v>
      </c>
      <c r="T42" s="155">
        <f t="shared" si="46"/>
        <v>0</v>
      </c>
      <c r="U42" s="19"/>
      <c r="V42" s="50">
        <v>0.25</v>
      </c>
      <c r="W42" s="154">
        <f t="shared" si="52"/>
        <v>0.25</v>
      </c>
      <c r="X42" s="19"/>
      <c r="Y42" s="21">
        <f t="shared" si="11"/>
        <v>0</v>
      </c>
      <c r="Z42" s="155">
        <f t="shared" si="47"/>
        <v>0</v>
      </c>
      <c r="AA42" s="19"/>
      <c r="AB42" s="50">
        <v>0.25</v>
      </c>
      <c r="AC42" s="154">
        <f t="shared" si="53"/>
        <v>0.25</v>
      </c>
      <c r="AD42" s="19"/>
      <c r="AE42" s="21">
        <f t="shared" si="12"/>
        <v>0</v>
      </c>
      <c r="AF42" s="155">
        <f t="shared" si="48"/>
        <v>0</v>
      </c>
    </row>
    <row r="43" spans="2:32" x14ac:dyDescent="0.25">
      <c r="B43" s="14" t="s">
        <v>29</v>
      </c>
      <c r="C43" s="14"/>
      <c r="D43" s="15" t="s">
        <v>58</v>
      </c>
      <c r="E43" s="15"/>
      <c r="F43" s="157">
        <f>G8</f>
        <v>66.666666666666671</v>
      </c>
      <c r="G43" s="50">
        <v>7.0000000000000001E-3</v>
      </c>
      <c r="H43" s="154">
        <f t="shared" si="49"/>
        <v>0.46666666666666673</v>
      </c>
      <c r="I43" s="19"/>
      <c r="J43" s="50">
        <v>7.0000000000000001E-3</v>
      </c>
      <c r="K43" s="154">
        <f t="shared" si="50"/>
        <v>0.46666666666666673</v>
      </c>
      <c r="L43" s="19"/>
      <c r="M43" s="21">
        <f t="shared" si="26"/>
        <v>0</v>
      </c>
      <c r="N43" s="155">
        <f t="shared" si="45"/>
        <v>0</v>
      </c>
      <c r="O43" s="19"/>
      <c r="P43" s="50">
        <v>7.0000000000000001E-3</v>
      </c>
      <c r="Q43" s="154">
        <f t="shared" si="51"/>
        <v>0.46666666666666673</v>
      </c>
      <c r="R43" s="19"/>
      <c r="S43" s="21">
        <f t="shared" si="10"/>
        <v>0</v>
      </c>
      <c r="T43" s="155">
        <f t="shared" si="46"/>
        <v>0</v>
      </c>
      <c r="U43" s="19"/>
      <c r="V43" s="50">
        <v>7.0000000000000001E-3</v>
      </c>
      <c r="W43" s="154">
        <f t="shared" si="52"/>
        <v>0.46666666666666673</v>
      </c>
      <c r="X43" s="19"/>
      <c r="Y43" s="21">
        <f t="shared" si="11"/>
        <v>0</v>
      </c>
      <c r="Z43" s="155">
        <f t="shared" si="47"/>
        <v>0</v>
      </c>
      <c r="AA43" s="19"/>
      <c r="AB43" s="50">
        <v>7.0000000000000001E-3</v>
      </c>
      <c r="AC43" s="154">
        <f t="shared" si="53"/>
        <v>0.46666666666666673</v>
      </c>
      <c r="AD43" s="19"/>
      <c r="AE43" s="21">
        <f t="shared" si="12"/>
        <v>0</v>
      </c>
      <c r="AF43" s="155">
        <f t="shared" si="48"/>
        <v>0</v>
      </c>
    </row>
    <row r="44" spans="2:32" x14ac:dyDescent="0.25">
      <c r="B44" s="37" t="s">
        <v>30</v>
      </c>
      <c r="C44" s="14"/>
      <c r="D44" s="15" t="s">
        <v>58</v>
      </c>
      <c r="E44" s="15"/>
      <c r="F44" s="55">
        <f>0.64*$G$8</f>
        <v>42.666666666666671</v>
      </c>
      <c r="G44" s="54">
        <v>0.08</v>
      </c>
      <c r="H44" s="154">
        <f t="shared" si="49"/>
        <v>3.413333333333334</v>
      </c>
      <c r="I44" s="19"/>
      <c r="J44" s="54">
        <v>0.08</v>
      </c>
      <c r="K44" s="154">
        <f t="shared" si="50"/>
        <v>3.413333333333334</v>
      </c>
      <c r="L44" s="19"/>
      <c r="M44" s="21">
        <f t="shared" si="26"/>
        <v>0</v>
      </c>
      <c r="N44" s="155">
        <f t="shared" si="45"/>
        <v>0</v>
      </c>
      <c r="O44" s="19"/>
      <c r="P44" s="54">
        <v>0.08</v>
      </c>
      <c r="Q44" s="154">
        <f t="shared" si="51"/>
        <v>3.413333333333334</v>
      </c>
      <c r="R44" s="19"/>
      <c r="S44" s="21">
        <f t="shared" si="10"/>
        <v>0</v>
      </c>
      <c r="T44" s="155">
        <f t="shared" si="46"/>
        <v>0</v>
      </c>
      <c r="U44" s="19"/>
      <c r="V44" s="54">
        <v>0.08</v>
      </c>
      <c r="W44" s="154">
        <f t="shared" si="52"/>
        <v>3.413333333333334</v>
      </c>
      <c r="X44" s="19"/>
      <c r="Y44" s="21">
        <f t="shared" si="11"/>
        <v>0</v>
      </c>
      <c r="Z44" s="155">
        <f t="shared" si="47"/>
        <v>0</v>
      </c>
      <c r="AA44" s="19"/>
      <c r="AB44" s="54">
        <v>0.08</v>
      </c>
      <c r="AC44" s="154">
        <f t="shared" si="53"/>
        <v>3.413333333333334</v>
      </c>
      <c r="AD44" s="19"/>
      <c r="AE44" s="21">
        <f t="shared" si="12"/>
        <v>0</v>
      </c>
      <c r="AF44" s="155">
        <f t="shared" si="48"/>
        <v>0</v>
      </c>
    </row>
    <row r="45" spans="2:32" x14ac:dyDescent="0.25">
      <c r="B45" s="37" t="s">
        <v>31</v>
      </c>
      <c r="C45" s="14"/>
      <c r="D45" s="15" t="s">
        <v>58</v>
      </c>
      <c r="E45" s="15"/>
      <c r="F45" s="55">
        <f>0.18*$G$8</f>
        <v>12</v>
      </c>
      <c r="G45" s="54">
        <v>0.122</v>
      </c>
      <c r="H45" s="154">
        <f t="shared" si="49"/>
        <v>1.464</v>
      </c>
      <c r="I45" s="19"/>
      <c r="J45" s="54">
        <v>0.122</v>
      </c>
      <c r="K45" s="154">
        <f t="shared" si="50"/>
        <v>1.464</v>
      </c>
      <c r="L45" s="19"/>
      <c r="M45" s="21">
        <f t="shared" si="26"/>
        <v>0</v>
      </c>
      <c r="N45" s="155">
        <f t="shared" si="45"/>
        <v>0</v>
      </c>
      <c r="O45" s="19"/>
      <c r="P45" s="54">
        <v>0.122</v>
      </c>
      <c r="Q45" s="154">
        <f t="shared" si="51"/>
        <v>1.464</v>
      </c>
      <c r="R45" s="19"/>
      <c r="S45" s="21">
        <f t="shared" si="10"/>
        <v>0</v>
      </c>
      <c r="T45" s="155">
        <f t="shared" si="46"/>
        <v>0</v>
      </c>
      <c r="U45" s="19"/>
      <c r="V45" s="54">
        <v>0.122</v>
      </c>
      <c r="W45" s="154">
        <f t="shared" si="52"/>
        <v>1.464</v>
      </c>
      <c r="X45" s="19"/>
      <c r="Y45" s="21">
        <f t="shared" si="11"/>
        <v>0</v>
      </c>
      <c r="Z45" s="155">
        <f t="shared" si="47"/>
        <v>0</v>
      </c>
      <c r="AA45" s="19"/>
      <c r="AB45" s="54">
        <v>0.122</v>
      </c>
      <c r="AC45" s="154">
        <f t="shared" si="53"/>
        <v>1.464</v>
      </c>
      <c r="AD45" s="19"/>
      <c r="AE45" s="21">
        <f t="shared" si="12"/>
        <v>0</v>
      </c>
      <c r="AF45" s="155">
        <f t="shared" si="48"/>
        <v>0</v>
      </c>
    </row>
    <row r="46" spans="2:32" x14ac:dyDescent="0.25">
      <c r="B46" s="159" t="s">
        <v>32</v>
      </c>
      <c r="C46" s="14"/>
      <c r="D46" s="15" t="s">
        <v>58</v>
      </c>
      <c r="E46" s="15"/>
      <c r="F46" s="55">
        <f>0.18*$G$8</f>
        <v>12</v>
      </c>
      <c r="G46" s="54">
        <v>0.161</v>
      </c>
      <c r="H46" s="154">
        <f t="shared" si="49"/>
        <v>1.9319999999999999</v>
      </c>
      <c r="I46" s="19"/>
      <c r="J46" s="54">
        <v>0.161</v>
      </c>
      <c r="K46" s="154">
        <f t="shared" si="50"/>
        <v>1.9319999999999999</v>
      </c>
      <c r="L46" s="19"/>
      <c r="M46" s="21">
        <f t="shared" si="26"/>
        <v>0</v>
      </c>
      <c r="N46" s="155">
        <f t="shared" si="45"/>
        <v>0</v>
      </c>
      <c r="O46" s="19"/>
      <c r="P46" s="54">
        <v>0.161</v>
      </c>
      <c r="Q46" s="154">
        <f t="shared" si="51"/>
        <v>1.9319999999999999</v>
      </c>
      <c r="R46" s="19"/>
      <c r="S46" s="21">
        <f t="shared" si="10"/>
        <v>0</v>
      </c>
      <c r="T46" s="155">
        <f t="shared" si="46"/>
        <v>0</v>
      </c>
      <c r="U46" s="19"/>
      <c r="V46" s="54">
        <v>0.161</v>
      </c>
      <c r="W46" s="154">
        <f t="shared" si="52"/>
        <v>1.9319999999999999</v>
      </c>
      <c r="X46" s="19"/>
      <c r="Y46" s="21">
        <f t="shared" si="11"/>
        <v>0</v>
      </c>
      <c r="Z46" s="155">
        <f t="shared" si="47"/>
        <v>0</v>
      </c>
      <c r="AA46" s="19"/>
      <c r="AB46" s="54">
        <v>0.161</v>
      </c>
      <c r="AC46" s="154">
        <f t="shared" si="53"/>
        <v>1.9319999999999999</v>
      </c>
      <c r="AD46" s="19"/>
      <c r="AE46" s="21">
        <f t="shared" si="12"/>
        <v>0</v>
      </c>
      <c r="AF46" s="155">
        <f t="shared" si="48"/>
        <v>0</v>
      </c>
    </row>
    <row r="47" spans="2:32" s="61" customFormat="1" x14ac:dyDescent="0.25">
      <c r="B47" s="158" t="s">
        <v>33</v>
      </c>
      <c r="C47" s="56"/>
      <c r="D47" s="57" t="s">
        <v>58</v>
      </c>
      <c r="E47" s="57"/>
      <c r="F47" s="58">
        <f>IF(AND(N3=1, G8&gt;=750), 750, IF(AND(N3=1, AND(G8&lt;750, G8&gt;=0)), G8, IF(AND(N3=2, G8&gt;=750), 750, IF(AND(N3=2, AND(G8&lt;750, G8&gt;=0)), G8))))</f>
        <v>66.666666666666671</v>
      </c>
      <c r="G47" s="54">
        <v>9.4E-2</v>
      </c>
      <c r="H47" s="154">
        <f t="shared" si="49"/>
        <v>6.2666666666666675</v>
      </c>
      <c r="I47" s="59"/>
      <c r="J47" s="54">
        <v>9.4E-2</v>
      </c>
      <c r="K47" s="154">
        <f t="shared" si="50"/>
        <v>6.2666666666666675</v>
      </c>
      <c r="L47" s="59"/>
      <c r="M47" s="60">
        <f t="shared" si="26"/>
        <v>0</v>
      </c>
      <c r="N47" s="155">
        <f>IF((H47)=FALSE,"",(M47/H47))</f>
        <v>0</v>
      </c>
      <c r="O47" s="59"/>
      <c r="P47" s="54">
        <v>9.4E-2</v>
      </c>
      <c r="Q47" s="154">
        <f t="shared" si="51"/>
        <v>6.2666666666666675</v>
      </c>
      <c r="R47" s="59"/>
      <c r="S47" s="60">
        <f t="shared" si="10"/>
        <v>0</v>
      </c>
      <c r="T47" s="155">
        <f>IF((K47)=FALSE,"",(S47/K47))</f>
        <v>0</v>
      </c>
      <c r="U47" s="59"/>
      <c r="V47" s="54">
        <v>9.4E-2</v>
      </c>
      <c r="W47" s="154">
        <f t="shared" si="52"/>
        <v>6.2666666666666675</v>
      </c>
      <c r="X47" s="59"/>
      <c r="Y47" s="60">
        <f t="shared" si="11"/>
        <v>0</v>
      </c>
      <c r="Z47" s="155">
        <f>IF((Q47)=FALSE,"",(Y47/Q47))</f>
        <v>0</v>
      </c>
      <c r="AA47" s="59"/>
      <c r="AB47" s="54">
        <v>9.4E-2</v>
      </c>
      <c r="AC47" s="154">
        <f t="shared" si="53"/>
        <v>6.2666666666666675</v>
      </c>
      <c r="AD47" s="59"/>
      <c r="AE47" s="60">
        <f>AC47-W47</f>
        <v>0</v>
      </c>
      <c r="AF47" s="155">
        <f>IF((W47)=FALSE,"",(AE47/W47))</f>
        <v>0</v>
      </c>
    </row>
    <row r="48" spans="2:32" s="61" customFormat="1" ht="13" thickBot="1" x14ac:dyDescent="0.3">
      <c r="B48" s="158" t="s">
        <v>34</v>
      </c>
      <c r="C48" s="56"/>
      <c r="D48" s="57" t="s">
        <v>58</v>
      </c>
      <c r="E48" s="57"/>
      <c r="F48" s="58">
        <f>IF(AND(N3=1, G8&gt;=750), G8-750, IF(AND(N3=1, AND(G8&lt;750, G8&gt;=0)), 0, IF(AND(N3=2, G8&gt;=750), G8-750, IF(AND(N3=2, AND(G8&lt;750, G8&gt;=0)), 0))))</f>
        <v>0</v>
      </c>
      <c r="G48" s="54">
        <v>0.11</v>
      </c>
      <c r="H48" s="154">
        <f t="shared" si="49"/>
        <v>0</v>
      </c>
      <c r="I48" s="59"/>
      <c r="J48" s="54">
        <v>0.11</v>
      </c>
      <c r="K48" s="154">
        <f t="shared" si="50"/>
        <v>0</v>
      </c>
      <c r="L48" s="59"/>
      <c r="M48" s="60">
        <f t="shared" si="26"/>
        <v>0</v>
      </c>
      <c r="N48" s="155" t="str">
        <f>IFERROR(IF((H48)=FALSE,"",(M48/H48)),"n/a")</f>
        <v>n/a</v>
      </c>
      <c r="O48" s="59"/>
      <c r="P48" s="54">
        <v>0.11</v>
      </c>
      <c r="Q48" s="154">
        <f t="shared" si="51"/>
        <v>0</v>
      </c>
      <c r="R48" s="59"/>
      <c r="S48" s="60">
        <f t="shared" si="10"/>
        <v>0</v>
      </c>
      <c r="T48" s="155" t="e">
        <f>IF((K48)=FALSE,"",(S48/K48))</f>
        <v>#DIV/0!</v>
      </c>
      <c r="U48" s="59"/>
      <c r="V48" s="54">
        <v>0.11</v>
      </c>
      <c r="W48" s="154">
        <f t="shared" si="52"/>
        <v>0</v>
      </c>
      <c r="X48" s="59"/>
      <c r="Y48" s="60">
        <f t="shared" si="11"/>
        <v>0</v>
      </c>
      <c r="Z48" s="155" t="e">
        <f>IF((Q48)=FALSE,"",(Y48/Q48))</f>
        <v>#DIV/0!</v>
      </c>
      <c r="AA48" s="59"/>
      <c r="AB48" s="54">
        <v>0.11</v>
      </c>
      <c r="AC48" s="154">
        <f t="shared" si="53"/>
        <v>0</v>
      </c>
      <c r="AD48" s="59"/>
      <c r="AE48" s="60">
        <f t="shared" si="12"/>
        <v>0</v>
      </c>
      <c r="AF48" s="155" t="e">
        <f>IF((W48)=FALSE,"",(AE48/W48))</f>
        <v>#DIV/0!</v>
      </c>
    </row>
    <row r="49" spans="2:36" ht="8.25" customHeight="1" thickBot="1" x14ac:dyDescent="0.3">
      <c r="B49" s="62"/>
      <c r="C49" s="63"/>
      <c r="D49" s="64"/>
      <c r="E49" s="64"/>
      <c r="F49" s="66"/>
      <c r="G49" s="65"/>
      <c r="H49" s="67"/>
      <c r="I49" s="68"/>
      <c r="J49" s="65"/>
      <c r="K49" s="67"/>
      <c r="L49" s="68"/>
      <c r="M49" s="69">
        <f t="shared" si="26"/>
        <v>0</v>
      </c>
      <c r="N49" s="70"/>
      <c r="O49" s="68"/>
      <c r="P49" s="65"/>
      <c r="Q49" s="67"/>
      <c r="R49" s="68"/>
      <c r="S49" s="69">
        <f t="shared" si="10"/>
        <v>0</v>
      </c>
      <c r="T49" s="70"/>
      <c r="U49" s="68"/>
      <c r="V49" s="65"/>
      <c r="W49" s="67"/>
      <c r="X49" s="68"/>
      <c r="Y49" s="69">
        <f t="shared" si="11"/>
        <v>0</v>
      </c>
      <c r="Z49" s="70"/>
      <c r="AA49" s="68"/>
      <c r="AB49" s="65"/>
      <c r="AC49" s="67"/>
      <c r="AD49" s="68"/>
      <c r="AE49" s="69">
        <f t="shared" si="12"/>
        <v>0</v>
      </c>
      <c r="AF49" s="70"/>
    </row>
    <row r="50" spans="2:36" ht="13" x14ac:dyDescent="0.25">
      <c r="B50" s="71" t="s">
        <v>35</v>
      </c>
      <c r="C50" s="14"/>
      <c r="D50" s="14"/>
      <c r="E50" s="14"/>
      <c r="F50" s="73"/>
      <c r="G50" s="72"/>
      <c r="H50" s="74">
        <f>SUM(H40:H46,H39)</f>
        <v>13.025119862826177</v>
      </c>
      <c r="I50" s="75"/>
      <c r="J50" s="72"/>
      <c r="K50" s="74">
        <f>SUM(K40:K46,K39)</f>
        <v>11.760026288177128</v>
      </c>
      <c r="L50" s="75"/>
      <c r="M50" s="76">
        <f t="shared" si="26"/>
        <v>-1.2650935746490486</v>
      </c>
      <c r="N50" s="77">
        <f>IF((H50)=0,"",(M50/H50))</f>
        <v>-9.7127211724142237E-2</v>
      </c>
      <c r="O50" s="75"/>
      <c r="P50" s="72"/>
      <c r="Q50" s="74">
        <f>SUM(Q40:Q46,Q39)</f>
        <v>11.417182163245403</v>
      </c>
      <c r="R50" s="75"/>
      <c r="S50" s="76">
        <f t="shared" si="10"/>
        <v>-0.34284412493172489</v>
      </c>
      <c r="T50" s="77">
        <f>IF((K50)=0,"",(S50/K50))</f>
        <v>-2.9153346814913259E-2</v>
      </c>
      <c r="U50" s="75"/>
      <c r="V50" s="72"/>
      <c r="W50" s="74">
        <f>SUM(W40:W46,W39)</f>
        <v>11.415009941023182</v>
      </c>
      <c r="X50" s="75"/>
      <c r="Y50" s="76">
        <f t="shared" si="11"/>
        <v>-2.1722222222209098E-3</v>
      </c>
      <c r="Z50" s="77">
        <f>IF((Q50)=0,"",(Y50/Q50))</f>
        <v>-1.9025904913856978E-4</v>
      </c>
      <c r="AA50" s="75"/>
      <c r="AB50" s="72"/>
      <c r="AC50" s="74">
        <f>SUM(AC40:AC46,AC39)</f>
        <v>11.473804385467625</v>
      </c>
      <c r="AD50" s="75"/>
      <c r="AE50" s="76">
        <f t="shared" si="12"/>
        <v>5.8794444444442817E-2</v>
      </c>
      <c r="AF50" s="77">
        <f>IF((W50)=0,"",(AE50/W50))</f>
        <v>5.1506257767807767E-3</v>
      </c>
    </row>
    <row r="51" spans="2:36" x14ac:dyDescent="0.25">
      <c r="B51" s="78" t="s">
        <v>36</v>
      </c>
      <c r="C51" s="14"/>
      <c r="D51" s="14"/>
      <c r="E51" s="14"/>
      <c r="F51" s="80"/>
      <c r="G51" s="79">
        <v>0.13</v>
      </c>
      <c r="H51" s="82">
        <f>H50*G51</f>
        <v>1.693265582167403</v>
      </c>
      <c r="I51" s="81"/>
      <c r="J51" s="79">
        <v>0.13</v>
      </c>
      <c r="K51" s="82">
        <f>K50*J51</f>
        <v>1.5288034174630267</v>
      </c>
      <c r="L51" s="81"/>
      <c r="M51" s="83">
        <f t="shared" si="26"/>
        <v>-0.16446216470437625</v>
      </c>
      <c r="N51" s="84">
        <f>IF((H51)=0,"",(M51/H51))</f>
        <v>-9.7127211724142196E-2</v>
      </c>
      <c r="O51" s="81"/>
      <c r="P51" s="79">
        <v>0.13</v>
      </c>
      <c r="Q51" s="82">
        <f>Q50*P51</f>
        <v>1.4842336812219026</v>
      </c>
      <c r="R51" s="81"/>
      <c r="S51" s="83">
        <f t="shared" si="10"/>
        <v>-4.4569736241124147E-2</v>
      </c>
      <c r="T51" s="84">
        <f>IF((K51)=0,"",(S51/K51))</f>
        <v>-2.91533468149132E-2</v>
      </c>
      <c r="U51" s="81"/>
      <c r="V51" s="79">
        <v>0.13</v>
      </c>
      <c r="W51" s="82">
        <f>W50*V51</f>
        <v>1.4839512923330138</v>
      </c>
      <c r="X51" s="81"/>
      <c r="Y51" s="83">
        <f t="shared" si="11"/>
        <v>-2.8238888888876268E-4</v>
      </c>
      <c r="Z51" s="84">
        <f>IF((Q51)=0,"",(Y51/Q51))</f>
        <v>-1.9025904913859971E-4</v>
      </c>
      <c r="AA51" s="81"/>
      <c r="AB51" s="79">
        <v>0.13</v>
      </c>
      <c r="AC51" s="82">
        <f>AC50*AB51</f>
        <v>1.4915945701107913</v>
      </c>
      <c r="AD51" s="81"/>
      <c r="AE51" s="83">
        <f t="shared" si="12"/>
        <v>7.6432777777775129E-3</v>
      </c>
      <c r="AF51" s="84">
        <f>IF((W51)=0,"",(AE51/W51))</f>
        <v>5.1506257767807402E-3</v>
      </c>
    </row>
    <row r="52" spans="2:36" ht="12.75" customHeight="1" x14ac:dyDescent="0.25">
      <c r="B52" s="85" t="s">
        <v>37</v>
      </c>
      <c r="C52" s="14"/>
      <c r="D52" s="14"/>
      <c r="E52" s="14"/>
      <c r="F52" s="80"/>
      <c r="G52" s="86"/>
      <c r="H52" s="82">
        <f>H50+H51</f>
        <v>14.718385444993579</v>
      </c>
      <c r="I52" s="81"/>
      <c r="J52" s="86"/>
      <c r="K52" s="82">
        <f>K50+K51</f>
        <v>13.288829705640154</v>
      </c>
      <c r="L52" s="81"/>
      <c r="M52" s="83">
        <f t="shared" si="26"/>
        <v>-1.4295557393534253</v>
      </c>
      <c r="N52" s="84">
        <f>IF((H52)=0,"",(M52/H52))</f>
        <v>-9.7127211724142265E-2</v>
      </c>
      <c r="O52" s="81"/>
      <c r="P52" s="86"/>
      <c r="Q52" s="82">
        <f>Q50+Q51</f>
        <v>12.901415844467305</v>
      </c>
      <c r="R52" s="81"/>
      <c r="S52" s="83">
        <f t="shared" si="10"/>
        <v>-0.38741386117284904</v>
      </c>
      <c r="T52" s="84">
        <f>IF((K52)=0,"",(S52/K52))</f>
        <v>-2.9153346814913255E-2</v>
      </c>
      <c r="U52" s="81"/>
      <c r="V52" s="86"/>
      <c r="W52" s="82">
        <f>W50+W51</f>
        <v>12.898961233356196</v>
      </c>
      <c r="X52" s="81"/>
      <c r="Y52" s="83">
        <f t="shared" si="11"/>
        <v>-2.4546111111085622E-3</v>
      </c>
      <c r="Z52" s="84">
        <f>IF((Q52)=0,"",(Y52/Q52))</f>
        <v>-1.9025904913848719E-4</v>
      </c>
      <c r="AA52" s="81"/>
      <c r="AB52" s="86"/>
      <c r="AC52" s="82">
        <f>AC50+AC51</f>
        <v>12.965398955578417</v>
      </c>
      <c r="AD52" s="81"/>
      <c r="AE52" s="83">
        <f t="shared" si="12"/>
        <v>6.643772222222033E-2</v>
      </c>
      <c r="AF52" s="84">
        <f>IF((W52)=0,"",(AE52/W52))</f>
        <v>5.1506257767807723E-3</v>
      </c>
    </row>
    <row r="53" spans="2:36" ht="15.75" customHeight="1" x14ac:dyDescent="0.25">
      <c r="B53" s="141" t="s">
        <v>38</v>
      </c>
      <c r="C53" s="141"/>
      <c r="D53" s="141"/>
      <c r="E53" s="141"/>
      <c r="F53" s="80"/>
      <c r="G53" s="86"/>
      <c r="H53" s="87">
        <f>ROUND(-H52*10%,2)</f>
        <v>-1.47</v>
      </c>
      <c r="I53" s="81"/>
      <c r="J53" s="86"/>
      <c r="K53" s="213">
        <v>0</v>
      </c>
      <c r="L53" s="81"/>
      <c r="M53" s="88">
        <f t="shared" si="26"/>
        <v>1.47</v>
      </c>
      <c r="N53" s="89">
        <f>IF((H53)=0,"",(M53/H53))</f>
        <v>-1</v>
      </c>
      <c r="O53" s="81"/>
      <c r="P53" s="86"/>
      <c r="Q53" s="87">
        <f>ROUND(-Q52*10%,2)</f>
        <v>-1.29</v>
      </c>
      <c r="R53" s="81"/>
      <c r="S53" s="88">
        <f t="shared" si="10"/>
        <v>-1.29</v>
      </c>
      <c r="T53" s="89" t="str">
        <f>IF((K53)=0,"",(S53/K53))</f>
        <v/>
      </c>
      <c r="U53" s="81"/>
      <c r="V53" s="86"/>
      <c r="W53" s="87">
        <f>ROUND(-W52*10%,2)</f>
        <v>-1.29</v>
      </c>
      <c r="X53" s="81"/>
      <c r="Y53" s="88">
        <f t="shared" si="11"/>
        <v>0</v>
      </c>
      <c r="Z53" s="89">
        <f>IF((Q53)=0,"",(Y53/Q53))</f>
        <v>0</v>
      </c>
      <c r="AA53" s="81"/>
      <c r="AB53" s="86"/>
      <c r="AC53" s="87">
        <f>ROUND(-AC52*10%,2)</f>
        <v>-1.3</v>
      </c>
      <c r="AD53" s="81"/>
      <c r="AE53" s="88">
        <f t="shared" si="12"/>
        <v>-1.0000000000000009E-2</v>
      </c>
      <c r="AF53" s="89">
        <f>IF((W53)=0,"",(AE53/W53))</f>
        <v>7.7519379844961309E-3</v>
      </c>
    </row>
    <row r="54" spans="2:36" ht="13.5" customHeight="1" thickBot="1" x14ac:dyDescent="0.3">
      <c r="B54" s="222" t="s">
        <v>39</v>
      </c>
      <c r="C54" s="222"/>
      <c r="D54" s="222"/>
      <c r="E54" s="142"/>
      <c r="F54" s="91"/>
      <c r="G54" s="90"/>
      <c r="H54" s="93">
        <f>H52+H53</f>
        <v>13.248385444993579</v>
      </c>
      <c r="I54" s="92"/>
      <c r="J54" s="90"/>
      <c r="K54" s="93">
        <f>K52+K53</f>
        <v>13.288829705640154</v>
      </c>
      <c r="L54" s="92"/>
      <c r="M54" s="94">
        <f t="shared" si="26"/>
        <v>4.0444260646575358E-2</v>
      </c>
      <c r="N54" s="95">
        <f>IF((H54)=0,"",(M54/H54))</f>
        <v>3.0527690196286376E-3</v>
      </c>
      <c r="O54" s="92"/>
      <c r="P54" s="90"/>
      <c r="Q54" s="93">
        <f>Q52+Q53</f>
        <v>11.611415844467306</v>
      </c>
      <c r="R54" s="92"/>
      <c r="S54" s="94">
        <f t="shared" si="10"/>
        <v>-1.6774138611728482</v>
      </c>
      <c r="T54" s="95">
        <f>IF((K54)=0,"",(S54/K54))</f>
        <v>-0.12622735773797344</v>
      </c>
      <c r="U54" s="92"/>
      <c r="V54" s="90"/>
      <c r="W54" s="93">
        <f>W52+W53</f>
        <v>11.608961233356197</v>
      </c>
      <c r="X54" s="92"/>
      <c r="Y54" s="94">
        <f t="shared" si="11"/>
        <v>-2.4546111111085622E-3</v>
      </c>
      <c r="Z54" s="95">
        <f>IF((Q54)=0,"",(Y54/Q54))</f>
        <v>-2.1139636578239971E-4</v>
      </c>
      <c r="AA54" s="92"/>
      <c r="AB54" s="90"/>
      <c r="AC54" s="93">
        <f>AC52+AC53</f>
        <v>11.665398955578416</v>
      </c>
      <c r="AD54" s="92"/>
      <c r="AE54" s="94">
        <f t="shared" si="12"/>
        <v>5.6437722222218767E-2</v>
      </c>
      <c r="AF54" s="95">
        <f>IF((W54)=0,"",(AE54/W54))</f>
        <v>4.8615652242903042E-3</v>
      </c>
    </row>
    <row r="55" spans="2:36" s="61" customFormat="1" ht="8.25" customHeight="1" thickBot="1" x14ac:dyDescent="0.3">
      <c r="B55" s="96"/>
      <c r="C55" s="97"/>
      <c r="D55" s="98"/>
      <c r="E55" s="98"/>
      <c r="F55" s="99"/>
      <c r="G55" s="65"/>
      <c r="H55" s="67"/>
      <c r="I55" s="100"/>
      <c r="J55" s="65"/>
      <c r="K55" s="67"/>
      <c r="L55" s="100"/>
      <c r="M55" s="101">
        <f t="shared" si="26"/>
        <v>0</v>
      </c>
      <c r="N55" s="70"/>
      <c r="O55" s="100"/>
      <c r="P55" s="65"/>
      <c r="Q55" s="67"/>
      <c r="R55" s="100"/>
      <c r="S55" s="101">
        <f t="shared" si="10"/>
        <v>0</v>
      </c>
      <c r="T55" s="70"/>
      <c r="U55" s="100"/>
      <c r="V55" s="65"/>
      <c r="W55" s="67"/>
      <c r="X55" s="100"/>
      <c r="Y55" s="101">
        <f t="shared" si="11"/>
        <v>0</v>
      </c>
      <c r="Z55" s="70"/>
      <c r="AA55" s="100"/>
      <c r="AB55" s="65"/>
      <c r="AC55" s="67"/>
      <c r="AD55" s="100"/>
      <c r="AE55" s="101">
        <f t="shared" si="12"/>
        <v>0</v>
      </c>
      <c r="AF55" s="70"/>
    </row>
    <row r="56" spans="2:36" s="61" customFormat="1" ht="13" x14ac:dyDescent="0.25">
      <c r="B56" s="102" t="s">
        <v>40</v>
      </c>
      <c r="C56" s="56"/>
      <c r="D56" s="56"/>
      <c r="E56" s="56"/>
      <c r="F56" s="104"/>
      <c r="G56" s="103"/>
      <c r="H56" s="105">
        <f>SUM(H47:H48,H39,H40:H43)</f>
        <v>12.482453196159511</v>
      </c>
      <c r="I56" s="106"/>
      <c r="J56" s="103"/>
      <c r="K56" s="105">
        <f>SUM(K47:K48,K39,K40:K43)</f>
        <v>11.217359621510461</v>
      </c>
      <c r="L56" s="106"/>
      <c r="M56" s="107">
        <f t="shared" si="26"/>
        <v>-1.2650935746490504</v>
      </c>
      <c r="N56" s="77">
        <f>IF((H56)=0,"",(M56/H56))</f>
        <v>-0.10134975511370498</v>
      </c>
      <c r="O56" s="106"/>
      <c r="P56" s="103"/>
      <c r="Q56" s="105">
        <f>SUM(Q47:Q48,Q39,Q40:Q43)</f>
        <v>10.874515496578738</v>
      </c>
      <c r="R56" s="106"/>
      <c r="S56" s="107">
        <f t="shared" si="10"/>
        <v>-0.34284412493172312</v>
      </c>
      <c r="T56" s="77">
        <f>IF((K56)=0,"",(S56/K56))</f>
        <v>-3.0563709865758751E-2</v>
      </c>
      <c r="U56" s="106"/>
      <c r="V56" s="103"/>
      <c r="W56" s="105">
        <f>SUM(W47:W48,W39,W40:W43)</f>
        <v>10.872343274356517</v>
      </c>
      <c r="X56" s="106"/>
      <c r="Y56" s="107">
        <f t="shared" si="11"/>
        <v>-2.1722222222209098E-3</v>
      </c>
      <c r="Z56" s="77">
        <f>IF((Q56)=0,"",(Y56/Q56))</f>
        <v>-1.9975347158264833E-4</v>
      </c>
      <c r="AA56" s="106"/>
      <c r="AB56" s="103"/>
      <c r="AC56" s="105">
        <f>SUM(AC47:AC48,AC39,AC40:AC43)</f>
        <v>10.93113771880096</v>
      </c>
      <c r="AD56" s="106"/>
      <c r="AE56" s="107">
        <f t="shared" si="12"/>
        <v>5.8794444444442817E-2</v>
      </c>
      <c r="AF56" s="77">
        <f>IF((W56)=0,"",(AE56/W56))</f>
        <v>5.4077067804799038E-3</v>
      </c>
    </row>
    <row r="57" spans="2:36" s="61" customFormat="1" x14ac:dyDescent="0.25">
      <c r="B57" s="108" t="s">
        <v>36</v>
      </c>
      <c r="C57" s="56"/>
      <c r="D57" s="56"/>
      <c r="E57" s="56"/>
      <c r="F57" s="104"/>
      <c r="G57" s="109">
        <v>0.13</v>
      </c>
      <c r="H57" s="111">
        <f>H56*G57</f>
        <v>1.6227189155007364</v>
      </c>
      <c r="I57" s="110"/>
      <c r="J57" s="109">
        <v>0.13</v>
      </c>
      <c r="K57" s="111">
        <f>K56*J57</f>
        <v>1.45825675079636</v>
      </c>
      <c r="L57" s="110"/>
      <c r="M57" s="112">
        <f t="shared" si="26"/>
        <v>-0.16446216470437647</v>
      </c>
      <c r="N57" s="84">
        <f>IF((H57)=0,"",(M57/H57))</f>
        <v>-0.10134975511370492</v>
      </c>
      <c r="O57" s="110"/>
      <c r="P57" s="109">
        <v>0.13</v>
      </c>
      <c r="Q57" s="111">
        <f>Q56*P57</f>
        <v>1.413687014555236</v>
      </c>
      <c r="R57" s="110"/>
      <c r="S57" s="112">
        <f t="shared" si="10"/>
        <v>-4.4569736241123925E-2</v>
      </c>
      <c r="T57" s="84">
        <f>IF((K57)=0,"",(S57/K57))</f>
        <v>-3.0563709865758695E-2</v>
      </c>
      <c r="U57" s="110"/>
      <c r="V57" s="109">
        <v>0.13</v>
      </c>
      <c r="W57" s="111">
        <f>W56*V57</f>
        <v>1.4134046256663473</v>
      </c>
      <c r="X57" s="110"/>
      <c r="Y57" s="112">
        <f t="shared" si="11"/>
        <v>-2.8238888888876268E-4</v>
      </c>
      <c r="Z57" s="84">
        <f>IF((Q57)=0,"",(Y57/Q57))</f>
        <v>-1.9975347158267972E-4</v>
      </c>
      <c r="AA57" s="110"/>
      <c r="AB57" s="109">
        <v>0.13</v>
      </c>
      <c r="AC57" s="111">
        <f>AC56*AB57</f>
        <v>1.4210479034441248</v>
      </c>
      <c r="AD57" s="110"/>
      <c r="AE57" s="112">
        <f t="shared" si="12"/>
        <v>7.6432777777775129E-3</v>
      </c>
      <c r="AF57" s="84">
        <f>IF((W57)=0,"",(AE57/W57))</f>
        <v>5.4077067804798656E-3</v>
      </c>
    </row>
    <row r="58" spans="2:36" s="61" customFormat="1" ht="12.75" customHeight="1" x14ac:dyDescent="0.25">
      <c r="B58" s="113" t="s">
        <v>37</v>
      </c>
      <c r="C58" s="56"/>
      <c r="D58" s="56"/>
      <c r="E58" s="56"/>
      <c r="F58" s="115"/>
      <c r="G58" s="114"/>
      <c r="H58" s="111">
        <f>H56+H57</f>
        <v>14.105172111660249</v>
      </c>
      <c r="I58" s="110"/>
      <c r="J58" s="114"/>
      <c r="K58" s="111">
        <f>K56+K57</f>
        <v>12.675616372306822</v>
      </c>
      <c r="L58" s="110"/>
      <c r="M58" s="112">
        <f t="shared" si="26"/>
        <v>-1.4295557393534271</v>
      </c>
      <c r="N58" s="84">
        <f>IF((H58)=0,"",(M58/H58))</f>
        <v>-0.10134975511370498</v>
      </c>
      <c r="O58" s="110"/>
      <c r="P58" s="114"/>
      <c r="Q58" s="111">
        <f>Q56+Q57</f>
        <v>12.288202511133974</v>
      </c>
      <c r="R58" s="110"/>
      <c r="S58" s="112">
        <f t="shared" si="10"/>
        <v>-0.38741386117284726</v>
      </c>
      <c r="T58" s="84">
        <f>IF((K58)=0,"",(S58/K58))</f>
        <v>-3.0563709865758761E-2</v>
      </c>
      <c r="U58" s="110"/>
      <c r="V58" s="114"/>
      <c r="W58" s="111">
        <f>W56+W57</f>
        <v>12.285747900022864</v>
      </c>
      <c r="X58" s="110"/>
      <c r="Y58" s="112">
        <f t="shared" si="11"/>
        <v>-2.4546111111103386E-3</v>
      </c>
      <c r="Z58" s="84">
        <f>IF((Q58)=0,"",(Y58/Q58))</f>
        <v>-1.9975347158270615E-4</v>
      </c>
      <c r="AA58" s="110"/>
      <c r="AB58" s="114"/>
      <c r="AC58" s="111">
        <f>AC56+AC57</f>
        <v>12.352185622245084</v>
      </c>
      <c r="AD58" s="110"/>
      <c r="AE58" s="112">
        <f t="shared" si="12"/>
        <v>6.643772222222033E-2</v>
      </c>
      <c r="AF58" s="84">
        <f>IF((W58)=0,"",(AE58/W58))</f>
        <v>5.4077067804798994E-3</v>
      </c>
    </row>
    <row r="59" spans="2:36" s="61" customFormat="1" ht="15.75" customHeight="1" x14ac:dyDescent="0.25">
      <c r="B59" s="143" t="s">
        <v>38</v>
      </c>
      <c r="C59" s="143"/>
      <c r="D59" s="143"/>
      <c r="E59" s="143"/>
      <c r="F59" s="115"/>
      <c r="G59" s="114"/>
      <c r="H59" s="116">
        <f>ROUND(-H58*10%,2)</f>
        <v>-1.41</v>
      </c>
      <c r="I59" s="110"/>
      <c r="J59" s="114"/>
      <c r="K59" s="214">
        <v>0</v>
      </c>
      <c r="L59" s="110"/>
      <c r="M59" s="117">
        <f t="shared" si="26"/>
        <v>1.41</v>
      </c>
      <c r="N59" s="89">
        <f>IF((H59)=0,"",(M59/H59))</f>
        <v>-1</v>
      </c>
      <c r="O59" s="110"/>
      <c r="P59" s="114"/>
      <c r="Q59" s="116">
        <f>ROUND(-Q58*10%,2)</f>
        <v>-1.23</v>
      </c>
      <c r="R59" s="110"/>
      <c r="S59" s="117">
        <f t="shared" si="10"/>
        <v>-1.23</v>
      </c>
      <c r="T59" s="89" t="str">
        <f>IF((K59)=0,"",(S59/K59))</f>
        <v/>
      </c>
      <c r="U59" s="110"/>
      <c r="V59" s="114"/>
      <c r="W59" s="116">
        <f>ROUND(-W58*10%,2)</f>
        <v>-1.23</v>
      </c>
      <c r="X59" s="110"/>
      <c r="Y59" s="117">
        <f t="shared" si="11"/>
        <v>0</v>
      </c>
      <c r="Z59" s="89">
        <f>IF((Q59)=0,"",(Y59/Q59))</f>
        <v>0</v>
      </c>
      <c r="AA59" s="110"/>
      <c r="AB59" s="114"/>
      <c r="AC59" s="116">
        <f>ROUND(-AC58*10%,2)</f>
        <v>-1.24</v>
      </c>
      <c r="AD59" s="110"/>
      <c r="AE59" s="117">
        <f t="shared" si="12"/>
        <v>-1.0000000000000009E-2</v>
      </c>
      <c r="AF59" s="89">
        <f>IF((W59)=0,"",(AE59/W59))</f>
        <v>8.1300813008130159E-3</v>
      </c>
    </row>
    <row r="60" spans="2:36" s="61" customFormat="1" ht="13.5" customHeight="1" thickBot="1" x14ac:dyDescent="0.3">
      <c r="B60" s="223" t="s">
        <v>41</v>
      </c>
      <c r="C60" s="223"/>
      <c r="D60" s="223"/>
      <c r="E60" s="135"/>
      <c r="F60" s="119"/>
      <c r="G60" s="118"/>
      <c r="H60" s="121">
        <f>SUM(H58:H59)</f>
        <v>12.695172111660249</v>
      </c>
      <c r="I60" s="120"/>
      <c r="J60" s="118"/>
      <c r="K60" s="121">
        <f>SUM(K58:K59)</f>
        <v>12.675616372306822</v>
      </c>
      <c r="L60" s="120"/>
      <c r="M60" s="122">
        <f t="shared" si="26"/>
        <v>-1.9555739353426915E-2</v>
      </c>
      <c r="N60" s="123">
        <f>IF((H60)=0,"",(M60/H60))</f>
        <v>-1.5404075802537076E-3</v>
      </c>
      <c r="O60" s="120"/>
      <c r="P60" s="118"/>
      <c r="Q60" s="121">
        <f>SUM(Q58:Q59)</f>
        <v>11.058202511133974</v>
      </c>
      <c r="R60" s="120"/>
      <c r="S60" s="122">
        <f t="shared" si="10"/>
        <v>-1.6174138611728477</v>
      </c>
      <c r="T60" s="123">
        <f>IF((K60)=0,"",(S60/K60))</f>
        <v>-0.12760041118840648</v>
      </c>
      <c r="U60" s="120"/>
      <c r="V60" s="118"/>
      <c r="W60" s="121">
        <f>SUM(W58:W59)</f>
        <v>11.055747900022864</v>
      </c>
      <c r="X60" s="120"/>
      <c r="Y60" s="122">
        <f t="shared" si="11"/>
        <v>-2.4546111111103386E-3</v>
      </c>
      <c r="Z60" s="123">
        <f>IF((Q60)=0,"",(Y60/Q60))</f>
        <v>-2.2197198040449235E-4</v>
      </c>
      <c r="AA60" s="120"/>
      <c r="AB60" s="118"/>
      <c r="AC60" s="121">
        <f>SUM(AC58:AC59)</f>
        <v>11.112185622245084</v>
      </c>
      <c r="AD60" s="120"/>
      <c r="AE60" s="122">
        <f t="shared" si="12"/>
        <v>5.6437722222220543E-2</v>
      </c>
      <c r="AF60" s="123">
        <f>IF((W60)=0,"",(AE60/W60))</f>
        <v>5.1048307841845622E-3</v>
      </c>
    </row>
    <row r="61" spans="2:36" s="61" customFormat="1" ht="8.25" customHeight="1" thickBot="1" x14ac:dyDescent="0.3">
      <c r="B61" s="96"/>
      <c r="C61" s="97"/>
      <c r="D61" s="98"/>
      <c r="E61" s="98"/>
      <c r="F61" s="125"/>
      <c r="G61" s="124"/>
      <c r="H61" s="127"/>
      <c r="I61" s="126"/>
      <c r="J61" s="124"/>
      <c r="K61" s="127"/>
      <c r="L61" s="126"/>
      <c r="M61" s="128"/>
      <c r="N61" s="70"/>
      <c r="O61" s="126"/>
      <c r="P61" s="124"/>
      <c r="Q61" s="127"/>
      <c r="R61" s="126"/>
      <c r="S61" s="128"/>
      <c r="T61" s="70"/>
      <c r="U61" s="126"/>
      <c r="V61" s="124"/>
      <c r="W61" s="127"/>
      <c r="X61" s="126"/>
      <c r="Y61" s="128"/>
      <c r="Z61" s="70"/>
      <c r="AA61" s="126"/>
      <c r="AB61" s="124"/>
      <c r="AC61" s="127"/>
      <c r="AD61" s="126"/>
      <c r="AE61" s="128"/>
      <c r="AF61" s="70"/>
    </row>
    <row r="62" spans="2:36" ht="10.5" customHeight="1" x14ac:dyDescent="0.25">
      <c r="H62" s="147"/>
      <c r="I62" s="144"/>
      <c r="K62" s="147"/>
      <c r="L62" s="144"/>
      <c r="M62" s="144"/>
      <c r="N62" s="144"/>
      <c r="O62" s="144"/>
      <c r="Q62" s="147"/>
      <c r="R62" s="144"/>
      <c r="S62" s="144"/>
      <c r="T62" s="144"/>
      <c r="U62" s="144"/>
      <c r="W62" s="147"/>
      <c r="X62" s="144"/>
      <c r="Y62" s="144"/>
      <c r="Z62" s="144"/>
      <c r="AA62" s="144"/>
      <c r="AC62" s="147"/>
      <c r="AD62" s="144"/>
      <c r="AE62" s="144"/>
      <c r="AF62" s="144"/>
    </row>
    <row r="63" spans="2:36" ht="13" x14ac:dyDescent="0.3">
      <c r="B63" s="7" t="s">
        <v>42</v>
      </c>
      <c r="G63" s="129">
        <v>3.0790000000000001E-2</v>
      </c>
      <c r="I63" s="144"/>
      <c r="J63" s="129">
        <v>3.0790000000000001E-2</v>
      </c>
      <c r="K63" s="144"/>
      <c r="L63" s="144"/>
      <c r="M63" s="144"/>
      <c r="N63" s="144"/>
      <c r="O63" s="144"/>
      <c r="P63" s="129">
        <v>3.0790000000000001E-2</v>
      </c>
      <c r="Q63" s="144"/>
      <c r="R63" s="144"/>
      <c r="S63" s="144"/>
      <c r="T63" s="144"/>
      <c r="U63" s="144"/>
      <c r="V63" s="129">
        <v>3.0790000000000001E-2</v>
      </c>
      <c r="W63" s="144"/>
      <c r="X63" s="144"/>
      <c r="Y63" s="144"/>
      <c r="Z63" s="144"/>
      <c r="AA63" s="144"/>
      <c r="AB63" s="129">
        <v>3.0790000000000001E-2</v>
      </c>
      <c r="AC63" s="144"/>
      <c r="AD63" s="144"/>
      <c r="AE63" s="144"/>
      <c r="AF63" s="144"/>
    </row>
    <row r="64" spans="2:36" ht="10.5" customHeight="1" x14ac:dyDescent="0.25">
      <c r="I64" s="144"/>
      <c r="K64" s="144"/>
      <c r="L64" s="144"/>
      <c r="M64" s="144"/>
      <c r="N64" s="144"/>
      <c r="O64" s="144"/>
      <c r="R64" s="144"/>
      <c r="U64" s="144"/>
      <c r="X64" s="144"/>
      <c r="AA64" s="144"/>
      <c r="AD64" s="144"/>
      <c r="AG64" s="144"/>
      <c r="AJ64" s="144"/>
    </row>
    <row r="65" spans="1:36" ht="10.5" customHeight="1" x14ac:dyDescent="0.3">
      <c r="A65" s="130" t="s">
        <v>43</v>
      </c>
      <c r="I65" s="144"/>
      <c r="K65" s="144"/>
      <c r="L65" s="144"/>
      <c r="M65" s="144"/>
      <c r="N65" s="144"/>
      <c r="O65" s="144"/>
      <c r="R65" s="144"/>
      <c r="U65" s="144"/>
      <c r="X65" s="144"/>
      <c r="AA65" s="144"/>
      <c r="AD65" s="144"/>
      <c r="AG65" s="144"/>
      <c r="AJ65" s="144"/>
    </row>
    <row r="66" spans="1:36" ht="10.5" customHeight="1" x14ac:dyDescent="0.25">
      <c r="I66" s="144"/>
      <c r="K66" s="144"/>
      <c r="L66" s="144"/>
      <c r="M66" s="144"/>
      <c r="N66" s="144"/>
      <c r="O66" s="144"/>
      <c r="R66" s="144"/>
      <c r="U66" s="144"/>
      <c r="X66" s="144"/>
      <c r="AA66" s="144"/>
      <c r="AD66" s="144"/>
      <c r="AG66" s="144"/>
      <c r="AJ66" s="144"/>
    </row>
    <row r="67" spans="1:36" x14ac:dyDescent="0.25">
      <c r="A67" s="1" t="s">
        <v>44</v>
      </c>
      <c r="I67" s="144"/>
      <c r="K67" s="144"/>
      <c r="L67" s="144"/>
      <c r="M67" s="144"/>
      <c r="N67" s="144"/>
      <c r="O67" s="144"/>
      <c r="R67" s="144"/>
      <c r="U67" s="144"/>
      <c r="X67" s="144"/>
      <c r="AA67" s="144"/>
      <c r="AD67" s="144"/>
      <c r="AG67" s="144"/>
      <c r="AJ67" s="144"/>
    </row>
    <row r="68" spans="1:36" x14ac:dyDescent="0.25">
      <c r="A68" s="1" t="s">
        <v>45</v>
      </c>
      <c r="I68" s="144"/>
      <c r="K68" s="144"/>
      <c r="L68" s="144"/>
      <c r="M68" s="144"/>
      <c r="N68" s="144"/>
      <c r="O68" s="144"/>
      <c r="R68" s="144"/>
      <c r="U68" s="144"/>
      <c r="X68" s="144"/>
      <c r="AA68" s="144"/>
      <c r="AD68" s="144"/>
      <c r="AG68" s="144"/>
      <c r="AJ68" s="144"/>
    </row>
    <row r="69" spans="1:36" x14ac:dyDescent="0.25">
      <c r="I69" s="144"/>
      <c r="K69" s="144"/>
      <c r="L69" s="144"/>
      <c r="M69" s="144"/>
      <c r="N69" s="144"/>
      <c r="O69" s="144"/>
      <c r="R69" s="144"/>
      <c r="U69" s="144"/>
      <c r="X69" s="144"/>
      <c r="AA69" s="144"/>
      <c r="AD69" s="144"/>
      <c r="AG69" s="144"/>
      <c r="AJ69" s="144"/>
    </row>
    <row r="70" spans="1:36" x14ac:dyDescent="0.25">
      <c r="A70" s="6" t="s">
        <v>46</v>
      </c>
      <c r="I70" s="144"/>
      <c r="K70" s="144"/>
      <c r="L70" s="144"/>
      <c r="M70" s="144"/>
      <c r="N70" s="144"/>
      <c r="O70" s="144"/>
      <c r="R70" s="144"/>
      <c r="U70" s="144"/>
      <c r="X70" s="144"/>
      <c r="AA70" s="144"/>
      <c r="AD70" s="144"/>
      <c r="AG70" s="144"/>
      <c r="AJ70" s="144"/>
    </row>
    <row r="71" spans="1:36" x14ac:dyDescent="0.25">
      <c r="A71" s="6" t="s">
        <v>47</v>
      </c>
      <c r="I71" s="144"/>
      <c r="K71" s="144"/>
      <c r="L71" s="144"/>
      <c r="M71" s="144"/>
      <c r="N71" s="144"/>
      <c r="O71" s="144"/>
      <c r="R71" s="144"/>
      <c r="U71" s="144"/>
      <c r="X71" s="144"/>
      <c r="AA71" s="144"/>
      <c r="AD71" s="144"/>
      <c r="AG71" s="144"/>
      <c r="AJ71" s="144"/>
    </row>
    <row r="72" spans="1:36" x14ac:dyDescent="0.25">
      <c r="I72" s="144"/>
      <c r="K72" s="144"/>
      <c r="L72" s="144"/>
      <c r="M72" s="144"/>
      <c r="N72" s="144"/>
      <c r="O72" s="144"/>
      <c r="R72" s="144"/>
      <c r="U72" s="144"/>
      <c r="X72" s="144"/>
      <c r="AA72" s="144"/>
      <c r="AD72" s="144"/>
      <c r="AG72" s="144"/>
      <c r="AJ72" s="144"/>
    </row>
    <row r="73" spans="1:36" x14ac:dyDescent="0.25">
      <c r="A73" s="1" t="s">
        <v>48</v>
      </c>
      <c r="I73" s="144"/>
      <c r="K73" s="144"/>
      <c r="L73" s="144"/>
      <c r="M73" s="144"/>
      <c r="N73" s="144"/>
      <c r="O73" s="144"/>
      <c r="R73" s="144"/>
      <c r="U73" s="144"/>
      <c r="X73" s="144"/>
      <c r="AA73" s="144"/>
      <c r="AD73" s="144"/>
      <c r="AG73" s="144"/>
      <c r="AJ73" s="144"/>
    </row>
    <row r="74" spans="1:36" x14ac:dyDescent="0.25">
      <c r="A74" s="1" t="s">
        <v>49</v>
      </c>
      <c r="I74" s="144"/>
      <c r="K74" s="144"/>
      <c r="L74" s="144"/>
      <c r="M74" s="144"/>
      <c r="N74" s="144"/>
      <c r="O74" s="144"/>
      <c r="R74" s="144"/>
      <c r="U74" s="144"/>
      <c r="X74" s="144"/>
      <c r="AA74" s="144"/>
      <c r="AD74" s="144"/>
      <c r="AG74" s="144"/>
      <c r="AJ74" s="144"/>
    </row>
    <row r="75" spans="1:36" x14ac:dyDescent="0.25">
      <c r="A75" s="1" t="s">
        <v>50</v>
      </c>
      <c r="I75" s="144"/>
      <c r="K75" s="144"/>
      <c r="L75" s="144"/>
      <c r="M75" s="144"/>
      <c r="N75" s="144"/>
      <c r="O75" s="144"/>
      <c r="R75" s="144"/>
      <c r="U75" s="144"/>
      <c r="X75" s="144"/>
      <c r="AA75" s="144"/>
      <c r="AD75" s="144"/>
      <c r="AG75" s="144"/>
      <c r="AJ75" s="144"/>
    </row>
    <row r="76" spans="1:36" x14ac:dyDescent="0.25">
      <c r="A76" s="1" t="s">
        <v>51</v>
      </c>
      <c r="I76" s="144"/>
      <c r="K76" s="144"/>
      <c r="L76" s="144"/>
      <c r="M76" s="144"/>
      <c r="N76" s="144"/>
      <c r="O76" s="144"/>
      <c r="R76" s="144"/>
      <c r="U76" s="144"/>
      <c r="X76" s="144"/>
      <c r="AA76" s="144"/>
      <c r="AD76" s="144"/>
      <c r="AG76" s="144"/>
      <c r="AJ76" s="144"/>
    </row>
    <row r="77" spans="1:36" x14ac:dyDescent="0.25">
      <c r="A77" s="1" t="s">
        <v>52</v>
      </c>
      <c r="I77" s="144"/>
      <c r="K77" s="144"/>
      <c r="L77" s="144"/>
      <c r="M77" s="144"/>
      <c r="N77" s="144"/>
      <c r="O77" s="144"/>
      <c r="R77" s="144"/>
      <c r="U77" s="144"/>
      <c r="X77" s="144"/>
      <c r="AA77" s="144"/>
      <c r="AD77" s="144"/>
      <c r="AG77" s="144"/>
      <c r="AJ77" s="144"/>
    </row>
    <row r="78" spans="1:36" x14ac:dyDescent="0.25">
      <c r="I78" s="144"/>
      <c r="K78" s="144"/>
      <c r="L78" s="144"/>
      <c r="M78" s="144"/>
      <c r="N78" s="144"/>
      <c r="O78" s="144"/>
      <c r="R78" s="144"/>
      <c r="U78" s="144"/>
      <c r="X78" s="144"/>
      <c r="AA78" s="144"/>
      <c r="AD78" s="144"/>
      <c r="AG78" s="144"/>
      <c r="AJ78" s="144"/>
    </row>
    <row r="79" spans="1:36" x14ac:dyDescent="0.25">
      <c r="A79" s="131"/>
      <c r="B79" s="1" t="s">
        <v>53</v>
      </c>
    </row>
  </sheetData>
  <sheetProtection selectLockedCells="1"/>
  <mergeCells count="11">
    <mergeCell ref="B54:D54"/>
    <mergeCell ref="B60:D60"/>
    <mergeCell ref="Y9:Z9"/>
    <mergeCell ref="AB9:AC9"/>
    <mergeCell ref="AE9:AF9"/>
    <mergeCell ref="P9:Q9"/>
    <mergeCell ref="G9:H9"/>
    <mergeCell ref="J9:K9"/>
    <mergeCell ref="M9:N9"/>
    <mergeCell ref="S9:T9"/>
    <mergeCell ref="V9:W9"/>
  </mergeCells>
  <dataValidations count="2">
    <dataValidation type="list" allowBlank="1" showInputMessage="1" showErrorMessage="1" sqref="D5:E5">
      <formula1>"TOU, non-TOU"</formula1>
    </dataValidation>
    <dataValidation type="list" allowBlank="1" showInputMessage="1" showErrorMessage="1" prompt="Select Charge Unit - monthly, per kWh, per kW" sqref="D37:E38 D55:E55 D40:E49 D61:E61 D12:E27 D29:E35">
      <formula1>"Monthly, per kWh, per kW"</formula1>
    </dataValidation>
  </dataValidations>
  <pageMargins left="0.75" right="0.75" top="1" bottom="1" header="0.5" footer="0.5"/>
  <pageSetup paperSize="3" scale="59" orientation="landscape" r:id="rId1"/>
  <headerFooter alignWithMargins="0">
    <oddFooter>&amp;C9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8433" r:id="rId4" name="Option Button 1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10</xdr:col>
                    <xdr:colOff>679450</xdr:colOff>
                    <xdr:row>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4" r:id="rId5" name="Option Button 2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10</xdr:col>
                    <xdr:colOff>679450</xdr:colOff>
                    <xdr:row>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5" r:id="rId6" name="Option Button 3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10</xdr:col>
                    <xdr:colOff>679450</xdr:colOff>
                    <xdr:row>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6" r:id="rId7" name="Option Button 4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10</xdr:col>
                    <xdr:colOff>679450</xdr:colOff>
                    <xdr:row>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7" r:id="rId8" name="Option Button 5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10</xdr:col>
                    <xdr:colOff>679450</xdr:colOff>
                    <xdr:row>7</xdr:row>
                    <xdr:rowOff>31750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0">
    <tabColor rgb="FF92D050"/>
    <pageSetUpPr fitToPage="1"/>
  </sheetPr>
  <dimension ref="A1:AP79"/>
  <sheetViews>
    <sheetView showGridLines="0" topLeftCell="A34" zoomScaleNormal="100" workbookViewId="0">
      <selection activeCell="E15" sqref="E15"/>
    </sheetView>
  </sheetViews>
  <sheetFormatPr defaultColWidth="9.1796875" defaultRowHeight="12.5" x14ac:dyDescent="0.25"/>
  <cols>
    <col min="1" max="1" width="2.1796875" style="1" customWidth="1"/>
    <col min="2" max="2" width="28.54296875" style="1" customWidth="1"/>
    <col min="3" max="3" width="1.26953125" style="1" customWidth="1"/>
    <col min="4" max="4" width="11.26953125" style="1" customWidth="1"/>
    <col min="5" max="5" width="11.26953125" style="1" hidden="1" customWidth="1"/>
    <col min="6" max="6" width="10.453125" style="1" bestFit="1" customWidth="1"/>
    <col min="7" max="7" width="13.26953125" style="1" customWidth="1"/>
    <col min="8" max="8" width="12.26953125" style="144" customWidth="1"/>
    <col min="9" max="9" width="1.7265625" style="1" customWidth="1"/>
    <col min="10" max="10" width="13.26953125" style="1" customWidth="1"/>
    <col min="11" max="11" width="12.26953125" style="1" customWidth="1"/>
    <col min="12" max="12" width="1.7265625" style="1" customWidth="1"/>
    <col min="13" max="13" width="12.26953125" style="1" customWidth="1"/>
    <col min="14" max="14" width="12.1796875" style="1" bestFit="1" customWidth="1"/>
    <col min="15" max="15" width="1.7265625" style="1" customWidth="1"/>
    <col min="16" max="16" width="13.26953125" style="1" hidden="1" customWidth="1"/>
    <col min="17" max="17" width="12.26953125" style="1" hidden="1" customWidth="1"/>
    <col min="18" max="18" width="1.7265625" style="1" hidden="1" customWidth="1"/>
    <col min="19" max="19" width="12.26953125" style="1" hidden="1" customWidth="1"/>
    <col min="20" max="20" width="0" style="1" hidden="1" customWidth="1"/>
    <col min="21" max="21" width="1.7265625" style="1" hidden="1" customWidth="1"/>
    <col min="22" max="22" width="13.26953125" style="1" hidden="1" customWidth="1"/>
    <col min="23" max="23" width="12.26953125" style="1" hidden="1" customWidth="1"/>
    <col min="24" max="24" width="1.7265625" style="1" hidden="1" customWidth="1"/>
    <col min="25" max="25" width="10.453125" style="1" hidden="1" customWidth="1"/>
    <col min="26" max="26" width="7.54296875" style="1" hidden="1" customWidth="1"/>
    <col min="27" max="27" width="1.7265625" style="1" hidden="1" customWidth="1"/>
    <col min="28" max="28" width="9.81640625" style="1" hidden="1" customWidth="1"/>
    <col min="29" max="29" width="12.453125" style="1" hidden="1" customWidth="1"/>
    <col min="30" max="30" width="1.7265625" style="1" hidden="1" customWidth="1"/>
    <col min="31" max="31" width="10.453125" style="1" hidden="1" customWidth="1"/>
    <col min="32" max="32" width="7.54296875" style="1" hidden="1" customWidth="1"/>
    <col min="33" max="33" width="1.7265625" style="1" customWidth="1"/>
    <col min="34" max="34" width="9.81640625" style="1" bestFit="1" customWidth="1"/>
    <col min="35" max="35" width="12.453125" style="1" bestFit="1" customWidth="1"/>
    <col min="36" max="36" width="1.7265625" style="1" customWidth="1"/>
    <col min="37" max="37" width="10.453125" style="1" bestFit="1" customWidth="1"/>
    <col min="38" max="38" width="7.54296875" style="1" bestFit="1" customWidth="1"/>
    <col min="39" max="16384" width="9.1796875" style="1"/>
  </cols>
  <sheetData>
    <row r="1" spans="2:42" ht="7.5" customHeight="1" x14ac:dyDescent="0.25">
      <c r="M1"/>
      <c r="N1"/>
    </row>
    <row r="2" spans="2:42" ht="7.5" customHeight="1" x14ac:dyDescent="0.25">
      <c r="M2"/>
      <c r="N2"/>
    </row>
    <row r="3" spans="2:42" ht="15.5" x14ac:dyDescent="0.3">
      <c r="B3" s="2" t="s">
        <v>0</v>
      </c>
      <c r="D3" s="136" t="s">
        <v>75</v>
      </c>
      <c r="E3" s="136"/>
      <c r="F3" s="136"/>
      <c r="G3" s="136"/>
      <c r="H3" s="136"/>
      <c r="I3" s="136"/>
      <c r="J3" s="136"/>
      <c r="K3" s="136"/>
      <c r="L3" s="136"/>
      <c r="M3" s="136"/>
      <c r="N3" s="151">
        <v>1</v>
      </c>
      <c r="O3" s="136"/>
      <c r="Q3" s="34"/>
      <c r="R3" s="152"/>
      <c r="S3" s="34"/>
      <c r="T3" s="34"/>
      <c r="U3" s="152"/>
      <c r="V3" s="34"/>
      <c r="W3" s="34"/>
      <c r="X3" s="152"/>
      <c r="Y3" s="34"/>
      <c r="Z3" s="34"/>
      <c r="AA3" s="152"/>
      <c r="AB3" s="34"/>
      <c r="AC3" s="34"/>
      <c r="AD3" s="152"/>
      <c r="AE3" s="34"/>
      <c r="AF3" s="34"/>
      <c r="AG3" s="152"/>
      <c r="AH3" s="34"/>
      <c r="AI3" s="34"/>
      <c r="AJ3" s="152"/>
      <c r="AK3" s="34"/>
      <c r="AL3" s="34"/>
      <c r="AM3" s="34"/>
      <c r="AN3" s="34"/>
      <c r="AO3" s="34"/>
      <c r="AP3" s="34"/>
    </row>
    <row r="4" spans="2:42" ht="7.5" customHeight="1" x14ac:dyDescent="0.35">
      <c r="B4" s="3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R4" s="4"/>
      <c r="U4" s="4"/>
      <c r="X4" s="4"/>
      <c r="AA4" s="4"/>
      <c r="AD4" s="4"/>
      <c r="AG4" s="4"/>
      <c r="AJ4" s="4"/>
    </row>
    <row r="5" spans="2:42" ht="15.5" x14ac:dyDescent="0.35">
      <c r="B5" s="2" t="s">
        <v>1</v>
      </c>
      <c r="D5" s="5" t="s">
        <v>71</v>
      </c>
      <c r="E5" s="5"/>
      <c r="F5" s="4"/>
      <c r="G5" s="4"/>
      <c r="H5" s="4"/>
    </row>
    <row r="6" spans="2:42" ht="15.5" x14ac:dyDescent="0.35">
      <c r="B6" s="3"/>
      <c r="D6" s="4"/>
      <c r="E6" s="4"/>
      <c r="F6" s="4"/>
      <c r="G6" s="8">
        <v>36000</v>
      </c>
      <c r="H6" s="9" t="s">
        <v>110</v>
      </c>
      <c r="J6" s="153"/>
      <c r="K6" s="153"/>
    </row>
    <row r="7" spans="2:42" ht="13" x14ac:dyDescent="0.3">
      <c r="B7" s="6"/>
      <c r="D7" s="7" t="s">
        <v>3</v>
      </c>
      <c r="E7" s="7"/>
      <c r="F7" s="7"/>
      <c r="G7" s="160">
        <v>6800</v>
      </c>
      <c r="H7" s="9" t="s">
        <v>69</v>
      </c>
      <c r="J7" s="153"/>
      <c r="K7" s="153"/>
    </row>
    <row r="8" spans="2:42" ht="13" x14ac:dyDescent="0.3">
      <c r="B8" s="6"/>
      <c r="G8" s="160">
        <v>2400000</v>
      </c>
      <c r="H8" s="9" t="s">
        <v>4</v>
      </c>
    </row>
    <row r="9" spans="2:42" s="19" customFormat="1" ht="25.15" customHeight="1" x14ac:dyDescent="0.25">
      <c r="B9" s="148"/>
      <c r="D9" s="149"/>
      <c r="E9" s="149"/>
      <c r="F9" s="149"/>
      <c r="G9" s="220" t="s">
        <v>113</v>
      </c>
      <c r="H9" s="221"/>
      <c r="I9" s="150"/>
      <c r="J9" s="220" t="s">
        <v>59</v>
      </c>
      <c r="K9" s="221"/>
      <c r="L9" s="150"/>
      <c r="M9" s="220" t="s">
        <v>60</v>
      </c>
      <c r="N9" s="221"/>
      <c r="O9" s="150"/>
      <c r="P9" s="220" t="s">
        <v>62</v>
      </c>
      <c r="Q9" s="221"/>
      <c r="R9" s="150"/>
      <c r="S9" s="220" t="s">
        <v>63</v>
      </c>
      <c r="T9" s="221"/>
      <c r="U9" s="150"/>
      <c r="V9" s="220" t="s">
        <v>64</v>
      </c>
      <c r="W9" s="221"/>
      <c r="X9" s="150"/>
      <c r="Y9" s="220" t="s">
        <v>65</v>
      </c>
      <c r="Z9" s="221"/>
      <c r="AA9" s="150"/>
      <c r="AB9" s="220" t="s">
        <v>66</v>
      </c>
      <c r="AC9" s="221"/>
      <c r="AD9" s="150"/>
      <c r="AE9" s="220" t="s">
        <v>67</v>
      </c>
      <c r="AF9" s="221"/>
    </row>
    <row r="10" spans="2:42" ht="12.75" customHeight="1" x14ac:dyDescent="0.3">
      <c r="B10" s="6"/>
      <c r="D10" s="137" t="s">
        <v>5</v>
      </c>
      <c r="E10" s="137"/>
      <c r="F10" s="10" t="s">
        <v>7</v>
      </c>
      <c r="G10" s="10" t="s">
        <v>6</v>
      </c>
      <c r="H10" s="11" t="s">
        <v>8</v>
      </c>
      <c r="I10" s="144"/>
      <c r="J10" s="10" t="s">
        <v>6</v>
      </c>
      <c r="K10" s="11" t="s">
        <v>8</v>
      </c>
      <c r="L10" s="144"/>
      <c r="M10" s="145" t="s">
        <v>9</v>
      </c>
      <c r="N10" s="139" t="s">
        <v>10</v>
      </c>
      <c r="O10" s="144"/>
      <c r="P10" s="10" t="s">
        <v>6</v>
      </c>
      <c r="Q10" s="11" t="s">
        <v>8</v>
      </c>
      <c r="R10" s="144"/>
      <c r="S10" s="145" t="s">
        <v>9</v>
      </c>
      <c r="T10" s="139" t="s">
        <v>61</v>
      </c>
      <c r="U10" s="144"/>
      <c r="V10" s="10" t="s">
        <v>6</v>
      </c>
      <c r="W10" s="11" t="s">
        <v>8</v>
      </c>
      <c r="X10" s="144"/>
      <c r="Y10" s="145" t="s">
        <v>9</v>
      </c>
      <c r="Z10" s="139" t="s">
        <v>61</v>
      </c>
      <c r="AA10" s="144"/>
      <c r="AB10" s="10" t="s">
        <v>6</v>
      </c>
      <c r="AC10" s="11" t="s">
        <v>8</v>
      </c>
      <c r="AD10" s="144"/>
      <c r="AE10" s="145" t="s">
        <v>9</v>
      </c>
      <c r="AF10" s="139" t="s">
        <v>61</v>
      </c>
    </row>
    <row r="11" spans="2:42" ht="13" x14ac:dyDescent="0.3">
      <c r="B11" s="6"/>
      <c r="D11" s="138"/>
      <c r="E11" s="138"/>
      <c r="F11" s="12"/>
      <c r="G11" s="12" t="s">
        <v>11</v>
      </c>
      <c r="H11" s="13" t="s">
        <v>11</v>
      </c>
      <c r="I11" s="144"/>
      <c r="J11" s="12" t="s">
        <v>11</v>
      </c>
      <c r="K11" s="13" t="s">
        <v>11</v>
      </c>
      <c r="L11" s="144"/>
      <c r="M11" s="146"/>
      <c r="N11" s="140"/>
      <c r="O11" s="144"/>
      <c r="P11" s="12" t="s">
        <v>11</v>
      </c>
      <c r="Q11" s="13" t="s">
        <v>11</v>
      </c>
      <c r="R11" s="144"/>
      <c r="S11" s="146"/>
      <c r="T11" s="140"/>
      <c r="U11" s="144"/>
      <c r="V11" s="12" t="s">
        <v>11</v>
      </c>
      <c r="W11" s="13" t="s">
        <v>11</v>
      </c>
      <c r="X11" s="144"/>
      <c r="Y11" s="146"/>
      <c r="Z11" s="140"/>
      <c r="AA11" s="144"/>
      <c r="AB11" s="12" t="s">
        <v>11</v>
      </c>
      <c r="AC11" s="13" t="s">
        <v>11</v>
      </c>
      <c r="AD11" s="144"/>
      <c r="AE11" s="146"/>
      <c r="AF11" s="140"/>
    </row>
    <row r="12" spans="2:42" x14ac:dyDescent="0.25">
      <c r="B12" s="14" t="s">
        <v>12</v>
      </c>
      <c r="C12" s="14"/>
      <c r="D12" s="15" t="s">
        <v>55</v>
      </c>
      <c r="E12" s="15"/>
      <c r="F12" s="161">
        <f>G6</f>
        <v>36000</v>
      </c>
      <c r="G12" s="16">
        <v>2.82</v>
      </c>
      <c r="H12" s="18">
        <f t="shared" ref="H12:H27" si="0">$F12*G12</f>
        <v>101520</v>
      </c>
      <c r="I12" s="19"/>
      <c r="J12" s="16">
        <v>1.7</v>
      </c>
      <c r="K12" s="18">
        <f t="shared" ref="K12:K27" si="1">$F12*J12</f>
        <v>61200</v>
      </c>
      <c r="L12" s="19"/>
      <c r="M12" s="21">
        <f t="shared" ref="M12:M21" si="2">K12-H12</f>
        <v>-40320</v>
      </c>
      <c r="N12" s="22">
        <f t="shared" ref="N12:N21" si="3">IF((H12)=0,"",(M12/H12))</f>
        <v>-0.3971631205673759</v>
      </c>
      <c r="O12" s="19"/>
      <c r="P12" s="16">
        <v>1.72</v>
      </c>
      <c r="Q12" s="18">
        <f t="shared" ref="Q12:Q27" si="4">$F12*P12</f>
        <v>61920</v>
      </c>
      <c r="R12" s="19"/>
      <c r="S12" s="21">
        <f>Q12-K12</f>
        <v>720</v>
      </c>
      <c r="T12" s="22">
        <f t="shared" ref="T12:T34" si="5">IF((K12)=0,"",(S12/K12))</f>
        <v>1.1764705882352941E-2</v>
      </c>
      <c r="U12" s="19"/>
      <c r="V12" s="16">
        <v>1.72</v>
      </c>
      <c r="W12" s="18">
        <f t="shared" ref="W12:W27" si="6">$F12*V12</f>
        <v>61920</v>
      </c>
      <c r="X12" s="19"/>
      <c r="Y12" s="21">
        <f>W12-Q12</f>
        <v>0</v>
      </c>
      <c r="Z12" s="22">
        <f t="shared" ref="Z12:Z34" si="7">IF((Q12)=0,"",(Y12/Q12))</f>
        <v>0</v>
      </c>
      <c r="AA12" s="19"/>
      <c r="AB12" s="16">
        <v>1.76</v>
      </c>
      <c r="AC12" s="18">
        <f t="shared" ref="AC12:AC27" si="8">$F12*AB12</f>
        <v>63360</v>
      </c>
      <c r="AD12" s="19"/>
      <c r="AE12" s="21">
        <f>AC12-W12</f>
        <v>1440</v>
      </c>
      <c r="AF12" s="22">
        <f t="shared" ref="AF12:AF34" si="9">IF((W12)=0,"",(AE12/W12))</f>
        <v>2.3255813953488372E-2</v>
      </c>
    </row>
    <row r="13" spans="2:42" x14ac:dyDescent="0.25">
      <c r="B13" s="14" t="s">
        <v>13</v>
      </c>
      <c r="C13" s="14"/>
      <c r="D13" s="15" t="s">
        <v>55</v>
      </c>
      <c r="E13" s="15"/>
      <c r="F13" s="161">
        <f>G6</f>
        <v>36000</v>
      </c>
      <c r="G13" s="16"/>
      <c r="H13" s="18">
        <f t="shared" si="0"/>
        <v>0</v>
      </c>
      <c r="I13" s="19"/>
      <c r="J13" s="16"/>
      <c r="K13" s="18">
        <f t="shared" si="1"/>
        <v>0</v>
      </c>
      <c r="L13" s="19"/>
      <c r="M13" s="21">
        <f t="shared" si="2"/>
        <v>0</v>
      </c>
      <c r="N13" s="22" t="str">
        <f t="shared" si="3"/>
        <v/>
      </c>
      <c r="O13" s="19"/>
      <c r="P13" s="16"/>
      <c r="Q13" s="18">
        <f t="shared" si="4"/>
        <v>0</v>
      </c>
      <c r="R13" s="19"/>
      <c r="S13" s="21">
        <f t="shared" ref="S13:S42" si="10">Q13-K13</f>
        <v>0</v>
      </c>
      <c r="T13" s="22" t="str">
        <f t="shared" si="5"/>
        <v/>
      </c>
      <c r="U13" s="19"/>
      <c r="V13" s="16"/>
      <c r="W13" s="18">
        <f t="shared" si="6"/>
        <v>0</v>
      </c>
      <c r="X13" s="19"/>
      <c r="Y13" s="21">
        <f t="shared" ref="Y13:Y42" si="11">W13-Q13</f>
        <v>0</v>
      </c>
      <c r="Z13" s="22" t="str">
        <f t="shared" si="7"/>
        <v/>
      </c>
      <c r="AA13" s="19"/>
      <c r="AB13" s="16"/>
      <c r="AC13" s="18">
        <f t="shared" si="8"/>
        <v>0</v>
      </c>
      <c r="AD13" s="19"/>
      <c r="AE13" s="21">
        <f t="shared" ref="AE13:AE60" si="12">AC13-W13</f>
        <v>0</v>
      </c>
      <c r="AF13" s="22" t="str">
        <f t="shared" si="9"/>
        <v/>
      </c>
    </row>
    <row r="14" spans="2:42" x14ac:dyDescent="0.25">
      <c r="B14" s="23" t="s">
        <v>104</v>
      </c>
      <c r="C14" s="14"/>
      <c r="D14" s="15" t="s">
        <v>55</v>
      </c>
      <c r="E14" s="15"/>
      <c r="F14" s="161">
        <f>G6</f>
        <v>36000</v>
      </c>
      <c r="G14" s="16"/>
      <c r="H14" s="18">
        <f t="shared" si="0"/>
        <v>0</v>
      </c>
      <c r="I14" s="19"/>
      <c r="J14" s="16"/>
      <c r="K14" s="18">
        <f t="shared" si="1"/>
        <v>0</v>
      </c>
      <c r="L14" s="19"/>
      <c r="M14" s="21">
        <f t="shared" si="2"/>
        <v>0</v>
      </c>
      <c r="N14" s="22" t="str">
        <f t="shared" si="3"/>
        <v/>
      </c>
      <c r="O14" s="19"/>
      <c r="P14" s="16"/>
      <c r="Q14" s="18">
        <f t="shared" si="4"/>
        <v>0</v>
      </c>
      <c r="R14" s="19"/>
      <c r="S14" s="21">
        <f t="shared" si="10"/>
        <v>0</v>
      </c>
      <c r="T14" s="22" t="str">
        <f t="shared" si="5"/>
        <v/>
      </c>
      <c r="U14" s="19"/>
      <c r="V14" s="16"/>
      <c r="W14" s="18">
        <f t="shared" si="6"/>
        <v>0</v>
      </c>
      <c r="X14" s="19"/>
      <c r="Y14" s="21">
        <f t="shared" si="11"/>
        <v>0</v>
      </c>
      <c r="Z14" s="22" t="str">
        <f t="shared" si="7"/>
        <v/>
      </c>
      <c r="AA14" s="19"/>
      <c r="AB14" s="16"/>
      <c r="AC14" s="18">
        <f t="shared" si="8"/>
        <v>0</v>
      </c>
      <c r="AD14" s="19"/>
      <c r="AE14" s="21">
        <f t="shared" si="12"/>
        <v>0</v>
      </c>
      <c r="AF14" s="22" t="str">
        <f t="shared" si="9"/>
        <v/>
      </c>
    </row>
    <row r="15" spans="2:42" x14ac:dyDescent="0.25">
      <c r="B15" s="23" t="s">
        <v>105</v>
      </c>
      <c r="C15" s="14"/>
      <c r="D15" s="15" t="s">
        <v>55</v>
      </c>
      <c r="E15" s="15"/>
      <c r="F15" s="161">
        <v>1</v>
      </c>
      <c r="G15" s="16">
        <v>0</v>
      </c>
      <c r="H15" s="18">
        <f t="shared" si="0"/>
        <v>0</v>
      </c>
      <c r="I15" s="19"/>
      <c r="J15" s="16">
        <v>0</v>
      </c>
      <c r="K15" s="18">
        <f t="shared" si="1"/>
        <v>0</v>
      </c>
      <c r="L15" s="19"/>
      <c r="M15" s="21">
        <f t="shared" si="2"/>
        <v>0</v>
      </c>
      <c r="N15" s="22" t="str">
        <f t="shared" si="3"/>
        <v/>
      </c>
      <c r="O15" s="19"/>
      <c r="P15" s="16">
        <v>0</v>
      </c>
      <c r="Q15" s="18">
        <f t="shared" si="4"/>
        <v>0</v>
      </c>
      <c r="R15" s="19"/>
      <c r="S15" s="21">
        <f t="shared" si="10"/>
        <v>0</v>
      </c>
      <c r="T15" s="22" t="str">
        <f t="shared" si="5"/>
        <v/>
      </c>
      <c r="U15" s="19"/>
      <c r="V15" s="16">
        <v>0</v>
      </c>
      <c r="W15" s="18">
        <f t="shared" si="6"/>
        <v>0</v>
      </c>
      <c r="X15" s="19"/>
      <c r="Y15" s="21">
        <f t="shared" si="11"/>
        <v>0</v>
      </c>
      <c r="Z15" s="22" t="str">
        <f t="shared" si="7"/>
        <v/>
      </c>
      <c r="AA15" s="19"/>
      <c r="AB15" s="16">
        <v>0</v>
      </c>
      <c r="AC15" s="18">
        <f t="shared" si="8"/>
        <v>0</v>
      </c>
      <c r="AD15" s="19"/>
      <c r="AE15" s="21">
        <f t="shared" si="12"/>
        <v>0</v>
      </c>
      <c r="AF15" s="22" t="str">
        <f t="shared" si="9"/>
        <v/>
      </c>
    </row>
    <row r="16" spans="2:42" hidden="1" x14ac:dyDescent="0.25">
      <c r="B16" s="23"/>
      <c r="C16" s="14"/>
      <c r="D16" s="15"/>
      <c r="E16" s="15"/>
      <c r="F16" s="161">
        <f>G6</f>
        <v>36000</v>
      </c>
      <c r="G16" s="16"/>
      <c r="H16" s="18">
        <f t="shared" si="0"/>
        <v>0</v>
      </c>
      <c r="I16" s="19"/>
      <c r="J16" s="16"/>
      <c r="K16" s="18">
        <f t="shared" si="1"/>
        <v>0</v>
      </c>
      <c r="L16" s="19"/>
      <c r="M16" s="21">
        <f t="shared" si="2"/>
        <v>0</v>
      </c>
      <c r="N16" s="22" t="str">
        <f t="shared" si="3"/>
        <v/>
      </c>
      <c r="O16" s="19"/>
      <c r="P16" s="16"/>
      <c r="Q16" s="18">
        <f t="shared" si="4"/>
        <v>0</v>
      </c>
      <c r="R16" s="19"/>
      <c r="S16" s="21">
        <f t="shared" si="10"/>
        <v>0</v>
      </c>
      <c r="T16" s="22" t="str">
        <f t="shared" si="5"/>
        <v/>
      </c>
      <c r="U16" s="19"/>
      <c r="V16" s="16"/>
      <c r="W16" s="18">
        <f t="shared" si="6"/>
        <v>0</v>
      </c>
      <c r="X16" s="19"/>
      <c r="Y16" s="21">
        <f t="shared" si="11"/>
        <v>0</v>
      </c>
      <c r="Z16" s="22" t="str">
        <f t="shared" si="7"/>
        <v/>
      </c>
      <c r="AA16" s="19"/>
      <c r="AB16" s="16"/>
      <c r="AC16" s="18">
        <f t="shared" si="8"/>
        <v>0</v>
      </c>
      <c r="AD16" s="19"/>
      <c r="AE16" s="21">
        <f t="shared" si="12"/>
        <v>0</v>
      </c>
      <c r="AF16" s="22" t="str">
        <f t="shared" si="9"/>
        <v/>
      </c>
    </row>
    <row r="17" spans="2:32" hidden="1" x14ac:dyDescent="0.25">
      <c r="B17" s="23"/>
      <c r="C17" s="14"/>
      <c r="D17" s="15"/>
      <c r="E17" s="15"/>
      <c r="F17" s="161">
        <f>G6</f>
        <v>36000</v>
      </c>
      <c r="G17" s="16"/>
      <c r="H17" s="18">
        <f t="shared" si="0"/>
        <v>0</v>
      </c>
      <c r="I17" s="19"/>
      <c r="J17" s="16"/>
      <c r="K17" s="18">
        <f t="shared" si="1"/>
        <v>0</v>
      </c>
      <c r="L17" s="19"/>
      <c r="M17" s="21">
        <f t="shared" si="2"/>
        <v>0</v>
      </c>
      <c r="N17" s="22" t="str">
        <f t="shared" si="3"/>
        <v/>
      </c>
      <c r="O17" s="19"/>
      <c r="P17" s="16"/>
      <c r="Q17" s="18">
        <f t="shared" si="4"/>
        <v>0</v>
      </c>
      <c r="R17" s="19"/>
      <c r="S17" s="21">
        <f t="shared" si="10"/>
        <v>0</v>
      </c>
      <c r="T17" s="22" t="str">
        <f t="shared" si="5"/>
        <v/>
      </c>
      <c r="U17" s="19"/>
      <c r="V17" s="16"/>
      <c r="W17" s="18">
        <f t="shared" si="6"/>
        <v>0</v>
      </c>
      <c r="X17" s="19"/>
      <c r="Y17" s="21">
        <f t="shared" si="11"/>
        <v>0</v>
      </c>
      <c r="Z17" s="22" t="str">
        <f t="shared" si="7"/>
        <v/>
      </c>
      <c r="AA17" s="19"/>
      <c r="AB17" s="16"/>
      <c r="AC17" s="18">
        <f t="shared" si="8"/>
        <v>0</v>
      </c>
      <c r="AD17" s="19"/>
      <c r="AE17" s="21">
        <f t="shared" si="12"/>
        <v>0</v>
      </c>
      <c r="AF17" s="22" t="str">
        <f t="shared" si="9"/>
        <v/>
      </c>
    </row>
    <row r="18" spans="2:32" hidden="1" x14ac:dyDescent="0.25">
      <c r="B18" s="23"/>
      <c r="C18" s="14"/>
      <c r="D18" s="15"/>
      <c r="E18" s="15"/>
      <c r="F18" s="161">
        <f>G6</f>
        <v>36000</v>
      </c>
      <c r="G18" s="16"/>
      <c r="H18" s="18">
        <f t="shared" si="0"/>
        <v>0</v>
      </c>
      <c r="I18" s="19"/>
      <c r="J18" s="16"/>
      <c r="K18" s="18">
        <f t="shared" si="1"/>
        <v>0</v>
      </c>
      <c r="L18" s="19"/>
      <c r="M18" s="21">
        <f t="shared" si="2"/>
        <v>0</v>
      </c>
      <c r="N18" s="22" t="str">
        <f t="shared" si="3"/>
        <v/>
      </c>
      <c r="O18" s="19"/>
      <c r="P18" s="16"/>
      <c r="Q18" s="18">
        <f t="shared" si="4"/>
        <v>0</v>
      </c>
      <c r="R18" s="19"/>
      <c r="S18" s="21">
        <f t="shared" si="10"/>
        <v>0</v>
      </c>
      <c r="T18" s="22" t="str">
        <f t="shared" si="5"/>
        <v/>
      </c>
      <c r="U18" s="19"/>
      <c r="V18" s="16"/>
      <c r="W18" s="18">
        <f t="shared" si="6"/>
        <v>0</v>
      </c>
      <c r="X18" s="19"/>
      <c r="Y18" s="21">
        <f t="shared" si="11"/>
        <v>0</v>
      </c>
      <c r="Z18" s="22" t="str">
        <f t="shared" si="7"/>
        <v/>
      </c>
      <c r="AA18" s="19"/>
      <c r="AB18" s="16"/>
      <c r="AC18" s="18">
        <f t="shared" si="8"/>
        <v>0</v>
      </c>
      <c r="AD18" s="19"/>
      <c r="AE18" s="21">
        <f t="shared" si="12"/>
        <v>0</v>
      </c>
      <c r="AF18" s="22" t="str">
        <f t="shared" si="9"/>
        <v/>
      </c>
    </row>
    <row r="19" spans="2:32" x14ac:dyDescent="0.25">
      <c r="B19" s="14" t="s">
        <v>14</v>
      </c>
      <c r="C19" s="14"/>
      <c r="D19" s="15" t="s">
        <v>70</v>
      </c>
      <c r="E19" s="15"/>
      <c r="F19" s="17">
        <f>$G$7</f>
        <v>6800</v>
      </c>
      <c r="G19" s="16">
        <v>7.4960000000000004</v>
      </c>
      <c r="H19" s="18">
        <f t="shared" si="0"/>
        <v>50972.800000000003</v>
      </c>
      <c r="I19" s="19"/>
      <c r="J19" s="16">
        <v>4.5317999999999996</v>
      </c>
      <c r="K19" s="18">
        <f t="shared" si="1"/>
        <v>30816.239999999998</v>
      </c>
      <c r="L19" s="19"/>
      <c r="M19" s="21">
        <f t="shared" si="2"/>
        <v>-20156.560000000005</v>
      </c>
      <c r="N19" s="22">
        <f t="shared" si="3"/>
        <v>-0.39543756670224128</v>
      </c>
      <c r="O19" s="19"/>
      <c r="P19" s="16">
        <v>4.5872000000000002</v>
      </c>
      <c r="Q19" s="18">
        <f t="shared" si="4"/>
        <v>31192.960000000003</v>
      </c>
      <c r="R19" s="19"/>
      <c r="S19" s="21">
        <f t="shared" si="10"/>
        <v>376.7200000000048</v>
      </c>
      <c r="T19" s="22">
        <f t="shared" si="5"/>
        <v>1.2224723068096719E-2</v>
      </c>
      <c r="U19" s="19"/>
      <c r="V19" s="16">
        <v>4.5757000000000003</v>
      </c>
      <c r="W19" s="18">
        <f t="shared" si="6"/>
        <v>31114.760000000002</v>
      </c>
      <c r="X19" s="19"/>
      <c r="Y19" s="21">
        <f t="shared" si="11"/>
        <v>-78.200000000000728</v>
      </c>
      <c r="Z19" s="22">
        <f t="shared" si="7"/>
        <v>-2.5069759330310659E-3</v>
      </c>
      <c r="AA19" s="19"/>
      <c r="AB19" s="16">
        <v>4.6752000000000002</v>
      </c>
      <c r="AC19" s="18">
        <f t="shared" si="8"/>
        <v>31791.360000000001</v>
      </c>
      <c r="AD19" s="19"/>
      <c r="AE19" s="21">
        <f t="shared" si="12"/>
        <v>676.59999999999854</v>
      </c>
      <c r="AF19" s="22">
        <f t="shared" si="9"/>
        <v>2.174530672902502E-2</v>
      </c>
    </row>
    <row r="20" spans="2:32" x14ac:dyDescent="0.25">
      <c r="B20" s="14" t="s">
        <v>15</v>
      </c>
      <c r="C20" s="14"/>
      <c r="D20" s="15" t="s">
        <v>70</v>
      </c>
      <c r="E20" s="15"/>
      <c r="F20" s="17">
        <f t="shared" ref="F20" si="13">$G$7</f>
        <v>6800</v>
      </c>
      <c r="G20" s="16"/>
      <c r="H20" s="18">
        <f t="shared" si="0"/>
        <v>0</v>
      </c>
      <c r="I20" s="19"/>
      <c r="J20" s="16"/>
      <c r="K20" s="18">
        <f t="shared" si="1"/>
        <v>0</v>
      </c>
      <c r="L20" s="19"/>
      <c r="M20" s="21">
        <f t="shared" si="2"/>
        <v>0</v>
      </c>
      <c r="N20" s="22" t="str">
        <f t="shared" si="3"/>
        <v/>
      </c>
      <c r="O20" s="19"/>
      <c r="P20" s="16"/>
      <c r="Q20" s="18">
        <f t="shared" si="4"/>
        <v>0</v>
      </c>
      <c r="R20" s="19"/>
      <c r="S20" s="21">
        <f t="shared" si="10"/>
        <v>0</v>
      </c>
      <c r="T20" s="22" t="str">
        <f t="shared" si="5"/>
        <v/>
      </c>
      <c r="U20" s="19"/>
      <c r="V20" s="16"/>
      <c r="W20" s="18">
        <f t="shared" si="6"/>
        <v>0</v>
      </c>
      <c r="X20" s="19"/>
      <c r="Y20" s="21">
        <f t="shared" si="11"/>
        <v>0</v>
      </c>
      <c r="Z20" s="22" t="str">
        <f t="shared" si="7"/>
        <v/>
      </c>
      <c r="AA20" s="19"/>
      <c r="AB20" s="16"/>
      <c r="AC20" s="18">
        <f t="shared" si="8"/>
        <v>0</v>
      </c>
      <c r="AD20" s="19"/>
      <c r="AE20" s="21">
        <f t="shared" si="12"/>
        <v>0</v>
      </c>
      <c r="AF20" s="22" t="str">
        <f t="shared" si="9"/>
        <v/>
      </c>
    </row>
    <row r="21" spans="2:32" x14ac:dyDescent="0.25">
      <c r="B21" s="14" t="s">
        <v>16</v>
      </c>
      <c r="C21" s="14"/>
      <c r="D21" s="15" t="s">
        <v>70</v>
      </c>
      <c r="E21" s="15"/>
      <c r="F21" s="17">
        <f>$G$7</f>
        <v>6800</v>
      </c>
      <c r="G21" s="16"/>
      <c r="H21" s="18">
        <f t="shared" si="0"/>
        <v>0</v>
      </c>
      <c r="I21" s="19"/>
      <c r="J21" s="16"/>
      <c r="K21" s="18">
        <f t="shared" si="1"/>
        <v>0</v>
      </c>
      <c r="L21" s="19"/>
      <c r="M21" s="21">
        <f t="shared" si="2"/>
        <v>0</v>
      </c>
      <c r="N21" s="22" t="str">
        <f t="shared" si="3"/>
        <v/>
      </c>
      <c r="O21" s="19"/>
      <c r="P21" s="16"/>
      <c r="Q21" s="18">
        <f t="shared" si="4"/>
        <v>0</v>
      </c>
      <c r="R21" s="19"/>
      <c r="S21" s="21">
        <f t="shared" si="10"/>
        <v>0</v>
      </c>
      <c r="T21" s="22" t="str">
        <f t="shared" si="5"/>
        <v/>
      </c>
      <c r="U21" s="19"/>
      <c r="V21" s="16"/>
      <c r="W21" s="18">
        <f t="shared" si="6"/>
        <v>0</v>
      </c>
      <c r="X21" s="19"/>
      <c r="Y21" s="21">
        <f t="shared" si="11"/>
        <v>0</v>
      </c>
      <c r="Z21" s="22" t="str">
        <f t="shared" si="7"/>
        <v/>
      </c>
      <c r="AA21" s="19"/>
      <c r="AB21" s="16"/>
      <c r="AC21" s="18">
        <f t="shared" si="8"/>
        <v>0</v>
      </c>
      <c r="AD21" s="19"/>
      <c r="AE21" s="21">
        <f t="shared" si="12"/>
        <v>0</v>
      </c>
      <c r="AF21" s="22" t="str">
        <f t="shared" si="9"/>
        <v/>
      </c>
    </row>
    <row r="22" spans="2:32" hidden="1" x14ac:dyDescent="0.25">
      <c r="B22" s="24"/>
      <c r="C22" s="14"/>
      <c r="D22" s="15"/>
      <c r="E22" s="15"/>
      <c r="F22" s="17"/>
      <c r="G22" s="16"/>
      <c r="H22" s="18"/>
      <c r="I22" s="19"/>
      <c r="J22" s="16"/>
      <c r="K22" s="18"/>
      <c r="L22" s="19"/>
      <c r="M22" s="21"/>
      <c r="N22" s="22"/>
      <c r="O22" s="19"/>
      <c r="P22" s="16"/>
      <c r="Q22" s="18"/>
      <c r="R22" s="19"/>
      <c r="S22" s="21"/>
      <c r="T22" s="22"/>
      <c r="U22" s="19"/>
      <c r="V22" s="16"/>
      <c r="W22" s="18"/>
      <c r="X22" s="19"/>
      <c r="Y22" s="21"/>
      <c r="Z22" s="22"/>
      <c r="AA22" s="19"/>
      <c r="AB22" s="16"/>
      <c r="AC22" s="18"/>
      <c r="AD22" s="19"/>
      <c r="AE22" s="21"/>
      <c r="AF22" s="22"/>
    </row>
    <row r="23" spans="2:32" hidden="1" x14ac:dyDescent="0.25">
      <c r="B23" s="132"/>
      <c r="C23" s="14"/>
      <c r="D23" s="15"/>
      <c r="E23" s="15"/>
      <c r="F23" s="17"/>
      <c r="G23" s="16"/>
      <c r="H23" s="18"/>
      <c r="I23" s="19"/>
      <c r="J23" s="16"/>
      <c r="K23" s="18"/>
      <c r="L23" s="19"/>
      <c r="M23" s="21"/>
      <c r="N23" s="22"/>
      <c r="O23" s="19"/>
      <c r="P23" s="16"/>
      <c r="Q23" s="18"/>
      <c r="R23" s="19"/>
      <c r="S23" s="21"/>
      <c r="T23" s="22"/>
      <c r="U23" s="19"/>
      <c r="V23" s="16"/>
      <c r="W23" s="18"/>
      <c r="X23" s="19"/>
      <c r="Y23" s="21"/>
      <c r="Z23" s="22"/>
      <c r="AA23" s="19"/>
      <c r="AB23" s="16"/>
      <c r="AC23" s="18"/>
      <c r="AD23" s="19"/>
      <c r="AE23" s="21"/>
      <c r="AF23" s="22"/>
    </row>
    <row r="24" spans="2:32" x14ac:dyDescent="0.25">
      <c r="B24" s="24" t="s">
        <v>57</v>
      </c>
      <c r="C24" s="14"/>
      <c r="D24" s="15" t="s">
        <v>70</v>
      </c>
      <c r="E24" s="15"/>
      <c r="F24" s="17">
        <f t="shared" ref="F24:F27" si="14">$G$7</f>
        <v>6800</v>
      </c>
      <c r="G24" s="16">
        <v>0</v>
      </c>
      <c r="H24" s="18">
        <f t="shared" si="0"/>
        <v>0</v>
      </c>
      <c r="I24" s="19"/>
      <c r="J24" s="16">
        <v>0</v>
      </c>
      <c r="K24" s="18">
        <f t="shared" si="1"/>
        <v>0</v>
      </c>
      <c r="L24" s="19"/>
      <c r="M24" s="21">
        <f t="shared" ref="M24:M42" si="15">K24-H24</f>
        <v>0</v>
      </c>
      <c r="N24" s="22" t="str">
        <f t="shared" ref="N24:N34" si="16">IF((H24)=0,"",(M24/H24))</f>
        <v/>
      </c>
      <c r="O24" s="19"/>
      <c r="P24" s="16">
        <v>0</v>
      </c>
      <c r="Q24" s="18">
        <f t="shared" si="4"/>
        <v>0</v>
      </c>
      <c r="R24" s="19"/>
      <c r="S24" s="21">
        <f t="shared" si="10"/>
        <v>0</v>
      </c>
      <c r="T24" s="22" t="str">
        <f t="shared" si="5"/>
        <v/>
      </c>
      <c r="U24" s="19"/>
      <c r="V24" s="16">
        <v>0</v>
      </c>
      <c r="W24" s="18">
        <f t="shared" si="6"/>
        <v>0</v>
      </c>
      <c r="X24" s="19"/>
      <c r="Y24" s="21">
        <f t="shared" si="11"/>
        <v>0</v>
      </c>
      <c r="Z24" s="22" t="str">
        <f t="shared" si="7"/>
        <v/>
      </c>
      <c r="AA24" s="19"/>
      <c r="AB24" s="16">
        <v>0</v>
      </c>
      <c r="AC24" s="18">
        <f t="shared" si="8"/>
        <v>0</v>
      </c>
      <c r="AD24" s="19"/>
      <c r="AE24" s="21">
        <f t="shared" si="12"/>
        <v>0</v>
      </c>
      <c r="AF24" s="22" t="str">
        <f t="shared" si="9"/>
        <v/>
      </c>
    </row>
    <row r="25" spans="2:32" hidden="1" x14ac:dyDescent="0.25">
      <c r="B25" s="24"/>
      <c r="C25" s="14"/>
      <c r="D25" s="15"/>
      <c r="E25" s="15"/>
      <c r="F25" s="17">
        <f t="shared" si="14"/>
        <v>6800</v>
      </c>
      <c r="G25" s="16"/>
      <c r="H25" s="18">
        <f t="shared" si="0"/>
        <v>0</v>
      </c>
      <c r="I25" s="19"/>
      <c r="J25" s="16"/>
      <c r="K25" s="18">
        <f t="shared" si="1"/>
        <v>0</v>
      </c>
      <c r="L25" s="19"/>
      <c r="M25" s="21">
        <f t="shared" si="15"/>
        <v>0</v>
      </c>
      <c r="N25" s="22" t="str">
        <f t="shared" si="16"/>
        <v/>
      </c>
      <c r="O25" s="19"/>
      <c r="P25" s="16"/>
      <c r="Q25" s="18">
        <f t="shared" si="4"/>
        <v>0</v>
      </c>
      <c r="R25" s="19"/>
      <c r="S25" s="21">
        <f t="shared" si="10"/>
        <v>0</v>
      </c>
      <c r="T25" s="22" t="str">
        <f t="shared" si="5"/>
        <v/>
      </c>
      <c r="U25" s="19"/>
      <c r="V25" s="16"/>
      <c r="W25" s="18">
        <f t="shared" si="6"/>
        <v>0</v>
      </c>
      <c r="X25" s="19"/>
      <c r="Y25" s="21">
        <f t="shared" si="11"/>
        <v>0</v>
      </c>
      <c r="Z25" s="22" t="str">
        <f t="shared" si="7"/>
        <v/>
      </c>
      <c r="AA25" s="19"/>
      <c r="AB25" s="16"/>
      <c r="AC25" s="18">
        <f t="shared" si="8"/>
        <v>0</v>
      </c>
      <c r="AD25" s="19"/>
      <c r="AE25" s="21">
        <f t="shared" si="12"/>
        <v>0</v>
      </c>
      <c r="AF25" s="22" t="str">
        <f t="shared" si="9"/>
        <v/>
      </c>
    </row>
    <row r="26" spans="2:32" hidden="1" x14ac:dyDescent="0.25">
      <c r="B26" s="24"/>
      <c r="C26" s="14"/>
      <c r="D26" s="15"/>
      <c r="E26" s="15"/>
      <c r="F26" s="17">
        <f t="shared" si="14"/>
        <v>6800</v>
      </c>
      <c r="G26" s="16"/>
      <c r="H26" s="18">
        <f t="shared" si="0"/>
        <v>0</v>
      </c>
      <c r="I26" s="19"/>
      <c r="J26" s="16"/>
      <c r="K26" s="18">
        <f t="shared" si="1"/>
        <v>0</v>
      </c>
      <c r="L26" s="19"/>
      <c r="M26" s="21">
        <f t="shared" si="15"/>
        <v>0</v>
      </c>
      <c r="N26" s="22" t="str">
        <f t="shared" si="16"/>
        <v/>
      </c>
      <c r="O26" s="19"/>
      <c r="P26" s="16"/>
      <c r="Q26" s="18">
        <f t="shared" si="4"/>
        <v>0</v>
      </c>
      <c r="R26" s="19"/>
      <c r="S26" s="21">
        <f t="shared" si="10"/>
        <v>0</v>
      </c>
      <c r="T26" s="22" t="str">
        <f t="shared" si="5"/>
        <v/>
      </c>
      <c r="U26" s="19"/>
      <c r="V26" s="16"/>
      <c r="W26" s="18">
        <f t="shared" si="6"/>
        <v>0</v>
      </c>
      <c r="X26" s="19"/>
      <c r="Y26" s="21">
        <f t="shared" si="11"/>
        <v>0</v>
      </c>
      <c r="Z26" s="22" t="str">
        <f t="shared" si="7"/>
        <v/>
      </c>
      <c r="AA26" s="19"/>
      <c r="AB26" s="16"/>
      <c r="AC26" s="18">
        <f t="shared" si="8"/>
        <v>0</v>
      </c>
      <c r="AD26" s="19"/>
      <c r="AE26" s="21">
        <f t="shared" si="12"/>
        <v>0</v>
      </c>
      <c r="AF26" s="22" t="str">
        <f t="shared" si="9"/>
        <v/>
      </c>
    </row>
    <row r="27" spans="2:32" hidden="1" x14ac:dyDescent="0.25">
      <c r="B27" s="24"/>
      <c r="C27" s="14"/>
      <c r="D27" s="15"/>
      <c r="E27" s="15"/>
      <c r="F27" s="17">
        <f t="shared" si="14"/>
        <v>6800</v>
      </c>
      <c r="G27" s="16"/>
      <c r="H27" s="18">
        <f t="shared" si="0"/>
        <v>0</v>
      </c>
      <c r="I27" s="19"/>
      <c r="J27" s="16"/>
      <c r="K27" s="18">
        <f t="shared" si="1"/>
        <v>0</v>
      </c>
      <c r="L27" s="19"/>
      <c r="M27" s="21">
        <f t="shared" si="15"/>
        <v>0</v>
      </c>
      <c r="N27" s="22" t="str">
        <f t="shared" si="16"/>
        <v/>
      </c>
      <c r="O27" s="19"/>
      <c r="P27" s="16"/>
      <c r="Q27" s="18">
        <f t="shared" si="4"/>
        <v>0</v>
      </c>
      <c r="R27" s="19"/>
      <c r="S27" s="21">
        <f t="shared" si="10"/>
        <v>0</v>
      </c>
      <c r="T27" s="22" t="str">
        <f t="shared" si="5"/>
        <v/>
      </c>
      <c r="U27" s="19"/>
      <c r="V27" s="16"/>
      <c r="W27" s="18">
        <f t="shared" si="6"/>
        <v>0</v>
      </c>
      <c r="X27" s="19"/>
      <c r="Y27" s="21">
        <f t="shared" si="11"/>
        <v>0</v>
      </c>
      <c r="Z27" s="22" t="str">
        <f t="shared" si="7"/>
        <v/>
      </c>
      <c r="AA27" s="19"/>
      <c r="AB27" s="16"/>
      <c r="AC27" s="18">
        <f t="shared" si="8"/>
        <v>0</v>
      </c>
      <c r="AD27" s="19"/>
      <c r="AE27" s="21">
        <f t="shared" si="12"/>
        <v>0</v>
      </c>
      <c r="AF27" s="22" t="str">
        <f t="shared" si="9"/>
        <v/>
      </c>
    </row>
    <row r="28" spans="2:32" s="34" customFormat="1" ht="13" x14ac:dyDescent="0.25">
      <c r="B28" s="25" t="s">
        <v>17</v>
      </c>
      <c r="C28" s="26"/>
      <c r="D28" s="27"/>
      <c r="E28" s="27"/>
      <c r="F28" s="29"/>
      <c r="G28" s="28"/>
      <c r="H28" s="30">
        <f>SUM(H12:H27)</f>
        <v>152492.79999999999</v>
      </c>
      <c r="I28" s="31"/>
      <c r="J28" s="28"/>
      <c r="K28" s="30">
        <f>SUM(K12:K27)</f>
        <v>92016.239999999991</v>
      </c>
      <c r="L28" s="31"/>
      <c r="M28" s="32">
        <f t="shared" si="15"/>
        <v>-60476.56</v>
      </c>
      <c r="N28" s="33">
        <f t="shared" si="16"/>
        <v>-0.39658633063331516</v>
      </c>
      <c r="O28" s="31"/>
      <c r="P28" s="28"/>
      <c r="Q28" s="30">
        <f>SUM(Q12:Q27)</f>
        <v>93112.960000000006</v>
      </c>
      <c r="R28" s="31"/>
      <c r="S28" s="32">
        <f t="shared" si="10"/>
        <v>1096.7200000000157</v>
      </c>
      <c r="T28" s="33">
        <f t="shared" si="5"/>
        <v>1.1918765643977799E-2</v>
      </c>
      <c r="U28" s="31"/>
      <c r="V28" s="28"/>
      <c r="W28" s="30">
        <f>SUM(W12:W27)</f>
        <v>93034.760000000009</v>
      </c>
      <c r="X28" s="31"/>
      <c r="Y28" s="32">
        <f t="shared" si="11"/>
        <v>-78.19999999999709</v>
      </c>
      <c r="Z28" s="33">
        <f t="shared" si="7"/>
        <v>-8.3984012537027157E-4</v>
      </c>
      <c r="AA28" s="31"/>
      <c r="AB28" s="28"/>
      <c r="AC28" s="30">
        <f>SUM(AC12:AC27)</f>
        <v>95151.360000000001</v>
      </c>
      <c r="AD28" s="31"/>
      <c r="AE28" s="32">
        <f t="shared" si="12"/>
        <v>2116.5999999999913</v>
      </c>
      <c r="AF28" s="33">
        <f t="shared" si="9"/>
        <v>2.2750636428792756E-2</v>
      </c>
    </row>
    <row r="29" spans="2:32" ht="12.75" customHeight="1" x14ac:dyDescent="0.25">
      <c r="B29" s="134" t="s">
        <v>18</v>
      </c>
      <c r="C29" s="14"/>
      <c r="D29" s="15" t="s">
        <v>70</v>
      </c>
      <c r="E29" s="15"/>
      <c r="F29" s="17">
        <f>$G$7</f>
        <v>6800</v>
      </c>
      <c r="G29" s="16">
        <v>-0.76480000000000004</v>
      </c>
      <c r="H29" s="18">
        <f t="shared" ref="H29:H35" si="17">$F29*G29</f>
        <v>-5200.6400000000003</v>
      </c>
      <c r="I29" s="19"/>
      <c r="J29" s="16">
        <v>0.12203002789749362</v>
      </c>
      <c r="K29" s="18">
        <f t="shared" ref="K29:K35" si="18">$F29*J29</f>
        <v>829.80418970295659</v>
      </c>
      <c r="L29" s="19"/>
      <c r="M29" s="21">
        <f t="shared" si="15"/>
        <v>6030.4441897029574</v>
      </c>
      <c r="N29" s="22">
        <f t="shared" si="16"/>
        <v>-1.1595580908701539</v>
      </c>
      <c r="O29" s="19"/>
      <c r="P29" s="16">
        <v>0</v>
      </c>
      <c r="Q29" s="18">
        <f t="shared" ref="Q29:Q35" si="19">$F29*P29</f>
        <v>0</v>
      </c>
      <c r="R29" s="19"/>
      <c r="S29" s="21">
        <f t="shared" si="10"/>
        <v>-829.80418970295659</v>
      </c>
      <c r="T29" s="22">
        <f t="shared" si="5"/>
        <v>-1</v>
      </c>
      <c r="U29" s="19"/>
      <c r="V29" s="16">
        <v>0</v>
      </c>
      <c r="W29" s="18">
        <f t="shared" ref="W29:W35" si="20">$F29*V29</f>
        <v>0</v>
      </c>
      <c r="X29" s="19"/>
      <c r="Y29" s="21">
        <f t="shared" si="11"/>
        <v>0</v>
      </c>
      <c r="Z29" s="22" t="str">
        <f t="shared" si="7"/>
        <v/>
      </c>
      <c r="AA29" s="19"/>
      <c r="AB29" s="16">
        <v>0</v>
      </c>
      <c r="AC29" s="18">
        <f t="shared" ref="AC29:AC35" si="21">$F29*AB29</f>
        <v>0</v>
      </c>
      <c r="AD29" s="19"/>
      <c r="AE29" s="21">
        <f t="shared" si="12"/>
        <v>0</v>
      </c>
      <c r="AF29" s="22" t="str">
        <f t="shared" si="9"/>
        <v/>
      </c>
    </row>
    <row r="30" spans="2:32" x14ac:dyDescent="0.25">
      <c r="B30" s="24" t="s">
        <v>56</v>
      </c>
      <c r="C30" s="14"/>
      <c r="D30" s="15" t="s">
        <v>70</v>
      </c>
      <c r="E30" s="15"/>
      <c r="F30" s="17">
        <f t="shared" ref="F30:F33" si="22">$G$7</f>
        <v>6800</v>
      </c>
      <c r="G30" s="16">
        <v>0.44290000000000002</v>
      </c>
      <c r="H30" s="18">
        <f t="shared" si="17"/>
        <v>3011.7200000000003</v>
      </c>
      <c r="I30" s="19"/>
      <c r="J30" s="16">
        <v>1.3267875158586893</v>
      </c>
      <c r="K30" s="18">
        <f t="shared" si="18"/>
        <v>9022.1551078390876</v>
      </c>
      <c r="L30" s="19"/>
      <c r="M30" s="21">
        <f t="shared" si="15"/>
        <v>6010.4351078390873</v>
      </c>
      <c r="N30" s="22">
        <f t="shared" si="16"/>
        <v>1.9956819053029786</v>
      </c>
      <c r="O30" s="19"/>
      <c r="P30" s="16">
        <v>0</v>
      </c>
      <c r="Q30" s="18">
        <f t="shared" si="19"/>
        <v>0</v>
      </c>
      <c r="R30" s="19"/>
      <c r="S30" s="21">
        <f t="shared" si="10"/>
        <v>-9022.1551078390876</v>
      </c>
      <c r="T30" s="22">
        <f t="shared" si="5"/>
        <v>-1</v>
      </c>
      <c r="U30" s="19"/>
      <c r="V30" s="16">
        <v>0</v>
      </c>
      <c r="W30" s="18">
        <f t="shared" si="20"/>
        <v>0</v>
      </c>
      <c r="X30" s="19"/>
      <c r="Y30" s="21">
        <f t="shared" si="11"/>
        <v>0</v>
      </c>
      <c r="Z30" s="22" t="str">
        <f t="shared" si="7"/>
        <v/>
      </c>
      <c r="AA30" s="19"/>
      <c r="AB30" s="16">
        <v>0</v>
      </c>
      <c r="AC30" s="18">
        <f t="shared" si="21"/>
        <v>0</v>
      </c>
      <c r="AD30" s="19"/>
      <c r="AE30" s="21">
        <f t="shared" si="12"/>
        <v>0</v>
      </c>
      <c r="AF30" s="22" t="str">
        <f t="shared" si="9"/>
        <v/>
      </c>
    </row>
    <row r="31" spans="2:32" x14ac:dyDescent="0.25">
      <c r="B31" s="132">
        <v>1575</v>
      </c>
      <c r="C31" s="14"/>
      <c r="D31" s="15" t="s">
        <v>70</v>
      </c>
      <c r="E31" s="15"/>
      <c r="F31" s="17">
        <f t="shared" si="22"/>
        <v>6800</v>
      </c>
      <c r="G31" s="16">
        <v>4.5600000000000002E-2</v>
      </c>
      <c r="H31" s="18">
        <f>$F31*G31</f>
        <v>310.08</v>
      </c>
      <c r="I31" s="19"/>
      <c r="J31" s="16">
        <v>0</v>
      </c>
      <c r="K31" s="18">
        <f t="shared" si="18"/>
        <v>0</v>
      </c>
      <c r="L31" s="19"/>
      <c r="M31" s="21">
        <f t="shared" si="15"/>
        <v>-310.08</v>
      </c>
      <c r="N31" s="22">
        <f t="shared" si="16"/>
        <v>-1</v>
      </c>
      <c r="O31" s="19"/>
      <c r="P31" s="16">
        <v>0</v>
      </c>
      <c r="Q31" s="18">
        <f t="shared" si="19"/>
        <v>0</v>
      </c>
      <c r="R31" s="19"/>
      <c r="S31" s="21">
        <f t="shared" si="10"/>
        <v>0</v>
      </c>
      <c r="T31" s="22" t="str">
        <f t="shared" si="5"/>
        <v/>
      </c>
      <c r="U31" s="19"/>
      <c r="V31" s="16">
        <v>0</v>
      </c>
      <c r="W31" s="18">
        <f t="shared" si="20"/>
        <v>0</v>
      </c>
      <c r="X31" s="19"/>
      <c r="Y31" s="21">
        <f t="shared" si="11"/>
        <v>0</v>
      </c>
      <c r="Z31" s="22" t="str">
        <f t="shared" si="7"/>
        <v/>
      </c>
      <c r="AA31" s="19"/>
      <c r="AB31" s="16">
        <v>0</v>
      </c>
      <c r="AC31" s="18">
        <f t="shared" si="21"/>
        <v>0</v>
      </c>
      <c r="AD31" s="19"/>
      <c r="AE31" s="21">
        <f t="shared" si="12"/>
        <v>0</v>
      </c>
      <c r="AF31" s="22" t="str">
        <f t="shared" si="9"/>
        <v/>
      </c>
    </row>
    <row r="32" spans="2:32" ht="25" x14ac:dyDescent="0.25">
      <c r="B32" s="134" t="s">
        <v>18</v>
      </c>
      <c r="C32" s="14"/>
      <c r="D32" s="15" t="s">
        <v>70</v>
      </c>
      <c r="E32" s="15"/>
      <c r="F32" s="17">
        <f>$G$7</f>
        <v>6800</v>
      </c>
      <c r="G32" s="16"/>
      <c r="H32" s="18">
        <f t="shared" ref="H32" si="23">$F32*G32</f>
        <v>0</v>
      </c>
      <c r="I32" s="19"/>
      <c r="J32" s="16"/>
      <c r="K32" s="18">
        <f t="shared" ref="K32" si="24">$F32*J32</f>
        <v>0</v>
      </c>
      <c r="L32" s="19"/>
      <c r="M32" s="21">
        <f t="shared" ref="M32" si="25">K32-H32</f>
        <v>0</v>
      </c>
      <c r="N32" s="22" t="str">
        <f t="shared" ref="N32" si="26">IF((H32)=0,"",(M32/H32))</f>
        <v/>
      </c>
      <c r="O32" s="36"/>
      <c r="P32" s="16"/>
      <c r="Q32" s="18">
        <f t="shared" si="19"/>
        <v>0</v>
      </c>
      <c r="R32" s="36"/>
      <c r="S32" s="21">
        <f t="shared" si="10"/>
        <v>0</v>
      </c>
      <c r="T32" s="22" t="str">
        <f t="shared" si="5"/>
        <v/>
      </c>
      <c r="U32" s="36"/>
      <c r="V32" s="16"/>
      <c r="W32" s="18">
        <f t="shared" si="20"/>
        <v>0</v>
      </c>
      <c r="X32" s="36"/>
      <c r="Y32" s="21">
        <f t="shared" si="11"/>
        <v>0</v>
      </c>
      <c r="Z32" s="22" t="str">
        <f t="shared" si="7"/>
        <v/>
      </c>
      <c r="AA32" s="36"/>
      <c r="AB32" s="16"/>
      <c r="AC32" s="18">
        <f t="shared" si="21"/>
        <v>0</v>
      </c>
      <c r="AD32" s="36"/>
      <c r="AE32" s="21">
        <f t="shared" si="12"/>
        <v>0</v>
      </c>
      <c r="AF32" s="22" t="str">
        <f t="shared" si="9"/>
        <v/>
      </c>
    </row>
    <row r="33" spans="2:32" x14ac:dyDescent="0.25">
      <c r="B33" s="37" t="s">
        <v>19</v>
      </c>
      <c r="C33" s="14"/>
      <c r="D33" s="15" t="s">
        <v>70</v>
      </c>
      <c r="E33" s="15"/>
      <c r="F33" s="17">
        <f t="shared" si="22"/>
        <v>6800</v>
      </c>
      <c r="G33" s="133">
        <v>1.702E-2</v>
      </c>
      <c r="H33" s="18">
        <f t="shared" si="17"/>
        <v>115.736</v>
      </c>
      <c r="I33" s="19"/>
      <c r="J33" s="133">
        <v>1.702E-2</v>
      </c>
      <c r="K33" s="18">
        <f t="shared" si="18"/>
        <v>115.736</v>
      </c>
      <c r="L33" s="19"/>
      <c r="M33" s="21">
        <f t="shared" si="15"/>
        <v>0</v>
      </c>
      <c r="N33" s="22">
        <f t="shared" si="16"/>
        <v>0</v>
      </c>
      <c r="O33" s="19"/>
      <c r="P33" s="133">
        <v>1.702E-2</v>
      </c>
      <c r="Q33" s="18">
        <f t="shared" si="19"/>
        <v>115.736</v>
      </c>
      <c r="R33" s="19"/>
      <c r="S33" s="21">
        <f t="shared" si="10"/>
        <v>0</v>
      </c>
      <c r="T33" s="22">
        <f t="shared" si="5"/>
        <v>0</v>
      </c>
      <c r="U33" s="19"/>
      <c r="V33" s="133">
        <v>1.702E-2</v>
      </c>
      <c r="W33" s="18">
        <f t="shared" si="20"/>
        <v>115.736</v>
      </c>
      <c r="X33" s="19"/>
      <c r="Y33" s="21">
        <f t="shared" si="11"/>
        <v>0</v>
      </c>
      <c r="Z33" s="22">
        <f t="shared" si="7"/>
        <v>0</v>
      </c>
      <c r="AA33" s="19"/>
      <c r="AB33" s="133">
        <v>1.702E-2</v>
      </c>
      <c r="AC33" s="18">
        <f t="shared" si="21"/>
        <v>115.736</v>
      </c>
      <c r="AD33" s="19"/>
      <c r="AE33" s="21">
        <f t="shared" si="12"/>
        <v>0</v>
      </c>
      <c r="AF33" s="22">
        <f t="shared" si="9"/>
        <v>0</v>
      </c>
    </row>
    <row r="34" spans="2:32" x14ac:dyDescent="0.25">
      <c r="B34" s="37" t="s">
        <v>20</v>
      </c>
      <c r="C34" s="14"/>
      <c r="D34" s="15"/>
      <c r="E34" s="15"/>
      <c r="F34" s="179">
        <f>$G$8*(1+G63)-$G$8</f>
        <v>73896</v>
      </c>
      <c r="G34" s="38">
        <f>IF(ISBLANK($D$5)=TRUE, 0, IF($D$5="TOU", 0.64*G44+0.18*G45+0.18*G46, IF(AND($D$5="non-TOU", $F$48&gt;0), G48,G47)))</f>
        <v>0.11</v>
      </c>
      <c r="H34" s="18">
        <f t="shared" si="17"/>
        <v>8128.56</v>
      </c>
      <c r="I34" s="19"/>
      <c r="J34" s="38">
        <f>IF(ISBLANK($D$5)=TRUE, 0, IF($D$5="TOU", 0.64*J44+0.18*J45+0.18*J46, IF(AND($D$5="non-TOU", $F$48&gt;0), J48,J47)))</f>
        <v>0.11</v>
      </c>
      <c r="K34" s="18">
        <f t="shared" si="18"/>
        <v>8128.56</v>
      </c>
      <c r="L34" s="19"/>
      <c r="M34" s="21">
        <f t="shared" si="15"/>
        <v>0</v>
      </c>
      <c r="N34" s="22">
        <f t="shared" si="16"/>
        <v>0</v>
      </c>
      <c r="O34" s="19"/>
      <c r="P34" s="38">
        <f>IF(ISBLANK($D$5)=TRUE, 0, IF($D$5="TOU", 0.64*P44+0.18*P45+0.18*P46, IF(AND($D$5="non-TOU", $F$48&gt;0), P48,P47)))</f>
        <v>0.11</v>
      </c>
      <c r="Q34" s="18">
        <f t="shared" si="19"/>
        <v>8128.56</v>
      </c>
      <c r="R34" s="19"/>
      <c r="S34" s="21">
        <f t="shared" si="10"/>
        <v>0</v>
      </c>
      <c r="T34" s="22">
        <f t="shared" si="5"/>
        <v>0</v>
      </c>
      <c r="U34" s="19"/>
      <c r="V34" s="38">
        <f>IF(ISBLANK($D$5)=TRUE, 0, IF($D$5="TOU", 0.64*V44+0.18*V45+0.18*V46, IF(AND($D$5="non-TOU", $F$48&gt;0), V48,V47)))</f>
        <v>0.11</v>
      </c>
      <c r="W34" s="18">
        <f t="shared" si="20"/>
        <v>8128.56</v>
      </c>
      <c r="X34" s="19"/>
      <c r="Y34" s="21">
        <f t="shared" si="11"/>
        <v>0</v>
      </c>
      <c r="Z34" s="22">
        <f t="shared" si="7"/>
        <v>0</v>
      </c>
      <c r="AA34" s="19"/>
      <c r="AB34" s="38">
        <f>IF(ISBLANK($D$5)=TRUE, 0, IF($D$5="TOU", 0.64*AB44+0.18*AB45+0.18*AB46, IF(AND($D$5="non-TOU", $F$48&gt;0), AB48,AB47)))</f>
        <v>0.11</v>
      </c>
      <c r="AC34" s="18">
        <f t="shared" si="21"/>
        <v>8128.56</v>
      </c>
      <c r="AD34" s="19"/>
      <c r="AE34" s="21">
        <f t="shared" si="12"/>
        <v>0</v>
      </c>
      <c r="AF34" s="22">
        <f t="shared" si="9"/>
        <v>0</v>
      </c>
    </row>
    <row r="35" spans="2:32" x14ac:dyDescent="0.25">
      <c r="B35" s="37" t="s">
        <v>21</v>
      </c>
      <c r="C35" s="14"/>
      <c r="D35" s="15" t="s">
        <v>55</v>
      </c>
      <c r="E35" s="15"/>
      <c r="F35" s="161">
        <f>G6</f>
        <v>36000</v>
      </c>
      <c r="G35" s="38"/>
      <c r="H35" s="18">
        <f t="shared" si="17"/>
        <v>0</v>
      </c>
      <c r="I35" s="19"/>
      <c r="J35" s="38"/>
      <c r="K35" s="18">
        <f t="shared" si="18"/>
        <v>0</v>
      </c>
      <c r="L35" s="19"/>
      <c r="M35" s="21">
        <f t="shared" si="15"/>
        <v>0</v>
      </c>
      <c r="N35" s="22"/>
      <c r="O35" s="19"/>
      <c r="P35" s="38"/>
      <c r="Q35" s="18">
        <f t="shared" si="19"/>
        <v>0</v>
      </c>
      <c r="R35" s="19"/>
      <c r="S35" s="21">
        <f t="shared" si="10"/>
        <v>0</v>
      </c>
      <c r="T35" s="22"/>
      <c r="U35" s="19"/>
      <c r="V35" s="38"/>
      <c r="W35" s="18">
        <f t="shared" si="20"/>
        <v>0</v>
      </c>
      <c r="X35" s="19"/>
      <c r="Y35" s="21">
        <f t="shared" si="11"/>
        <v>0</v>
      </c>
      <c r="Z35" s="22"/>
      <c r="AA35" s="19"/>
      <c r="AB35" s="38"/>
      <c r="AC35" s="18">
        <f t="shared" si="21"/>
        <v>0</v>
      </c>
      <c r="AD35" s="19"/>
      <c r="AE35" s="21">
        <f t="shared" si="12"/>
        <v>0</v>
      </c>
      <c r="AF35" s="22"/>
    </row>
    <row r="36" spans="2:32" ht="25.5" customHeight="1" x14ac:dyDescent="0.25">
      <c r="B36" s="39" t="s">
        <v>22</v>
      </c>
      <c r="C36" s="40"/>
      <c r="D36" s="40"/>
      <c r="E36" s="40"/>
      <c r="F36" s="42"/>
      <c r="G36" s="41"/>
      <c r="H36" s="43">
        <f>SUM(H29:H35)+H28</f>
        <v>158858.25599999999</v>
      </c>
      <c r="I36" s="31"/>
      <c r="J36" s="41"/>
      <c r="K36" s="43">
        <f>SUM(K29:K35)+K28</f>
        <v>110112.49529754203</v>
      </c>
      <c r="L36" s="31"/>
      <c r="M36" s="32">
        <f t="shared" si="15"/>
        <v>-48745.760702457963</v>
      </c>
      <c r="N36" s="33">
        <f t="shared" ref="N36:N42" si="27">IF((H36)=0,"",(M36/H36))</f>
        <v>-0.30685066001516448</v>
      </c>
      <c r="O36" s="31"/>
      <c r="P36" s="41"/>
      <c r="Q36" s="43">
        <f>SUM(Q29:Q35)+Q28</f>
        <v>101357.25600000001</v>
      </c>
      <c r="R36" s="31"/>
      <c r="S36" s="32">
        <f t="shared" si="10"/>
        <v>-8755.2392975420225</v>
      </c>
      <c r="T36" s="33">
        <f t="shared" ref="T36:T42" si="28">IF((K36)=0,"",(S36/K36))</f>
        <v>-7.9511769067478935E-2</v>
      </c>
      <c r="U36" s="31"/>
      <c r="V36" s="41"/>
      <c r="W36" s="43">
        <f>SUM(W29:W35)+W28</f>
        <v>101279.05600000001</v>
      </c>
      <c r="X36" s="31"/>
      <c r="Y36" s="32">
        <f t="shared" si="11"/>
        <v>-78.19999999999709</v>
      </c>
      <c r="Z36" s="33">
        <f t="shared" ref="Z36:Z42" si="29">IF((Q36)=0,"",(Y36/Q36))</f>
        <v>-7.7152838470683426E-4</v>
      </c>
      <c r="AA36" s="31"/>
      <c r="AB36" s="41"/>
      <c r="AC36" s="43">
        <f>SUM(AC29:AC35)+AC28</f>
        <v>103395.656</v>
      </c>
      <c r="AD36" s="31"/>
      <c r="AE36" s="32">
        <f t="shared" si="12"/>
        <v>2116.5999999999913</v>
      </c>
      <c r="AF36" s="33">
        <f t="shared" ref="AF36:AF46" si="30">IF((W36)=0,"",(AE36/W36))</f>
        <v>2.0898694000465318E-2</v>
      </c>
    </row>
    <row r="37" spans="2:32" x14ac:dyDescent="0.25">
      <c r="B37" s="19" t="s">
        <v>23</v>
      </c>
      <c r="C37" s="19"/>
      <c r="D37" s="44" t="s">
        <v>70</v>
      </c>
      <c r="E37" s="44"/>
      <c r="F37" s="45">
        <f>G7</f>
        <v>6800</v>
      </c>
      <c r="G37" s="20">
        <v>2.1905722516095145</v>
      </c>
      <c r="H37" s="18">
        <f>$F37*G37</f>
        <v>14895.891310944698</v>
      </c>
      <c r="I37" s="19"/>
      <c r="J37" s="20">
        <v>2.1306406631715946</v>
      </c>
      <c r="K37" s="18">
        <f>$F37*J37</f>
        <v>14488.356509566844</v>
      </c>
      <c r="L37" s="19"/>
      <c r="M37" s="21">
        <f t="shared" si="15"/>
        <v>-407.53480137785482</v>
      </c>
      <c r="N37" s="22">
        <f t="shared" si="27"/>
        <v>-2.7358873186622959E-2</v>
      </c>
      <c r="O37" s="19"/>
      <c r="P37" s="20">
        <v>2.1306406631715946</v>
      </c>
      <c r="Q37" s="18">
        <f>$F37*P37</f>
        <v>14488.356509566844</v>
      </c>
      <c r="R37" s="19"/>
      <c r="S37" s="21">
        <f t="shared" si="10"/>
        <v>0</v>
      </c>
      <c r="T37" s="22">
        <f t="shared" si="28"/>
        <v>0</v>
      </c>
      <c r="U37" s="19"/>
      <c r="V37" s="20">
        <v>2.1306406631715946</v>
      </c>
      <c r="W37" s="18">
        <f>$F37*V37</f>
        <v>14488.356509566844</v>
      </c>
      <c r="X37" s="19"/>
      <c r="Y37" s="21">
        <f t="shared" si="11"/>
        <v>0</v>
      </c>
      <c r="Z37" s="22">
        <f t="shared" si="29"/>
        <v>0</v>
      </c>
      <c r="AA37" s="19"/>
      <c r="AB37" s="20">
        <v>2.1306406631715946</v>
      </c>
      <c r="AC37" s="18">
        <f>$F37*AB37</f>
        <v>14488.356509566844</v>
      </c>
      <c r="AD37" s="19"/>
      <c r="AE37" s="21">
        <f t="shared" si="12"/>
        <v>0</v>
      </c>
      <c r="AF37" s="22">
        <f t="shared" si="30"/>
        <v>0</v>
      </c>
    </row>
    <row r="38" spans="2:32" ht="25.5" customHeight="1" x14ac:dyDescent="0.25">
      <c r="B38" s="46" t="s">
        <v>24</v>
      </c>
      <c r="C38" s="19"/>
      <c r="D38" s="44" t="s">
        <v>70</v>
      </c>
      <c r="E38" s="44"/>
      <c r="F38" s="45">
        <f>F37</f>
        <v>6800</v>
      </c>
      <c r="G38" s="20">
        <v>1.6610730221761238</v>
      </c>
      <c r="H38" s="18">
        <f>$F38*G38</f>
        <v>11295.296550797642</v>
      </c>
      <c r="I38" s="19"/>
      <c r="J38" s="20">
        <v>1.6644226716570096</v>
      </c>
      <c r="K38" s="18">
        <f>$F38*J38</f>
        <v>11318.074167267665</v>
      </c>
      <c r="L38" s="19"/>
      <c r="M38" s="21">
        <f t="shared" si="15"/>
        <v>22.777616470022622</v>
      </c>
      <c r="N38" s="22">
        <f t="shared" si="27"/>
        <v>2.016557632425696E-3</v>
      </c>
      <c r="O38" s="19"/>
      <c r="P38" s="20">
        <v>1.6644226716570096</v>
      </c>
      <c r="Q38" s="18">
        <f>$F38*P38</f>
        <v>11318.074167267665</v>
      </c>
      <c r="R38" s="19"/>
      <c r="S38" s="21">
        <f t="shared" si="10"/>
        <v>0</v>
      </c>
      <c r="T38" s="22">
        <f t="shared" si="28"/>
        <v>0</v>
      </c>
      <c r="U38" s="19"/>
      <c r="V38" s="20">
        <v>1.6644226716570096</v>
      </c>
      <c r="W38" s="18">
        <f>$F38*V38</f>
        <v>11318.074167267665</v>
      </c>
      <c r="X38" s="19"/>
      <c r="Y38" s="21">
        <f t="shared" si="11"/>
        <v>0</v>
      </c>
      <c r="Z38" s="22">
        <f t="shared" si="29"/>
        <v>0</v>
      </c>
      <c r="AA38" s="19"/>
      <c r="AB38" s="20">
        <v>1.6644226716570096</v>
      </c>
      <c r="AC38" s="18">
        <f>$F38*AB38</f>
        <v>11318.074167267665</v>
      </c>
      <c r="AD38" s="19"/>
      <c r="AE38" s="21">
        <f t="shared" si="12"/>
        <v>0</v>
      </c>
      <c r="AF38" s="22">
        <f t="shared" si="30"/>
        <v>0</v>
      </c>
    </row>
    <row r="39" spans="2:32" ht="25.5" customHeight="1" x14ac:dyDescent="0.25">
      <c r="B39" s="39" t="s">
        <v>25</v>
      </c>
      <c r="C39" s="26"/>
      <c r="D39" s="26"/>
      <c r="E39" s="26"/>
      <c r="F39" s="42"/>
      <c r="G39" s="47"/>
      <c r="H39" s="43">
        <f>SUM(H36:H38)</f>
        <v>185049.44386174233</v>
      </c>
      <c r="I39" s="48"/>
      <c r="J39" s="47"/>
      <c r="K39" s="43">
        <f>SUM(K36:K38)</f>
        <v>135918.92597437653</v>
      </c>
      <c r="L39" s="48"/>
      <c r="M39" s="32">
        <f t="shared" si="15"/>
        <v>-49130.517887365801</v>
      </c>
      <c r="N39" s="33">
        <f t="shared" si="27"/>
        <v>-0.2654994084936193</v>
      </c>
      <c r="O39" s="48"/>
      <c r="P39" s="47"/>
      <c r="Q39" s="43">
        <f>SUM(Q36:Q38)</f>
        <v>127163.68667683452</v>
      </c>
      <c r="R39" s="48"/>
      <c r="S39" s="32">
        <f t="shared" si="10"/>
        <v>-8755.239297542008</v>
      </c>
      <c r="T39" s="33">
        <f t="shared" si="28"/>
        <v>-6.4415159513492248E-2</v>
      </c>
      <c r="U39" s="48"/>
      <c r="V39" s="47"/>
      <c r="W39" s="43">
        <f>SUM(W36:W38)</f>
        <v>127085.48667683452</v>
      </c>
      <c r="X39" s="48"/>
      <c r="Y39" s="32">
        <f t="shared" si="11"/>
        <v>-78.19999999999709</v>
      </c>
      <c r="Z39" s="33">
        <f t="shared" si="29"/>
        <v>-6.1495543298244768E-4</v>
      </c>
      <c r="AA39" s="48"/>
      <c r="AB39" s="47"/>
      <c r="AC39" s="43">
        <f>SUM(AC36:AC38)</f>
        <v>129202.08667683451</v>
      </c>
      <c r="AD39" s="48"/>
      <c r="AE39" s="32">
        <f t="shared" si="12"/>
        <v>2116.5999999999913</v>
      </c>
      <c r="AF39" s="33">
        <f t="shared" si="30"/>
        <v>1.6654930907903671E-2</v>
      </c>
    </row>
    <row r="40" spans="2:32" ht="24.75" customHeight="1" x14ac:dyDescent="0.25">
      <c r="B40" s="49" t="s">
        <v>26</v>
      </c>
      <c r="C40" s="14"/>
      <c r="D40" s="15" t="s">
        <v>58</v>
      </c>
      <c r="E40" s="15"/>
      <c r="F40" s="156">
        <f>$G$8*(1+G63)</f>
        <v>2473896</v>
      </c>
      <c r="G40" s="50">
        <v>4.4000000000000003E-3</v>
      </c>
      <c r="H40" s="154">
        <f t="shared" ref="H40:H42" si="31">$F40*G40</f>
        <v>10885.142400000001</v>
      </c>
      <c r="I40" s="19"/>
      <c r="J40" s="211">
        <v>5.8500000000000002E-3</v>
      </c>
      <c r="K40" s="212">
        <f t="shared" ref="K40:K42" si="32">$F40*J40</f>
        <v>14472.2916</v>
      </c>
      <c r="L40" s="19"/>
      <c r="M40" s="21">
        <f t="shared" si="15"/>
        <v>3587.1491999999998</v>
      </c>
      <c r="N40" s="155">
        <f t="shared" si="27"/>
        <v>0.32954545454545453</v>
      </c>
      <c r="O40" s="19"/>
      <c r="P40" s="50">
        <v>4.4000000000000003E-3</v>
      </c>
      <c r="Q40" s="154">
        <f t="shared" ref="Q40:Q42" si="33">$F40*P40</f>
        <v>10885.142400000001</v>
      </c>
      <c r="R40" s="19"/>
      <c r="S40" s="21">
        <f t="shared" si="10"/>
        <v>-3587.1491999999998</v>
      </c>
      <c r="T40" s="155">
        <f t="shared" si="28"/>
        <v>-0.24786324786324784</v>
      </c>
      <c r="U40" s="19"/>
      <c r="V40" s="50">
        <v>4.4000000000000003E-3</v>
      </c>
      <c r="W40" s="154">
        <f t="shared" ref="W40:W42" si="34">$F40*V40</f>
        <v>10885.142400000001</v>
      </c>
      <c r="X40" s="19"/>
      <c r="Y40" s="21">
        <f t="shared" si="11"/>
        <v>0</v>
      </c>
      <c r="Z40" s="155">
        <f t="shared" si="29"/>
        <v>0</v>
      </c>
      <c r="AA40" s="19"/>
      <c r="AB40" s="50">
        <v>4.4000000000000003E-3</v>
      </c>
      <c r="AC40" s="154">
        <f t="shared" ref="AC40:AC48" si="35">$F40*AB40</f>
        <v>10885.142400000001</v>
      </c>
      <c r="AD40" s="19"/>
      <c r="AE40" s="21">
        <f t="shared" si="12"/>
        <v>0</v>
      </c>
      <c r="AF40" s="155">
        <f t="shared" si="30"/>
        <v>0</v>
      </c>
    </row>
    <row r="41" spans="2:32" ht="25.5" customHeight="1" x14ac:dyDescent="0.25">
      <c r="B41" s="49" t="s">
        <v>27</v>
      </c>
      <c r="C41" s="14"/>
      <c r="D41" s="15" t="s">
        <v>58</v>
      </c>
      <c r="E41" s="15"/>
      <c r="F41" s="156">
        <f>$G$8*(1+G63)</f>
        <v>2473896</v>
      </c>
      <c r="G41" s="50">
        <v>1.2999999999999999E-3</v>
      </c>
      <c r="H41" s="154">
        <f t="shared" si="31"/>
        <v>3216.0647999999997</v>
      </c>
      <c r="I41" s="19"/>
      <c r="J41" s="50">
        <v>1.2999999999999999E-3</v>
      </c>
      <c r="K41" s="154">
        <f t="shared" si="32"/>
        <v>3216.0647999999997</v>
      </c>
      <c r="L41" s="19"/>
      <c r="M41" s="21">
        <f t="shared" si="15"/>
        <v>0</v>
      </c>
      <c r="N41" s="155">
        <f t="shared" si="27"/>
        <v>0</v>
      </c>
      <c r="O41" s="19"/>
      <c r="P41" s="50">
        <v>1.2999999999999999E-3</v>
      </c>
      <c r="Q41" s="154">
        <f t="shared" si="33"/>
        <v>3216.0647999999997</v>
      </c>
      <c r="R41" s="19"/>
      <c r="S41" s="21">
        <f t="shared" si="10"/>
        <v>0</v>
      </c>
      <c r="T41" s="155">
        <f t="shared" si="28"/>
        <v>0</v>
      </c>
      <c r="U41" s="19"/>
      <c r="V41" s="50">
        <v>1.2999999999999999E-3</v>
      </c>
      <c r="W41" s="154">
        <f t="shared" si="34"/>
        <v>3216.0647999999997</v>
      </c>
      <c r="X41" s="19"/>
      <c r="Y41" s="21">
        <f t="shared" si="11"/>
        <v>0</v>
      </c>
      <c r="Z41" s="155">
        <f t="shared" si="29"/>
        <v>0</v>
      </c>
      <c r="AA41" s="19"/>
      <c r="AB41" s="50">
        <v>1.2999999999999999E-3</v>
      </c>
      <c r="AC41" s="154">
        <f t="shared" si="35"/>
        <v>3216.0647999999997</v>
      </c>
      <c r="AD41" s="19"/>
      <c r="AE41" s="21">
        <f t="shared" si="12"/>
        <v>0</v>
      </c>
      <c r="AF41" s="155">
        <f t="shared" si="30"/>
        <v>0</v>
      </c>
    </row>
    <row r="42" spans="2:32" x14ac:dyDescent="0.25">
      <c r="B42" s="14" t="s">
        <v>28</v>
      </c>
      <c r="C42" s="14"/>
      <c r="D42" s="15" t="s">
        <v>55</v>
      </c>
      <c r="E42" s="15"/>
      <c r="F42" s="161">
        <v>1</v>
      </c>
      <c r="G42" s="50">
        <v>0.25</v>
      </c>
      <c r="H42" s="154">
        <f t="shared" si="31"/>
        <v>0.25</v>
      </c>
      <c r="I42" s="19"/>
      <c r="J42" s="50">
        <v>0.25</v>
      </c>
      <c r="K42" s="154">
        <f t="shared" si="32"/>
        <v>0.25</v>
      </c>
      <c r="L42" s="19"/>
      <c r="M42" s="21">
        <f t="shared" si="15"/>
        <v>0</v>
      </c>
      <c r="N42" s="155">
        <f t="shared" si="27"/>
        <v>0</v>
      </c>
      <c r="O42" s="19"/>
      <c r="P42" s="50">
        <v>0.25</v>
      </c>
      <c r="Q42" s="154">
        <f t="shared" si="33"/>
        <v>0.25</v>
      </c>
      <c r="R42" s="19"/>
      <c r="S42" s="21">
        <f t="shared" si="10"/>
        <v>0</v>
      </c>
      <c r="T42" s="155">
        <f t="shared" si="28"/>
        <v>0</v>
      </c>
      <c r="U42" s="19"/>
      <c r="V42" s="50">
        <v>0.25</v>
      </c>
      <c r="W42" s="154">
        <f t="shared" si="34"/>
        <v>0.25</v>
      </c>
      <c r="X42" s="19"/>
      <c r="Y42" s="21">
        <f t="shared" si="11"/>
        <v>0</v>
      </c>
      <c r="Z42" s="155">
        <f t="shared" si="29"/>
        <v>0</v>
      </c>
      <c r="AA42" s="19"/>
      <c r="AB42" s="50">
        <v>0.25</v>
      </c>
      <c r="AC42" s="154">
        <f t="shared" si="35"/>
        <v>0.25</v>
      </c>
      <c r="AD42" s="19"/>
      <c r="AE42" s="21">
        <f t="shared" si="12"/>
        <v>0</v>
      </c>
      <c r="AF42" s="155">
        <f t="shared" si="30"/>
        <v>0</v>
      </c>
    </row>
    <row r="43" spans="2:32" x14ac:dyDescent="0.25">
      <c r="B43" s="14" t="s">
        <v>29</v>
      </c>
      <c r="C43" s="14"/>
      <c r="D43" s="15" t="s">
        <v>58</v>
      </c>
      <c r="E43" s="15"/>
      <c r="F43" s="157">
        <f>G8</f>
        <v>2400000</v>
      </c>
      <c r="G43" s="50">
        <v>7.0000000000000001E-3</v>
      </c>
      <c r="H43" s="154">
        <f t="shared" ref="H43:H48" si="36">$F43*G43</f>
        <v>16800</v>
      </c>
      <c r="I43" s="19"/>
      <c r="J43" s="50">
        <v>7.0000000000000001E-3</v>
      </c>
      <c r="K43" s="154">
        <f t="shared" ref="K43:K48" si="37">$F43*J43</f>
        <v>16800</v>
      </c>
      <c r="L43" s="19"/>
      <c r="M43" s="21">
        <f t="shared" ref="M43:M60" si="38">K43-H43</f>
        <v>0</v>
      </c>
      <c r="N43" s="155">
        <f t="shared" ref="N43:N46" si="39">IF((H43)=0,"",(M43/H43))</f>
        <v>0</v>
      </c>
      <c r="O43" s="19"/>
      <c r="P43" s="50">
        <v>7.0000000000000001E-3</v>
      </c>
      <c r="Q43" s="154">
        <f t="shared" ref="Q43:Q48" si="40">$F43*P43</f>
        <v>16800</v>
      </c>
      <c r="R43" s="19"/>
      <c r="S43" s="21">
        <f t="shared" ref="S43:S60" si="41">Q43-K43</f>
        <v>0</v>
      </c>
      <c r="T43" s="155">
        <f t="shared" ref="T43:T46" si="42">IF((K43)=0,"",(S43/K43))</f>
        <v>0</v>
      </c>
      <c r="U43" s="19"/>
      <c r="V43" s="50">
        <v>7.0000000000000001E-3</v>
      </c>
      <c r="W43" s="154">
        <f t="shared" ref="W43:W48" si="43">$F43*V43</f>
        <v>16800</v>
      </c>
      <c r="X43" s="19"/>
      <c r="Y43" s="21">
        <f t="shared" ref="Y43:Y60" si="44">W43-Q43</f>
        <v>0</v>
      </c>
      <c r="Z43" s="155">
        <f t="shared" ref="Z43:Z46" si="45">IF((Q43)=0,"",(Y43/Q43))</f>
        <v>0</v>
      </c>
      <c r="AA43" s="19"/>
      <c r="AB43" s="50">
        <v>7.0000000000000001E-3</v>
      </c>
      <c r="AC43" s="154">
        <f t="shared" si="35"/>
        <v>16800</v>
      </c>
      <c r="AD43" s="19"/>
      <c r="AE43" s="21">
        <f t="shared" si="12"/>
        <v>0</v>
      </c>
      <c r="AF43" s="155">
        <f t="shared" si="30"/>
        <v>0</v>
      </c>
    </row>
    <row r="44" spans="2:32" x14ac:dyDescent="0.25">
      <c r="B44" s="37" t="s">
        <v>30</v>
      </c>
      <c r="C44" s="14"/>
      <c r="D44" s="15" t="s">
        <v>58</v>
      </c>
      <c r="E44" s="15"/>
      <c r="F44" s="55">
        <f>0.64*$G$8</f>
        <v>1536000</v>
      </c>
      <c r="G44" s="54">
        <v>0.08</v>
      </c>
      <c r="H44" s="154">
        <f t="shared" si="36"/>
        <v>122880</v>
      </c>
      <c r="I44" s="19"/>
      <c r="J44" s="54">
        <v>0.08</v>
      </c>
      <c r="K44" s="154">
        <f t="shared" si="37"/>
        <v>122880</v>
      </c>
      <c r="L44" s="19"/>
      <c r="M44" s="21">
        <f t="shared" si="38"/>
        <v>0</v>
      </c>
      <c r="N44" s="155">
        <f t="shared" si="39"/>
        <v>0</v>
      </c>
      <c r="O44" s="19"/>
      <c r="P44" s="54">
        <v>0.08</v>
      </c>
      <c r="Q44" s="154">
        <f t="shared" si="40"/>
        <v>122880</v>
      </c>
      <c r="R44" s="19"/>
      <c r="S44" s="21">
        <f t="shared" si="41"/>
        <v>0</v>
      </c>
      <c r="T44" s="155">
        <f t="shared" si="42"/>
        <v>0</v>
      </c>
      <c r="U44" s="19"/>
      <c r="V44" s="54">
        <v>0.08</v>
      </c>
      <c r="W44" s="154">
        <f t="shared" si="43"/>
        <v>122880</v>
      </c>
      <c r="X44" s="19"/>
      <c r="Y44" s="21">
        <f t="shared" si="44"/>
        <v>0</v>
      </c>
      <c r="Z44" s="155">
        <f t="shared" si="45"/>
        <v>0</v>
      </c>
      <c r="AA44" s="19"/>
      <c r="AB44" s="54">
        <v>0.08</v>
      </c>
      <c r="AC44" s="154">
        <f t="shared" si="35"/>
        <v>122880</v>
      </c>
      <c r="AD44" s="19"/>
      <c r="AE44" s="21">
        <f t="shared" si="12"/>
        <v>0</v>
      </c>
      <c r="AF44" s="155">
        <f t="shared" si="30"/>
        <v>0</v>
      </c>
    </row>
    <row r="45" spans="2:32" x14ac:dyDescent="0.25">
      <c r="B45" s="37" t="s">
        <v>31</v>
      </c>
      <c r="C45" s="14"/>
      <c r="D45" s="15" t="s">
        <v>58</v>
      </c>
      <c r="E45" s="15"/>
      <c r="F45" s="55">
        <f>0.18*$G$8</f>
        <v>432000</v>
      </c>
      <c r="G45" s="54">
        <v>0.122</v>
      </c>
      <c r="H45" s="154">
        <f t="shared" si="36"/>
        <v>52704</v>
      </c>
      <c r="I45" s="19"/>
      <c r="J45" s="54">
        <v>0.122</v>
      </c>
      <c r="K45" s="154">
        <f t="shared" si="37"/>
        <v>52704</v>
      </c>
      <c r="L45" s="19"/>
      <c r="M45" s="21">
        <f t="shared" si="38"/>
        <v>0</v>
      </c>
      <c r="N45" s="155">
        <f t="shared" si="39"/>
        <v>0</v>
      </c>
      <c r="O45" s="19"/>
      <c r="P45" s="54">
        <v>0.122</v>
      </c>
      <c r="Q45" s="154">
        <f t="shared" si="40"/>
        <v>52704</v>
      </c>
      <c r="R45" s="19"/>
      <c r="S45" s="21">
        <f t="shared" si="41"/>
        <v>0</v>
      </c>
      <c r="T45" s="155">
        <f t="shared" si="42"/>
        <v>0</v>
      </c>
      <c r="U45" s="19"/>
      <c r="V45" s="54">
        <v>0.122</v>
      </c>
      <c r="W45" s="154">
        <f t="shared" si="43"/>
        <v>52704</v>
      </c>
      <c r="X45" s="19"/>
      <c r="Y45" s="21">
        <f t="shared" si="44"/>
        <v>0</v>
      </c>
      <c r="Z45" s="155">
        <f t="shared" si="45"/>
        <v>0</v>
      </c>
      <c r="AA45" s="19"/>
      <c r="AB45" s="54">
        <v>0.122</v>
      </c>
      <c r="AC45" s="154">
        <f t="shared" si="35"/>
        <v>52704</v>
      </c>
      <c r="AD45" s="19"/>
      <c r="AE45" s="21">
        <f t="shared" si="12"/>
        <v>0</v>
      </c>
      <c r="AF45" s="155">
        <f t="shared" si="30"/>
        <v>0</v>
      </c>
    </row>
    <row r="46" spans="2:32" x14ac:dyDescent="0.25">
      <c r="B46" s="159" t="s">
        <v>32</v>
      </c>
      <c r="C46" s="14"/>
      <c r="D46" s="15" t="s">
        <v>58</v>
      </c>
      <c r="E46" s="15"/>
      <c r="F46" s="55">
        <f>0.18*$G$8</f>
        <v>432000</v>
      </c>
      <c r="G46" s="54">
        <v>0.161</v>
      </c>
      <c r="H46" s="154">
        <f t="shared" si="36"/>
        <v>69552</v>
      </c>
      <c r="I46" s="19"/>
      <c r="J46" s="54">
        <v>0.161</v>
      </c>
      <c r="K46" s="154">
        <f t="shared" si="37"/>
        <v>69552</v>
      </c>
      <c r="L46" s="19"/>
      <c r="M46" s="21">
        <f t="shared" si="38"/>
        <v>0</v>
      </c>
      <c r="N46" s="155">
        <f t="shared" si="39"/>
        <v>0</v>
      </c>
      <c r="O46" s="19"/>
      <c r="P46" s="54">
        <v>0.161</v>
      </c>
      <c r="Q46" s="154">
        <f t="shared" si="40"/>
        <v>69552</v>
      </c>
      <c r="R46" s="19"/>
      <c r="S46" s="21">
        <f t="shared" si="41"/>
        <v>0</v>
      </c>
      <c r="T46" s="155">
        <f t="shared" si="42"/>
        <v>0</v>
      </c>
      <c r="U46" s="19"/>
      <c r="V46" s="54">
        <v>0.161</v>
      </c>
      <c r="W46" s="154">
        <f t="shared" si="43"/>
        <v>69552</v>
      </c>
      <c r="X46" s="19"/>
      <c r="Y46" s="21">
        <f t="shared" si="44"/>
        <v>0</v>
      </c>
      <c r="Z46" s="155">
        <f t="shared" si="45"/>
        <v>0</v>
      </c>
      <c r="AA46" s="19"/>
      <c r="AB46" s="54">
        <v>0.161</v>
      </c>
      <c r="AC46" s="154">
        <f t="shared" si="35"/>
        <v>69552</v>
      </c>
      <c r="AD46" s="19"/>
      <c r="AE46" s="21">
        <f t="shared" si="12"/>
        <v>0</v>
      </c>
      <c r="AF46" s="155">
        <f t="shared" si="30"/>
        <v>0</v>
      </c>
    </row>
    <row r="47" spans="2:32" s="61" customFormat="1" x14ac:dyDescent="0.25">
      <c r="B47" s="158" t="s">
        <v>33</v>
      </c>
      <c r="C47" s="56"/>
      <c r="D47" s="57" t="s">
        <v>58</v>
      </c>
      <c r="E47" s="57"/>
      <c r="F47" s="58">
        <f>IF(AND(N3=1, G8&gt;=750), 750, IF(AND(N3=1, AND(G8&lt;750, G8&gt;=0)), G8, IF(AND(N3=2, G8&gt;=750), 750, IF(AND(N3=2, AND(G8&lt;750, G8&gt;=0)), G8))))</f>
        <v>750</v>
      </c>
      <c r="G47" s="54">
        <v>9.4E-2</v>
      </c>
      <c r="H47" s="154">
        <f t="shared" si="36"/>
        <v>70.5</v>
      </c>
      <c r="I47" s="59"/>
      <c r="J47" s="54">
        <v>9.4E-2</v>
      </c>
      <c r="K47" s="154">
        <f t="shared" si="37"/>
        <v>70.5</v>
      </c>
      <c r="L47" s="59"/>
      <c r="M47" s="60">
        <f t="shared" si="38"/>
        <v>0</v>
      </c>
      <c r="N47" s="155">
        <f>IF((H47)=FALSE,"",(M47/H47))</f>
        <v>0</v>
      </c>
      <c r="O47" s="59"/>
      <c r="P47" s="54">
        <v>9.4E-2</v>
      </c>
      <c r="Q47" s="154">
        <f t="shared" si="40"/>
        <v>70.5</v>
      </c>
      <c r="R47" s="59"/>
      <c r="S47" s="60">
        <f t="shared" si="41"/>
        <v>0</v>
      </c>
      <c r="T47" s="155">
        <f>IF((K47)=FALSE,"",(S47/K47))</f>
        <v>0</v>
      </c>
      <c r="U47" s="59"/>
      <c r="V47" s="54">
        <v>9.4E-2</v>
      </c>
      <c r="W47" s="154">
        <f t="shared" si="43"/>
        <v>70.5</v>
      </c>
      <c r="X47" s="59"/>
      <c r="Y47" s="60">
        <f t="shared" si="44"/>
        <v>0</v>
      </c>
      <c r="Z47" s="155">
        <f>IF((Q47)=FALSE,"",(Y47/Q47))</f>
        <v>0</v>
      </c>
      <c r="AA47" s="59"/>
      <c r="AB47" s="54">
        <v>9.4E-2</v>
      </c>
      <c r="AC47" s="154">
        <f t="shared" si="35"/>
        <v>70.5</v>
      </c>
      <c r="AD47" s="59"/>
      <c r="AE47" s="60">
        <f>AC47-W47</f>
        <v>0</v>
      </c>
      <c r="AF47" s="155">
        <f>IF((W47)=FALSE,"",(AE47/W47))</f>
        <v>0</v>
      </c>
    </row>
    <row r="48" spans="2:32" s="61" customFormat="1" ht="13" thickBot="1" x14ac:dyDescent="0.3">
      <c r="B48" s="158" t="s">
        <v>34</v>
      </c>
      <c r="C48" s="56"/>
      <c r="D48" s="57" t="s">
        <v>58</v>
      </c>
      <c r="E48" s="57"/>
      <c r="F48" s="58">
        <f>IF(AND(N3=1, G8&gt;=750), G8-750, IF(AND(N3=1, AND(G8&lt;750, G8&gt;=0)), 0, IF(AND(N3=2, G8&gt;=750), G8-750, IF(AND(N3=2, AND(G8&lt;750, G8&gt;=0)), 0))))</f>
        <v>2399250</v>
      </c>
      <c r="G48" s="54">
        <v>0.11</v>
      </c>
      <c r="H48" s="154">
        <f t="shared" si="36"/>
        <v>263917.5</v>
      </c>
      <c r="I48" s="59"/>
      <c r="J48" s="54">
        <v>0.11</v>
      </c>
      <c r="K48" s="154">
        <f t="shared" si="37"/>
        <v>263917.5</v>
      </c>
      <c r="L48" s="59"/>
      <c r="M48" s="60">
        <f t="shared" si="38"/>
        <v>0</v>
      </c>
      <c r="N48" s="155">
        <f>IFERROR(IF((H48)=FALSE,"",(M48/H48)),"n/a")</f>
        <v>0</v>
      </c>
      <c r="O48" s="59"/>
      <c r="P48" s="54">
        <v>0.11</v>
      </c>
      <c r="Q48" s="154">
        <f t="shared" si="40"/>
        <v>263917.5</v>
      </c>
      <c r="R48" s="59"/>
      <c r="S48" s="60">
        <f t="shared" si="41"/>
        <v>0</v>
      </c>
      <c r="T48" s="155">
        <f>IF((K48)=FALSE,"",(S48/K48))</f>
        <v>0</v>
      </c>
      <c r="U48" s="59"/>
      <c r="V48" s="54">
        <v>0.11</v>
      </c>
      <c r="W48" s="154">
        <f t="shared" si="43"/>
        <v>263917.5</v>
      </c>
      <c r="X48" s="59"/>
      <c r="Y48" s="60">
        <f t="shared" si="44"/>
        <v>0</v>
      </c>
      <c r="Z48" s="155">
        <f>IF((Q48)=FALSE,"",(Y48/Q48))</f>
        <v>0</v>
      </c>
      <c r="AA48" s="59"/>
      <c r="AB48" s="54">
        <v>0.11</v>
      </c>
      <c r="AC48" s="154">
        <f t="shared" si="35"/>
        <v>263917.5</v>
      </c>
      <c r="AD48" s="59"/>
      <c r="AE48" s="60">
        <f t="shared" si="12"/>
        <v>0</v>
      </c>
      <c r="AF48" s="155">
        <f>IF((W48)=FALSE,"",(AE48/W48))</f>
        <v>0</v>
      </c>
    </row>
    <row r="49" spans="2:36" ht="8.25" customHeight="1" thickBot="1" x14ac:dyDescent="0.3">
      <c r="B49" s="62"/>
      <c r="C49" s="63"/>
      <c r="D49" s="64"/>
      <c r="E49" s="64"/>
      <c r="F49" s="66"/>
      <c r="G49" s="65"/>
      <c r="H49" s="67"/>
      <c r="I49" s="68"/>
      <c r="J49" s="65"/>
      <c r="K49" s="67"/>
      <c r="L49" s="68"/>
      <c r="M49" s="69">
        <f t="shared" si="38"/>
        <v>0</v>
      </c>
      <c r="N49" s="70"/>
      <c r="O49" s="68"/>
      <c r="P49" s="65"/>
      <c r="Q49" s="67"/>
      <c r="R49" s="68"/>
      <c r="S49" s="69">
        <f t="shared" si="41"/>
        <v>0</v>
      </c>
      <c r="T49" s="70"/>
      <c r="U49" s="68"/>
      <c r="V49" s="65"/>
      <c r="W49" s="67"/>
      <c r="X49" s="68"/>
      <c r="Y49" s="69">
        <f t="shared" si="44"/>
        <v>0</v>
      </c>
      <c r="Z49" s="70"/>
      <c r="AA49" s="68"/>
      <c r="AB49" s="65"/>
      <c r="AC49" s="67"/>
      <c r="AD49" s="68"/>
      <c r="AE49" s="69">
        <f t="shared" si="12"/>
        <v>0</v>
      </c>
      <c r="AF49" s="70"/>
    </row>
    <row r="50" spans="2:36" ht="13" x14ac:dyDescent="0.25">
      <c r="B50" s="71" t="s">
        <v>35</v>
      </c>
      <c r="C50" s="14"/>
      <c r="D50" s="14"/>
      <c r="E50" s="14"/>
      <c r="F50" s="73"/>
      <c r="G50" s="72"/>
      <c r="H50" s="74">
        <f>SUM(H40:H46,H39)</f>
        <v>461086.90106174233</v>
      </c>
      <c r="I50" s="75"/>
      <c r="J50" s="72"/>
      <c r="K50" s="74">
        <f>SUM(K40:K46,K39)</f>
        <v>415543.53237437655</v>
      </c>
      <c r="L50" s="75"/>
      <c r="M50" s="76">
        <f t="shared" si="38"/>
        <v>-45543.368687365786</v>
      </c>
      <c r="N50" s="77">
        <f>IF((H50)=0,"",(M50/H50))</f>
        <v>-9.8773937369492207E-2</v>
      </c>
      <c r="O50" s="75"/>
      <c r="P50" s="72"/>
      <c r="Q50" s="74">
        <f>SUM(Q40:Q46,Q39)</f>
        <v>403201.14387683454</v>
      </c>
      <c r="R50" s="75"/>
      <c r="S50" s="76">
        <f t="shared" si="41"/>
        <v>-12342.388497542008</v>
      </c>
      <c r="T50" s="77">
        <f>IF((K50)=0,"",(S50/K50))</f>
        <v>-2.9701794242876948E-2</v>
      </c>
      <c r="U50" s="75"/>
      <c r="V50" s="72"/>
      <c r="W50" s="74">
        <f>SUM(W40:W46,W39)</f>
        <v>403122.94387683453</v>
      </c>
      <c r="X50" s="75"/>
      <c r="Y50" s="76">
        <f t="shared" si="44"/>
        <v>-78.200000000011642</v>
      </c>
      <c r="Z50" s="77">
        <f>IF((Q50)=0,"",(Y50/Q50))</f>
        <v>-1.9394786246910878E-4</v>
      </c>
      <c r="AA50" s="75"/>
      <c r="AB50" s="72"/>
      <c r="AC50" s="74">
        <f>SUM(AC40:AC46,AC39)</f>
        <v>405239.5438768345</v>
      </c>
      <c r="AD50" s="75"/>
      <c r="AE50" s="76">
        <f t="shared" si="12"/>
        <v>2116.5999999999767</v>
      </c>
      <c r="AF50" s="77">
        <f>IF((W50)=0,"",(AE50/W50))</f>
        <v>5.2505074001609241E-3</v>
      </c>
    </row>
    <row r="51" spans="2:36" x14ac:dyDescent="0.25">
      <c r="B51" s="78" t="s">
        <v>36</v>
      </c>
      <c r="C51" s="14"/>
      <c r="D51" s="14"/>
      <c r="E51" s="14"/>
      <c r="F51" s="80"/>
      <c r="G51" s="79">
        <v>0.13</v>
      </c>
      <c r="H51" s="82">
        <f>H50*G51</f>
        <v>59941.297138026508</v>
      </c>
      <c r="I51" s="81"/>
      <c r="J51" s="79">
        <v>0.13</v>
      </c>
      <c r="K51" s="82">
        <f>K50*J51</f>
        <v>54020.659208668956</v>
      </c>
      <c r="L51" s="81"/>
      <c r="M51" s="83">
        <f t="shared" si="38"/>
        <v>-5920.6379293575519</v>
      </c>
      <c r="N51" s="84">
        <f>IF((H51)=0,"",(M51/H51))</f>
        <v>-9.8773937369492193E-2</v>
      </c>
      <c r="O51" s="81"/>
      <c r="P51" s="79">
        <v>0.13</v>
      </c>
      <c r="Q51" s="82">
        <f>Q50*P51</f>
        <v>52416.148703988489</v>
      </c>
      <c r="R51" s="81"/>
      <c r="S51" s="83">
        <f t="shared" si="41"/>
        <v>-1604.5105046804674</v>
      </c>
      <c r="T51" s="84">
        <f>IF((K51)=0,"",(S51/K51))</f>
        <v>-2.9701794242877062E-2</v>
      </c>
      <c r="U51" s="81"/>
      <c r="V51" s="79">
        <v>0.13</v>
      </c>
      <c r="W51" s="82">
        <f>W50*V51</f>
        <v>52405.982703988491</v>
      </c>
      <c r="X51" s="81"/>
      <c r="Y51" s="83">
        <f t="shared" si="44"/>
        <v>-10.165999999997439</v>
      </c>
      <c r="Z51" s="84">
        <f>IF((Q51)=0,"",(Y51/Q51))</f>
        <v>-1.9394786246903104E-4</v>
      </c>
      <c r="AA51" s="81"/>
      <c r="AB51" s="79">
        <v>0.13</v>
      </c>
      <c r="AC51" s="82">
        <f>AC50*AB51</f>
        <v>52681.140703988487</v>
      </c>
      <c r="AD51" s="81"/>
      <c r="AE51" s="83">
        <f t="shared" si="12"/>
        <v>275.15799999999581</v>
      </c>
      <c r="AF51" s="84">
        <f>IF((W51)=0,"",(AE51/W51))</f>
        <v>5.2505074001609016E-3</v>
      </c>
    </row>
    <row r="52" spans="2:36" ht="12.75" customHeight="1" x14ac:dyDescent="0.25">
      <c r="B52" s="85" t="s">
        <v>37</v>
      </c>
      <c r="C52" s="14"/>
      <c r="D52" s="14"/>
      <c r="E52" s="14"/>
      <c r="F52" s="80"/>
      <c r="G52" s="86"/>
      <c r="H52" s="82">
        <f>H50+H51</f>
        <v>521028.19819976884</v>
      </c>
      <c r="I52" s="81"/>
      <c r="J52" s="86"/>
      <c r="K52" s="82">
        <f>K50+K51</f>
        <v>469564.19158304553</v>
      </c>
      <c r="L52" s="81"/>
      <c r="M52" s="83">
        <f t="shared" si="38"/>
        <v>-51464.006616723316</v>
      </c>
      <c r="N52" s="84">
        <f>IF((H52)=0,"",(M52/H52))</f>
        <v>-9.8773937369492165E-2</v>
      </c>
      <c r="O52" s="81"/>
      <c r="P52" s="86"/>
      <c r="Q52" s="82">
        <f>Q50+Q51</f>
        <v>455617.29258082301</v>
      </c>
      <c r="R52" s="81"/>
      <c r="S52" s="83">
        <f t="shared" si="41"/>
        <v>-13946.899002222519</v>
      </c>
      <c r="T52" s="84">
        <f>IF((K52)=0,"",(S52/K52))</f>
        <v>-2.9701794242877052E-2</v>
      </c>
      <c r="U52" s="81"/>
      <c r="V52" s="86"/>
      <c r="W52" s="82">
        <f>W50+W51</f>
        <v>455528.92658082303</v>
      </c>
      <c r="X52" s="81"/>
      <c r="Y52" s="83">
        <f t="shared" si="44"/>
        <v>-88.365999999979977</v>
      </c>
      <c r="Z52" s="84">
        <f>IF((Q52)=0,"",(Y52/Q52))</f>
        <v>-1.9394786246903595E-4</v>
      </c>
      <c r="AA52" s="81"/>
      <c r="AB52" s="86"/>
      <c r="AC52" s="82">
        <f>AC50+AC51</f>
        <v>457920.684580823</v>
      </c>
      <c r="AD52" s="81"/>
      <c r="AE52" s="83">
        <f t="shared" si="12"/>
        <v>2391.7579999999725</v>
      </c>
      <c r="AF52" s="84">
        <f>IF((W52)=0,"",(AE52/W52))</f>
        <v>5.2505074001609215E-3</v>
      </c>
    </row>
    <row r="53" spans="2:36" ht="15.75" customHeight="1" x14ac:dyDescent="0.25">
      <c r="B53" s="141" t="s">
        <v>38</v>
      </c>
      <c r="C53" s="141"/>
      <c r="D53" s="141"/>
      <c r="E53" s="141"/>
      <c r="F53" s="80"/>
      <c r="G53" s="86"/>
      <c r="H53" s="87">
        <f>ROUND(-H52*10%,2)</f>
        <v>-52102.82</v>
      </c>
      <c r="I53" s="81"/>
      <c r="J53" s="86"/>
      <c r="K53" s="213">
        <v>0</v>
      </c>
      <c r="L53" s="81"/>
      <c r="M53" s="88">
        <f t="shared" si="38"/>
        <v>52102.82</v>
      </c>
      <c r="N53" s="89">
        <f>IF((H53)=0,"",(M53/H53))</f>
        <v>-1</v>
      </c>
      <c r="O53" s="81"/>
      <c r="P53" s="86"/>
      <c r="Q53" s="87">
        <f>ROUND(-Q52*10%,2)</f>
        <v>-45561.73</v>
      </c>
      <c r="R53" s="81"/>
      <c r="S53" s="88">
        <f t="shared" si="41"/>
        <v>-45561.73</v>
      </c>
      <c r="T53" s="89" t="str">
        <f>IF((K53)=0,"",(S53/K53))</f>
        <v/>
      </c>
      <c r="U53" s="81"/>
      <c r="V53" s="86"/>
      <c r="W53" s="87">
        <f>ROUND(-W52*10%,2)</f>
        <v>-45552.89</v>
      </c>
      <c r="X53" s="81"/>
      <c r="Y53" s="88">
        <f t="shared" si="44"/>
        <v>8.8400000000037835</v>
      </c>
      <c r="Z53" s="89">
        <f>IF((Q53)=0,"",(Y53/Q53))</f>
        <v>-1.9402248334301141E-4</v>
      </c>
      <c r="AA53" s="81"/>
      <c r="AB53" s="86"/>
      <c r="AC53" s="87">
        <f>ROUND(-AC52*10%,2)</f>
        <v>-45792.07</v>
      </c>
      <c r="AD53" s="81"/>
      <c r="AE53" s="88">
        <f t="shared" si="12"/>
        <v>-239.18000000000029</v>
      </c>
      <c r="AF53" s="89">
        <f>IF((W53)=0,"",(AE53/W53))</f>
        <v>5.2505999070531044E-3</v>
      </c>
    </row>
    <row r="54" spans="2:36" ht="13.5" customHeight="1" thickBot="1" x14ac:dyDescent="0.3">
      <c r="B54" s="222" t="s">
        <v>39</v>
      </c>
      <c r="C54" s="222"/>
      <c r="D54" s="222"/>
      <c r="E54" s="142"/>
      <c r="F54" s="91"/>
      <c r="G54" s="90"/>
      <c r="H54" s="93">
        <f>H52+H53</f>
        <v>468925.37819976883</v>
      </c>
      <c r="I54" s="92"/>
      <c r="J54" s="90"/>
      <c r="K54" s="93">
        <f>K52+K53</f>
        <v>469564.19158304553</v>
      </c>
      <c r="L54" s="92"/>
      <c r="M54" s="94">
        <f t="shared" si="38"/>
        <v>638.81338327669073</v>
      </c>
      <c r="N54" s="95">
        <f>IF((H54)=0,"",(M54/H54))</f>
        <v>1.3622921961040616E-3</v>
      </c>
      <c r="O54" s="92"/>
      <c r="P54" s="90"/>
      <c r="Q54" s="93">
        <f>Q52+Q53</f>
        <v>410055.56258082303</v>
      </c>
      <c r="R54" s="92"/>
      <c r="S54" s="94">
        <f t="shared" si="41"/>
        <v>-59508.6290022225</v>
      </c>
      <c r="T54" s="95">
        <f>IF((K54)=0,"",(S54/K54))</f>
        <v>-0.12673161639860267</v>
      </c>
      <c r="U54" s="92"/>
      <c r="V54" s="90"/>
      <c r="W54" s="93">
        <f>W52+W53</f>
        <v>409976.03658082301</v>
      </c>
      <c r="X54" s="92"/>
      <c r="Y54" s="94">
        <f t="shared" si="44"/>
        <v>-79.526000000012573</v>
      </c>
      <c r="Z54" s="95">
        <f>IF((Q54)=0,"",(Y54/Q54))</f>
        <v>-1.9393957126075516E-4</v>
      </c>
      <c r="AA54" s="92"/>
      <c r="AB54" s="90"/>
      <c r="AC54" s="93">
        <f>AC52+AC53</f>
        <v>412128.61458082299</v>
      </c>
      <c r="AD54" s="92"/>
      <c r="AE54" s="94">
        <f t="shared" si="12"/>
        <v>2152.5779999999795</v>
      </c>
      <c r="AF54" s="95">
        <f>IF((W54)=0,"",(AE54/W54))</f>
        <v>5.2504971216180306E-3</v>
      </c>
    </row>
    <row r="55" spans="2:36" s="61" customFormat="1" ht="8.25" customHeight="1" thickBot="1" x14ac:dyDescent="0.3">
      <c r="B55" s="96"/>
      <c r="C55" s="97"/>
      <c r="D55" s="98"/>
      <c r="E55" s="98"/>
      <c r="F55" s="99"/>
      <c r="G55" s="65"/>
      <c r="H55" s="67"/>
      <c r="I55" s="100"/>
      <c r="J55" s="65"/>
      <c r="K55" s="67"/>
      <c r="L55" s="100"/>
      <c r="M55" s="101">
        <f t="shared" si="38"/>
        <v>0</v>
      </c>
      <c r="N55" s="70"/>
      <c r="O55" s="100"/>
      <c r="P55" s="65"/>
      <c r="Q55" s="67"/>
      <c r="R55" s="100"/>
      <c r="S55" s="101">
        <f t="shared" si="41"/>
        <v>0</v>
      </c>
      <c r="T55" s="70"/>
      <c r="U55" s="100"/>
      <c r="V55" s="65"/>
      <c r="W55" s="67"/>
      <c r="X55" s="100"/>
      <c r="Y55" s="101">
        <f t="shared" si="44"/>
        <v>0</v>
      </c>
      <c r="Z55" s="70"/>
      <c r="AA55" s="100"/>
      <c r="AB55" s="65"/>
      <c r="AC55" s="67"/>
      <c r="AD55" s="100"/>
      <c r="AE55" s="101">
        <f t="shared" si="12"/>
        <v>0</v>
      </c>
      <c r="AF55" s="70"/>
    </row>
    <row r="56" spans="2:36" s="61" customFormat="1" ht="13" x14ac:dyDescent="0.25">
      <c r="B56" s="102" t="s">
        <v>40</v>
      </c>
      <c r="C56" s="56"/>
      <c r="D56" s="56"/>
      <c r="E56" s="56"/>
      <c r="F56" s="104"/>
      <c r="G56" s="103"/>
      <c r="H56" s="105">
        <f>SUM(H47:H48,H39,H40:H43)</f>
        <v>479938.90106174233</v>
      </c>
      <c r="I56" s="106"/>
      <c r="J56" s="103"/>
      <c r="K56" s="105">
        <f>SUM(K47:K48,K39,K40:K43)</f>
        <v>434395.53237437649</v>
      </c>
      <c r="L56" s="106"/>
      <c r="M56" s="107">
        <f t="shared" si="38"/>
        <v>-45543.368687365844</v>
      </c>
      <c r="N56" s="77">
        <f>IF((H56)=0,"",(M56/H56))</f>
        <v>-9.4894097116555387E-2</v>
      </c>
      <c r="O56" s="106"/>
      <c r="P56" s="103"/>
      <c r="Q56" s="105">
        <f>SUM(Q47:Q48,Q39,Q40:Q43)</f>
        <v>422053.14387683454</v>
      </c>
      <c r="R56" s="106"/>
      <c r="S56" s="107">
        <f t="shared" si="41"/>
        <v>-12342.38849754195</v>
      </c>
      <c r="T56" s="77">
        <f>IF((K56)=0,"",(S56/K56))</f>
        <v>-2.841278875516811E-2</v>
      </c>
      <c r="U56" s="106"/>
      <c r="V56" s="103"/>
      <c r="W56" s="105">
        <f>SUM(W47:W48,W39,W40:W43)</f>
        <v>421974.94387683453</v>
      </c>
      <c r="X56" s="106"/>
      <c r="Y56" s="107">
        <f t="shared" si="44"/>
        <v>-78.200000000011642</v>
      </c>
      <c r="Z56" s="77">
        <f>IF((Q56)=0,"",(Y56/Q56))</f>
        <v>-1.8528472334477462E-4</v>
      </c>
      <c r="AA56" s="106"/>
      <c r="AB56" s="103"/>
      <c r="AC56" s="105">
        <f>SUM(AC47:AC48,AC39,AC40:AC43)</f>
        <v>424091.5438768345</v>
      </c>
      <c r="AD56" s="106"/>
      <c r="AE56" s="107">
        <f t="shared" si="12"/>
        <v>2116.5999999999767</v>
      </c>
      <c r="AF56" s="77">
        <f>IF((W56)=0,"",(AE56/W56))</f>
        <v>5.0159376302157102E-3</v>
      </c>
    </row>
    <row r="57" spans="2:36" s="61" customFormat="1" x14ac:dyDescent="0.25">
      <c r="B57" s="108" t="s">
        <v>36</v>
      </c>
      <c r="C57" s="56"/>
      <c r="D57" s="56"/>
      <c r="E57" s="56"/>
      <c r="F57" s="104"/>
      <c r="G57" s="109">
        <v>0.13</v>
      </c>
      <c r="H57" s="111">
        <f>H56*G57</f>
        <v>62392.057138026503</v>
      </c>
      <c r="I57" s="110"/>
      <c r="J57" s="109">
        <v>0.13</v>
      </c>
      <c r="K57" s="111">
        <f>K56*J57</f>
        <v>56471.419208668944</v>
      </c>
      <c r="L57" s="110"/>
      <c r="M57" s="112">
        <f t="shared" si="38"/>
        <v>-5920.6379293575592</v>
      </c>
      <c r="N57" s="84">
        <f>IF((H57)=0,"",(M57/H57))</f>
        <v>-9.4894097116555373E-2</v>
      </c>
      <c r="O57" s="110"/>
      <c r="P57" s="109">
        <v>0.13</v>
      </c>
      <c r="Q57" s="111">
        <f>Q56*P57</f>
        <v>54866.908703988491</v>
      </c>
      <c r="R57" s="110"/>
      <c r="S57" s="112">
        <f t="shared" si="41"/>
        <v>-1604.5105046804529</v>
      </c>
      <c r="T57" s="84">
        <f>IF((K57)=0,"",(S57/K57))</f>
        <v>-2.84127887551681E-2</v>
      </c>
      <c r="U57" s="110"/>
      <c r="V57" s="109">
        <v>0.13</v>
      </c>
      <c r="W57" s="111">
        <f>W56*V57</f>
        <v>54856.742703988493</v>
      </c>
      <c r="X57" s="110"/>
      <c r="Y57" s="112">
        <f t="shared" si="44"/>
        <v>-10.165999999997439</v>
      </c>
      <c r="Z57" s="84">
        <f>IF((Q57)=0,"",(Y57/Q57))</f>
        <v>-1.8528472334470035E-4</v>
      </c>
      <c r="AA57" s="110"/>
      <c r="AB57" s="109">
        <v>0.13</v>
      </c>
      <c r="AC57" s="111">
        <f>AC56*AB57</f>
        <v>55131.900703988489</v>
      </c>
      <c r="AD57" s="110"/>
      <c r="AE57" s="112">
        <f t="shared" si="12"/>
        <v>275.15799999999581</v>
      </c>
      <c r="AF57" s="84">
        <f>IF((W57)=0,"",(AE57/W57))</f>
        <v>5.0159376302156885E-3</v>
      </c>
    </row>
    <row r="58" spans="2:36" s="61" customFormat="1" ht="12.75" customHeight="1" x14ac:dyDescent="0.25">
      <c r="B58" s="113" t="s">
        <v>37</v>
      </c>
      <c r="C58" s="56"/>
      <c r="D58" s="56"/>
      <c r="E58" s="56"/>
      <c r="F58" s="115"/>
      <c r="G58" s="114"/>
      <c r="H58" s="111">
        <f>H56+H57</f>
        <v>542330.95819976879</v>
      </c>
      <c r="I58" s="110"/>
      <c r="J58" s="114"/>
      <c r="K58" s="111">
        <f>K56+K57</f>
        <v>490866.95158304542</v>
      </c>
      <c r="L58" s="110"/>
      <c r="M58" s="112">
        <f t="shared" si="38"/>
        <v>-51464.006616723374</v>
      </c>
      <c r="N58" s="84">
        <f>IF((H58)=0,"",(M58/H58))</f>
        <v>-9.4894097116555345E-2</v>
      </c>
      <c r="O58" s="110"/>
      <c r="P58" s="114"/>
      <c r="Q58" s="111">
        <f>Q56+Q57</f>
        <v>476920.05258082302</v>
      </c>
      <c r="R58" s="110"/>
      <c r="S58" s="112">
        <f t="shared" si="41"/>
        <v>-13946.899002222402</v>
      </c>
      <c r="T58" s="84">
        <f>IF((K58)=0,"",(S58/K58))</f>
        <v>-2.841278875516811E-2</v>
      </c>
      <c r="U58" s="110"/>
      <c r="V58" s="114"/>
      <c r="W58" s="111">
        <f>W56+W57</f>
        <v>476831.68658082304</v>
      </c>
      <c r="X58" s="110"/>
      <c r="Y58" s="112">
        <f t="shared" si="44"/>
        <v>-88.365999999979977</v>
      </c>
      <c r="Z58" s="84">
        <f>IF((Q58)=0,"",(Y58/Q58))</f>
        <v>-1.8528472334470504E-4</v>
      </c>
      <c r="AA58" s="110"/>
      <c r="AB58" s="114"/>
      <c r="AC58" s="111">
        <f>AC56+AC57</f>
        <v>479223.44458082301</v>
      </c>
      <c r="AD58" s="110"/>
      <c r="AE58" s="112">
        <f t="shared" si="12"/>
        <v>2391.7579999999725</v>
      </c>
      <c r="AF58" s="84">
        <f>IF((W58)=0,"",(AE58/W58))</f>
        <v>5.0159376302157076E-3</v>
      </c>
    </row>
    <row r="59" spans="2:36" s="61" customFormat="1" ht="15.75" customHeight="1" x14ac:dyDescent="0.25">
      <c r="B59" s="143" t="s">
        <v>38</v>
      </c>
      <c r="C59" s="143"/>
      <c r="D59" s="143"/>
      <c r="E59" s="143"/>
      <c r="F59" s="115"/>
      <c r="G59" s="114"/>
      <c r="H59" s="116">
        <f>ROUND(-H58*10%,2)</f>
        <v>-54233.1</v>
      </c>
      <c r="I59" s="110"/>
      <c r="J59" s="114"/>
      <c r="K59" s="214">
        <v>0</v>
      </c>
      <c r="L59" s="110"/>
      <c r="M59" s="117">
        <f t="shared" si="38"/>
        <v>54233.1</v>
      </c>
      <c r="N59" s="89">
        <f>IF((H59)=0,"",(M59/H59))</f>
        <v>-1</v>
      </c>
      <c r="O59" s="110"/>
      <c r="P59" s="114"/>
      <c r="Q59" s="116">
        <f>ROUND(-Q58*10%,2)</f>
        <v>-47692.01</v>
      </c>
      <c r="R59" s="110"/>
      <c r="S59" s="117">
        <f t="shared" si="41"/>
        <v>-47692.01</v>
      </c>
      <c r="T59" s="89" t="str">
        <f>IF((K59)=0,"",(S59/K59))</f>
        <v/>
      </c>
      <c r="U59" s="110"/>
      <c r="V59" s="114"/>
      <c r="W59" s="116">
        <f>ROUND(-W58*10%,2)</f>
        <v>-47683.17</v>
      </c>
      <c r="X59" s="110"/>
      <c r="Y59" s="117">
        <f t="shared" si="44"/>
        <v>8.8400000000037835</v>
      </c>
      <c r="Z59" s="89">
        <f>IF((Q59)=0,"",(Y59/Q59))</f>
        <v>-1.8535599568992339E-4</v>
      </c>
      <c r="AA59" s="110"/>
      <c r="AB59" s="114"/>
      <c r="AC59" s="116">
        <f>ROUND(-AC58*10%,2)</f>
        <v>-47922.34</v>
      </c>
      <c r="AD59" s="110"/>
      <c r="AE59" s="117">
        <f t="shared" si="12"/>
        <v>-239.16999999999825</v>
      </c>
      <c r="AF59" s="89">
        <f>IF((W59)=0,"",(AE59/W59))</f>
        <v>5.0158158528469951E-3</v>
      </c>
    </row>
    <row r="60" spans="2:36" s="61" customFormat="1" ht="13.5" customHeight="1" thickBot="1" x14ac:dyDescent="0.3">
      <c r="B60" s="223" t="s">
        <v>41</v>
      </c>
      <c r="C60" s="223"/>
      <c r="D60" s="223"/>
      <c r="E60" s="135"/>
      <c r="F60" s="119"/>
      <c r="G60" s="118"/>
      <c r="H60" s="121">
        <f>SUM(H58:H59)</f>
        <v>488097.85819976882</v>
      </c>
      <c r="I60" s="120"/>
      <c r="J60" s="118"/>
      <c r="K60" s="121">
        <f>SUM(K58:K59)</f>
        <v>490866.95158304542</v>
      </c>
      <c r="L60" s="120"/>
      <c r="M60" s="122">
        <f t="shared" si="38"/>
        <v>2769.0933832766023</v>
      </c>
      <c r="N60" s="123">
        <f>IF((H60)=0,"",(M60/H60))</f>
        <v>5.6732340385383679E-3</v>
      </c>
      <c r="O60" s="120"/>
      <c r="P60" s="118"/>
      <c r="Q60" s="121">
        <f>SUM(Q58:Q59)</f>
        <v>429228.04258082301</v>
      </c>
      <c r="R60" s="120"/>
      <c r="S60" s="122">
        <f t="shared" si="41"/>
        <v>-61638.909002222412</v>
      </c>
      <c r="T60" s="123">
        <f>IF((K60)=0,"",(S60/K60))</f>
        <v>-0.12557151953994253</v>
      </c>
      <c r="U60" s="120"/>
      <c r="V60" s="118"/>
      <c r="W60" s="121">
        <f>SUM(W58:W59)</f>
        <v>429148.51658082305</v>
      </c>
      <c r="X60" s="120"/>
      <c r="Y60" s="122">
        <f t="shared" si="44"/>
        <v>-79.525999999954365</v>
      </c>
      <c r="Z60" s="123">
        <f>IF((Q60)=0,"",(Y60/Q60))</f>
        <v>-1.8527680419431062E-4</v>
      </c>
      <c r="AA60" s="120"/>
      <c r="AB60" s="118"/>
      <c r="AC60" s="121">
        <f>SUM(AC58:AC59)</f>
        <v>431301.10458082298</v>
      </c>
      <c r="AD60" s="120"/>
      <c r="AE60" s="122">
        <f t="shared" si="12"/>
        <v>2152.5879999999306</v>
      </c>
      <c r="AF60" s="123">
        <f>IF((W60)=0,"",(AE60/W60))</f>
        <v>5.0159511610347743E-3</v>
      </c>
    </row>
    <row r="61" spans="2:36" s="61" customFormat="1" ht="8.25" customHeight="1" thickBot="1" x14ac:dyDescent="0.3">
      <c r="B61" s="96"/>
      <c r="C61" s="97"/>
      <c r="D61" s="98"/>
      <c r="E61" s="98"/>
      <c r="F61" s="125"/>
      <c r="G61" s="124"/>
      <c r="H61" s="127"/>
      <c r="I61" s="126"/>
      <c r="J61" s="124"/>
      <c r="K61" s="127"/>
      <c r="L61" s="126"/>
      <c r="M61" s="128"/>
      <c r="N61" s="70"/>
      <c r="O61" s="126"/>
      <c r="P61" s="124"/>
      <c r="Q61" s="127"/>
      <c r="R61" s="126"/>
      <c r="S61" s="128"/>
      <c r="T61" s="70"/>
      <c r="U61" s="126"/>
      <c r="V61" s="124"/>
      <c r="W61" s="127"/>
      <c r="X61" s="126"/>
      <c r="Y61" s="128"/>
      <c r="Z61" s="70"/>
      <c r="AA61" s="126"/>
      <c r="AB61" s="124"/>
      <c r="AC61" s="127"/>
      <c r="AD61" s="126"/>
      <c r="AE61" s="128"/>
      <c r="AF61" s="70"/>
    </row>
    <row r="62" spans="2:36" ht="10.5" customHeight="1" x14ac:dyDescent="0.25">
      <c r="H62" s="147"/>
      <c r="I62" s="144"/>
      <c r="K62" s="147"/>
      <c r="L62" s="144"/>
      <c r="M62" s="144"/>
      <c r="N62" s="144"/>
      <c r="O62" s="144"/>
      <c r="Q62" s="147"/>
      <c r="R62" s="144"/>
      <c r="S62" s="144"/>
      <c r="T62" s="144"/>
      <c r="U62" s="144"/>
      <c r="W62" s="147"/>
      <c r="X62" s="144"/>
      <c r="Y62" s="144"/>
      <c r="Z62" s="144"/>
      <c r="AA62" s="144"/>
      <c r="AC62" s="147"/>
      <c r="AD62" s="144"/>
      <c r="AE62" s="144"/>
      <c r="AF62" s="144"/>
    </row>
    <row r="63" spans="2:36" ht="13" x14ac:dyDescent="0.3">
      <c r="B63" s="7" t="s">
        <v>42</v>
      </c>
      <c r="G63" s="129">
        <v>3.0790000000000001E-2</v>
      </c>
      <c r="I63" s="144"/>
      <c r="J63" s="129">
        <v>3.0790000000000001E-2</v>
      </c>
      <c r="K63" s="144"/>
      <c r="L63" s="144"/>
      <c r="M63" s="144"/>
      <c r="N63" s="144"/>
      <c r="O63" s="144"/>
      <c r="P63" s="129">
        <v>3.0790000000000001E-2</v>
      </c>
      <c r="Q63" s="144"/>
      <c r="R63" s="144"/>
      <c r="S63" s="144"/>
      <c r="T63" s="144"/>
      <c r="U63" s="144"/>
      <c r="V63" s="129">
        <v>3.0790000000000001E-2</v>
      </c>
      <c r="W63" s="144"/>
      <c r="X63" s="144"/>
      <c r="Y63" s="144"/>
      <c r="Z63" s="144"/>
      <c r="AA63" s="144"/>
      <c r="AB63" s="129">
        <v>3.0790000000000001E-2</v>
      </c>
      <c r="AC63" s="144"/>
      <c r="AD63" s="144"/>
      <c r="AE63" s="144"/>
      <c r="AF63" s="144"/>
    </row>
    <row r="64" spans="2:36" ht="10.5" customHeight="1" x14ac:dyDescent="0.25">
      <c r="I64" s="144"/>
      <c r="K64" s="144"/>
      <c r="L64" s="144"/>
      <c r="M64" s="144"/>
      <c r="N64" s="144"/>
      <c r="O64" s="144"/>
      <c r="R64" s="144"/>
      <c r="U64" s="144"/>
      <c r="X64" s="144"/>
      <c r="AA64" s="144"/>
      <c r="AD64" s="144"/>
      <c r="AG64" s="144"/>
      <c r="AJ64" s="144"/>
    </row>
    <row r="65" spans="1:36" ht="10.5" customHeight="1" x14ac:dyDescent="0.3">
      <c r="A65" s="130" t="s">
        <v>43</v>
      </c>
      <c r="I65" s="144"/>
      <c r="K65" s="144"/>
      <c r="L65" s="144"/>
      <c r="M65" s="144"/>
      <c r="N65" s="144"/>
      <c r="O65" s="144"/>
      <c r="R65" s="144"/>
      <c r="U65" s="144"/>
      <c r="X65" s="144"/>
      <c r="AA65" s="144"/>
      <c r="AD65" s="144"/>
      <c r="AG65" s="144"/>
      <c r="AJ65" s="144"/>
    </row>
    <row r="66" spans="1:36" ht="10.5" customHeight="1" x14ac:dyDescent="0.25">
      <c r="I66" s="144"/>
      <c r="K66" s="144"/>
      <c r="L66" s="144"/>
      <c r="M66" s="144"/>
      <c r="N66" s="144"/>
      <c r="O66" s="144"/>
      <c r="R66" s="144"/>
      <c r="U66" s="144"/>
      <c r="X66" s="144"/>
      <c r="AA66" s="144"/>
      <c r="AD66" s="144"/>
      <c r="AG66" s="144"/>
      <c r="AJ66" s="144"/>
    </row>
    <row r="67" spans="1:36" x14ac:dyDescent="0.25">
      <c r="A67" s="1" t="s">
        <v>44</v>
      </c>
      <c r="I67" s="144"/>
      <c r="K67" s="144"/>
      <c r="L67" s="144"/>
      <c r="M67" s="144"/>
      <c r="N67" s="144"/>
      <c r="O67" s="144"/>
      <c r="R67" s="144"/>
      <c r="U67" s="144"/>
      <c r="X67" s="144"/>
      <c r="AA67" s="144"/>
      <c r="AD67" s="144"/>
      <c r="AG67" s="144"/>
      <c r="AJ67" s="144"/>
    </row>
    <row r="68" spans="1:36" x14ac:dyDescent="0.25">
      <c r="A68" s="1" t="s">
        <v>45</v>
      </c>
      <c r="I68" s="144"/>
      <c r="K68" s="144"/>
      <c r="L68" s="144"/>
      <c r="M68" s="144"/>
      <c r="N68" s="144"/>
      <c r="O68" s="144"/>
      <c r="R68" s="144"/>
      <c r="U68" s="144"/>
      <c r="X68" s="144"/>
      <c r="AA68" s="144"/>
      <c r="AD68" s="144"/>
      <c r="AG68" s="144"/>
      <c r="AJ68" s="144"/>
    </row>
    <row r="69" spans="1:36" x14ac:dyDescent="0.25">
      <c r="I69" s="144"/>
      <c r="K69" s="144"/>
      <c r="L69" s="144"/>
      <c r="M69" s="144"/>
      <c r="N69" s="144"/>
      <c r="O69" s="144"/>
      <c r="R69" s="144"/>
      <c r="U69" s="144"/>
      <c r="X69" s="144"/>
      <c r="AA69" s="144"/>
      <c r="AD69" s="144"/>
      <c r="AG69" s="144"/>
      <c r="AJ69" s="144"/>
    </row>
    <row r="70" spans="1:36" x14ac:dyDescent="0.25">
      <c r="A70" s="6" t="s">
        <v>46</v>
      </c>
      <c r="I70" s="144"/>
      <c r="K70" s="144"/>
      <c r="L70" s="144"/>
      <c r="M70" s="144"/>
      <c r="N70" s="144"/>
      <c r="O70" s="144"/>
      <c r="R70" s="144"/>
      <c r="U70" s="144"/>
      <c r="X70" s="144"/>
      <c r="AA70" s="144"/>
      <c r="AD70" s="144"/>
      <c r="AG70" s="144"/>
      <c r="AJ70" s="144"/>
    </row>
    <row r="71" spans="1:36" x14ac:dyDescent="0.25">
      <c r="A71" s="6" t="s">
        <v>47</v>
      </c>
      <c r="I71" s="144"/>
      <c r="K71" s="144"/>
      <c r="L71" s="144"/>
      <c r="M71" s="144"/>
      <c r="N71" s="144"/>
      <c r="O71" s="144"/>
      <c r="R71" s="144"/>
      <c r="U71" s="144"/>
      <c r="X71" s="144"/>
      <c r="AA71" s="144"/>
      <c r="AD71" s="144"/>
      <c r="AG71" s="144"/>
      <c r="AJ71" s="144"/>
    </row>
    <row r="72" spans="1:36" x14ac:dyDescent="0.25">
      <c r="I72" s="144"/>
      <c r="K72" s="144"/>
      <c r="L72" s="144"/>
      <c r="M72" s="144"/>
      <c r="N72" s="144"/>
      <c r="O72" s="144"/>
      <c r="R72" s="144"/>
      <c r="U72" s="144"/>
      <c r="X72" s="144"/>
      <c r="AA72" s="144"/>
      <c r="AD72" s="144"/>
      <c r="AG72" s="144"/>
      <c r="AJ72" s="144"/>
    </row>
    <row r="73" spans="1:36" x14ac:dyDescent="0.25">
      <c r="A73" s="1" t="s">
        <v>48</v>
      </c>
      <c r="I73" s="144"/>
      <c r="K73" s="144"/>
      <c r="L73" s="144"/>
      <c r="M73" s="144"/>
      <c r="N73" s="144"/>
      <c r="O73" s="144"/>
      <c r="R73" s="144"/>
      <c r="U73" s="144"/>
      <c r="X73" s="144"/>
      <c r="AA73" s="144"/>
      <c r="AD73" s="144"/>
      <c r="AG73" s="144"/>
      <c r="AJ73" s="144"/>
    </row>
    <row r="74" spans="1:36" x14ac:dyDescent="0.25">
      <c r="A74" s="1" t="s">
        <v>49</v>
      </c>
      <c r="I74" s="144"/>
      <c r="K74" s="144"/>
      <c r="L74" s="144"/>
      <c r="M74" s="144"/>
      <c r="N74" s="144"/>
      <c r="O74" s="144"/>
      <c r="R74" s="144"/>
      <c r="U74" s="144"/>
      <c r="X74" s="144"/>
      <c r="AA74" s="144"/>
      <c r="AD74" s="144"/>
      <c r="AG74" s="144"/>
      <c r="AJ74" s="144"/>
    </row>
    <row r="75" spans="1:36" x14ac:dyDescent="0.25">
      <c r="A75" s="1" t="s">
        <v>50</v>
      </c>
      <c r="I75" s="144"/>
      <c r="K75" s="144"/>
      <c r="L75" s="144"/>
      <c r="M75" s="144"/>
      <c r="N75" s="144"/>
      <c r="O75" s="144"/>
      <c r="R75" s="144"/>
      <c r="U75" s="144"/>
      <c r="X75" s="144"/>
      <c r="AA75" s="144"/>
      <c r="AD75" s="144"/>
      <c r="AG75" s="144"/>
      <c r="AJ75" s="144"/>
    </row>
    <row r="76" spans="1:36" x14ac:dyDescent="0.25">
      <c r="A76" s="1" t="s">
        <v>51</v>
      </c>
      <c r="I76" s="144"/>
      <c r="K76" s="144"/>
      <c r="L76" s="144"/>
      <c r="M76" s="144"/>
      <c r="N76" s="144"/>
      <c r="O76" s="144"/>
      <c r="R76" s="144"/>
      <c r="U76" s="144"/>
      <c r="X76" s="144"/>
      <c r="AA76" s="144"/>
      <c r="AD76" s="144"/>
      <c r="AG76" s="144"/>
      <c r="AJ76" s="144"/>
    </row>
    <row r="77" spans="1:36" x14ac:dyDescent="0.25">
      <c r="A77" s="1" t="s">
        <v>52</v>
      </c>
      <c r="I77" s="144"/>
      <c r="K77" s="144"/>
      <c r="L77" s="144"/>
      <c r="M77" s="144"/>
      <c r="N77" s="144"/>
      <c r="O77" s="144"/>
      <c r="R77" s="144"/>
      <c r="U77" s="144"/>
      <c r="X77" s="144"/>
      <c r="AA77" s="144"/>
      <c r="AD77" s="144"/>
      <c r="AG77" s="144"/>
      <c r="AJ77" s="144"/>
    </row>
    <row r="78" spans="1:36" x14ac:dyDescent="0.25">
      <c r="I78" s="144"/>
      <c r="K78" s="144"/>
      <c r="L78" s="144"/>
      <c r="M78" s="144"/>
      <c r="N78" s="144"/>
      <c r="O78" s="144"/>
      <c r="R78" s="144"/>
      <c r="U78" s="144"/>
      <c r="X78" s="144"/>
      <c r="AA78" s="144"/>
      <c r="AD78" s="144"/>
      <c r="AG78" s="144"/>
      <c r="AJ78" s="144"/>
    </row>
    <row r="79" spans="1:36" x14ac:dyDescent="0.25">
      <c r="A79" s="131"/>
      <c r="B79" s="1" t="s">
        <v>53</v>
      </c>
    </row>
  </sheetData>
  <sheetProtection selectLockedCells="1"/>
  <mergeCells count="11">
    <mergeCell ref="B54:D54"/>
    <mergeCell ref="B60:D60"/>
    <mergeCell ref="Y9:Z9"/>
    <mergeCell ref="AB9:AC9"/>
    <mergeCell ref="AE9:AF9"/>
    <mergeCell ref="P9:Q9"/>
    <mergeCell ref="G9:H9"/>
    <mergeCell ref="J9:K9"/>
    <mergeCell ref="M9:N9"/>
    <mergeCell ref="S9:T9"/>
    <mergeCell ref="V9:W9"/>
  </mergeCells>
  <dataValidations count="2">
    <dataValidation type="list" allowBlank="1" showInputMessage="1" showErrorMessage="1" prompt="Select Charge Unit - monthly, per kWh, per kW" sqref="D37:E38 D55:E55 D40:E49 D61:E61 D12:E27 D29:E35">
      <formula1>"Monthly, per kWh, per kW"</formula1>
    </dataValidation>
    <dataValidation type="list" allowBlank="1" showInputMessage="1" showErrorMessage="1" sqref="D5:E5">
      <formula1>"TOU, non-TOU"</formula1>
    </dataValidation>
  </dataValidations>
  <pageMargins left="0.75" right="0.75" top="1" bottom="1" header="0.5" footer="0.5"/>
  <pageSetup paperSize="3" scale="59" orientation="landscape" r:id="rId1"/>
  <headerFooter alignWithMargins="0">
    <oddFooter>&amp;C9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0657" r:id="rId4" name="Option Button 1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10</xdr:col>
                    <xdr:colOff>679450</xdr:colOff>
                    <xdr:row>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658" r:id="rId5" name="Option Button 2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10</xdr:col>
                    <xdr:colOff>679450</xdr:colOff>
                    <xdr:row>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659" r:id="rId6" name="Option Button 3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10</xdr:col>
                    <xdr:colOff>679450</xdr:colOff>
                    <xdr:row>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660" r:id="rId7" name="Option Button 4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10</xdr:col>
                    <xdr:colOff>679450</xdr:colOff>
                    <xdr:row>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661" r:id="rId8" name="Option Button 5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10</xdr:col>
                    <xdr:colOff>679450</xdr:colOff>
                    <xdr:row>7</xdr:row>
                    <xdr:rowOff>31750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tabColor rgb="FF92D050"/>
    <pageSetUpPr fitToPage="1"/>
  </sheetPr>
  <dimension ref="A1:AM79"/>
  <sheetViews>
    <sheetView showGridLines="0" topLeftCell="A8" zoomScaleNormal="100" workbookViewId="0">
      <selection activeCell="K36" sqref="K36"/>
    </sheetView>
  </sheetViews>
  <sheetFormatPr defaultColWidth="9.1796875" defaultRowHeight="12.5" x14ac:dyDescent="0.25"/>
  <cols>
    <col min="1" max="1" width="2.1796875" style="1" customWidth="1"/>
    <col min="2" max="2" width="28.54296875" style="1" customWidth="1"/>
    <col min="3" max="3" width="1.26953125" style="1" customWidth="1"/>
    <col min="4" max="5" width="11.26953125" style="1" customWidth="1"/>
    <col min="6" max="6" width="7.453125" style="1" bestFit="1" customWidth="1"/>
    <col min="7" max="7" width="12.26953125" style="1" customWidth="1"/>
    <col min="8" max="8" width="8.81640625" style="144" bestFit="1" customWidth="1"/>
    <col min="9" max="9" width="1.7265625" style="1" customWidth="1"/>
    <col min="10" max="10" width="9.81640625" style="1" bestFit="1" customWidth="1"/>
    <col min="11" max="11" width="12.1796875" style="1" bestFit="1" customWidth="1"/>
    <col min="12" max="12" width="1.7265625" style="1" customWidth="1"/>
    <col min="13" max="13" width="9.81640625" style="1" bestFit="1" customWidth="1"/>
    <col min="14" max="14" width="10.54296875" style="1" customWidth="1"/>
    <col min="15" max="15" width="1.7265625" style="1" customWidth="1"/>
    <col min="16" max="16" width="9.81640625" style="1" hidden="1" customWidth="1"/>
    <col min="17" max="17" width="0" style="1" hidden="1" customWidth="1"/>
    <col min="18" max="18" width="1.7265625" style="1" hidden="1" customWidth="1"/>
    <col min="19" max="19" width="9.81640625" style="1" hidden="1" customWidth="1"/>
    <col min="20" max="20" width="0" style="1" hidden="1" customWidth="1"/>
    <col min="21" max="21" width="1.7265625" style="1" hidden="1" customWidth="1"/>
    <col min="22" max="22" width="9.81640625" style="1" hidden="1" customWidth="1"/>
    <col min="23" max="23" width="0" style="1" hidden="1" customWidth="1"/>
    <col min="24" max="24" width="1.7265625" style="1" hidden="1" customWidth="1"/>
    <col min="25" max="25" width="9.81640625" style="1" hidden="1" customWidth="1"/>
    <col min="26" max="26" width="0" style="1" hidden="1" customWidth="1"/>
    <col min="27" max="27" width="1.7265625" style="1" hidden="1" customWidth="1"/>
    <col min="28" max="29" width="0" style="1" hidden="1" customWidth="1"/>
    <col min="30" max="30" width="1.7265625" style="1" hidden="1" customWidth="1"/>
    <col min="31" max="31" width="9.81640625" style="1" hidden="1" customWidth="1"/>
    <col min="32" max="32" width="0" style="1" hidden="1" customWidth="1"/>
    <col min="33" max="33" width="1.7265625" style="1" customWidth="1"/>
    <col min="34" max="16384" width="9.1796875" style="1"/>
  </cols>
  <sheetData>
    <row r="1" spans="2:39" ht="7.5" customHeight="1" x14ac:dyDescent="0.25">
      <c r="J1"/>
      <c r="K1"/>
    </row>
    <row r="2" spans="2:39" ht="7.5" customHeight="1" x14ac:dyDescent="0.25">
      <c r="J2"/>
      <c r="K2"/>
    </row>
    <row r="3" spans="2:39" ht="15.5" x14ac:dyDescent="0.3">
      <c r="B3" s="2" t="s">
        <v>0</v>
      </c>
      <c r="D3" s="136" t="s">
        <v>54</v>
      </c>
      <c r="E3" s="136"/>
      <c r="F3" s="136"/>
      <c r="G3" s="136"/>
      <c r="H3" s="136"/>
      <c r="I3" s="136"/>
      <c r="J3" s="136"/>
      <c r="K3" s="151">
        <v>1</v>
      </c>
      <c r="L3" s="136"/>
      <c r="N3" s="34"/>
      <c r="O3" s="152"/>
      <c r="P3" s="34"/>
      <c r="Q3" s="34"/>
      <c r="R3" s="152"/>
      <c r="S3" s="34"/>
      <c r="T3" s="34"/>
      <c r="U3" s="152"/>
      <c r="V3" s="34"/>
      <c r="W3" s="34"/>
      <c r="X3" s="152"/>
      <c r="Y3" s="34"/>
      <c r="Z3" s="34"/>
      <c r="AA3" s="152"/>
      <c r="AB3" s="34"/>
      <c r="AC3" s="34"/>
      <c r="AD3" s="152"/>
      <c r="AE3" s="34"/>
      <c r="AF3" s="34"/>
      <c r="AG3" s="152"/>
      <c r="AH3" s="34"/>
      <c r="AI3" s="34"/>
      <c r="AJ3" s="34"/>
      <c r="AK3" s="34"/>
      <c r="AL3" s="34"/>
      <c r="AM3" s="34"/>
    </row>
    <row r="4" spans="2:39" ht="7.5" customHeight="1" x14ac:dyDescent="0.35">
      <c r="B4" s="3"/>
      <c r="D4" s="4"/>
      <c r="E4" s="4"/>
      <c r="F4" s="4"/>
      <c r="G4" s="4"/>
      <c r="H4" s="4"/>
      <c r="I4" s="4"/>
      <c r="J4" s="4"/>
      <c r="K4" s="4"/>
      <c r="L4" s="4"/>
      <c r="O4" s="4"/>
      <c r="R4" s="4"/>
      <c r="U4" s="4"/>
      <c r="X4" s="4"/>
      <c r="AA4" s="4"/>
      <c r="AD4" s="4"/>
      <c r="AG4" s="4"/>
    </row>
    <row r="5" spans="2:39" ht="15.5" x14ac:dyDescent="0.35">
      <c r="B5" s="2" t="s">
        <v>1</v>
      </c>
      <c r="D5" s="5" t="s">
        <v>2</v>
      </c>
      <c r="E5" s="5"/>
      <c r="F5" s="4"/>
      <c r="G5" s="4"/>
      <c r="H5" s="4"/>
    </row>
    <row r="6" spans="2:39" ht="15.5" x14ac:dyDescent="0.35">
      <c r="B6" s="3"/>
      <c r="D6" s="4"/>
      <c r="E6" s="4"/>
      <c r="F6" s="4"/>
      <c r="G6" s="4"/>
      <c r="H6" s="4"/>
    </row>
    <row r="7" spans="2:39" ht="13" x14ac:dyDescent="0.3">
      <c r="B7" s="6"/>
      <c r="D7" s="7" t="s">
        <v>3</v>
      </c>
      <c r="E7" s="7"/>
      <c r="F7" s="7"/>
      <c r="G7" s="8">
        <v>100</v>
      </c>
      <c r="H7" s="9" t="s">
        <v>4</v>
      </c>
    </row>
    <row r="8" spans="2:39" x14ac:dyDescent="0.25">
      <c r="B8" s="6"/>
    </row>
    <row r="9" spans="2:39" s="19" customFormat="1" ht="25.15" customHeight="1" x14ac:dyDescent="0.25">
      <c r="B9" s="148"/>
      <c r="D9" s="149"/>
      <c r="E9" s="149"/>
      <c r="F9" s="149"/>
      <c r="G9" s="220" t="s">
        <v>113</v>
      </c>
      <c r="H9" s="221"/>
      <c r="I9" s="150"/>
      <c r="J9" s="220" t="s">
        <v>59</v>
      </c>
      <c r="K9" s="221"/>
      <c r="L9" s="150"/>
      <c r="M9" s="220" t="s">
        <v>60</v>
      </c>
      <c r="N9" s="221"/>
      <c r="O9" s="150"/>
      <c r="P9" s="220" t="s">
        <v>62</v>
      </c>
      <c r="Q9" s="221"/>
      <c r="R9" s="150"/>
      <c r="S9" s="220" t="s">
        <v>63</v>
      </c>
      <c r="T9" s="221"/>
      <c r="U9" s="150"/>
      <c r="V9" s="220" t="s">
        <v>64</v>
      </c>
      <c r="W9" s="221"/>
      <c r="X9" s="150"/>
      <c r="Y9" s="220" t="s">
        <v>65</v>
      </c>
      <c r="Z9" s="221"/>
      <c r="AA9" s="150"/>
      <c r="AB9" s="220" t="s">
        <v>66</v>
      </c>
      <c r="AC9" s="221"/>
      <c r="AD9" s="150"/>
      <c r="AE9" s="220" t="s">
        <v>67</v>
      </c>
      <c r="AF9" s="221"/>
    </row>
    <row r="10" spans="2:39" ht="12.75" customHeight="1" x14ac:dyDescent="0.3">
      <c r="B10" s="6"/>
      <c r="D10" s="137" t="s">
        <v>5</v>
      </c>
      <c r="E10" s="137"/>
      <c r="F10" s="10" t="s">
        <v>7</v>
      </c>
      <c r="G10" s="10" t="s">
        <v>6</v>
      </c>
      <c r="H10" s="11" t="s">
        <v>8</v>
      </c>
      <c r="I10" s="144"/>
      <c r="J10" s="10" t="s">
        <v>6</v>
      </c>
      <c r="K10" s="11" t="s">
        <v>8</v>
      </c>
      <c r="L10" s="144"/>
      <c r="M10" s="145" t="s">
        <v>9</v>
      </c>
      <c r="N10" s="139" t="s">
        <v>10</v>
      </c>
      <c r="O10" s="144"/>
      <c r="P10" s="10" t="s">
        <v>6</v>
      </c>
      <c r="Q10" s="11" t="s">
        <v>8</v>
      </c>
      <c r="R10" s="144"/>
      <c r="S10" s="145" t="s">
        <v>9</v>
      </c>
      <c r="T10" s="139" t="s">
        <v>61</v>
      </c>
      <c r="U10" s="144"/>
      <c r="V10" s="10" t="s">
        <v>6</v>
      </c>
      <c r="W10" s="11" t="s">
        <v>8</v>
      </c>
      <c r="X10" s="144"/>
      <c r="Y10" s="145" t="s">
        <v>9</v>
      </c>
      <c r="Z10" s="139" t="s">
        <v>61</v>
      </c>
      <c r="AA10" s="144"/>
      <c r="AB10" s="10" t="s">
        <v>6</v>
      </c>
      <c r="AC10" s="11" t="s">
        <v>8</v>
      </c>
      <c r="AD10" s="144"/>
      <c r="AE10" s="145" t="s">
        <v>9</v>
      </c>
      <c r="AF10" s="139" t="s">
        <v>61</v>
      </c>
    </row>
    <row r="11" spans="2:39" ht="13" x14ac:dyDescent="0.3">
      <c r="B11" s="6"/>
      <c r="D11" s="138"/>
      <c r="E11" s="138"/>
      <c r="F11" s="12"/>
      <c r="G11" s="12" t="s">
        <v>11</v>
      </c>
      <c r="H11" s="13" t="s">
        <v>11</v>
      </c>
      <c r="I11" s="144"/>
      <c r="J11" s="12" t="s">
        <v>11</v>
      </c>
      <c r="K11" s="13" t="s">
        <v>11</v>
      </c>
      <c r="L11" s="144"/>
      <c r="M11" s="146"/>
      <c r="N11" s="140"/>
      <c r="O11" s="144"/>
      <c r="P11" s="12" t="s">
        <v>11</v>
      </c>
      <c r="Q11" s="13" t="s">
        <v>11</v>
      </c>
      <c r="R11" s="144"/>
      <c r="S11" s="146"/>
      <c r="T11" s="140"/>
      <c r="U11" s="144"/>
      <c r="V11" s="12" t="s">
        <v>11</v>
      </c>
      <c r="W11" s="13" t="s">
        <v>11</v>
      </c>
      <c r="X11" s="144"/>
      <c r="Y11" s="146"/>
      <c r="Z11" s="140"/>
      <c r="AA11" s="144"/>
      <c r="AB11" s="12" t="s">
        <v>11</v>
      </c>
      <c r="AC11" s="13" t="s">
        <v>11</v>
      </c>
      <c r="AD11" s="144"/>
      <c r="AE11" s="146"/>
      <c r="AF11" s="140"/>
    </row>
    <row r="12" spans="2:39" x14ac:dyDescent="0.25">
      <c r="B12" s="14" t="s">
        <v>12</v>
      </c>
      <c r="C12" s="14"/>
      <c r="D12" s="15" t="s">
        <v>55</v>
      </c>
      <c r="E12" s="15"/>
      <c r="F12" s="17">
        <v>1</v>
      </c>
      <c r="G12" s="16">
        <v>15.72</v>
      </c>
      <c r="H12" s="18">
        <f t="shared" ref="H12:H27" si="0">$F12*G12</f>
        <v>15.72</v>
      </c>
      <c r="I12" s="19"/>
      <c r="J12" s="16">
        <v>18.8</v>
      </c>
      <c r="K12" s="18">
        <f t="shared" ref="K12:K27" si="1">$F12*J12</f>
        <v>18.8</v>
      </c>
      <c r="L12" s="19"/>
      <c r="M12" s="21">
        <f t="shared" ref="M12:M21" si="2">K12-H12</f>
        <v>3.08</v>
      </c>
      <c r="N12" s="22">
        <f t="shared" ref="N12:N21" si="3">IF((H12)=0,"",(M12/H12))</f>
        <v>0.19592875318066158</v>
      </c>
      <c r="O12" s="19"/>
      <c r="P12" s="16">
        <v>21.45</v>
      </c>
      <c r="Q12" s="18">
        <f t="shared" ref="Q12:Q27" si="4">$F12*P12</f>
        <v>21.45</v>
      </c>
      <c r="R12" s="19"/>
      <c r="S12" s="21">
        <f>Q12-K12</f>
        <v>2.6499999999999986</v>
      </c>
      <c r="T12" s="22">
        <f t="shared" ref="T12:T34" si="5">IF((K12)=0,"",(S12/K12))</f>
        <v>0.14095744680851055</v>
      </c>
      <c r="U12" s="19"/>
      <c r="V12" s="16">
        <v>23.87</v>
      </c>
      <c r="W12" s="18">
        <f t="shared" ref="W12:W27" si="6">$F12*V12</f>
        <v>23.87</v>
      </c>
      <c r="X12" s="19"/>
      <c r="Y12" s="21">
        <f>W12-Q12</f>
        <v>2.4200000000000017</v>
      </c>
      <c r="Z12" s="22">
        <f t="shared" ref="Z12:Z34" si="7">IF((Q12)=0,"",(Y12/Q12))</f>
        <v>0.11282051282051291</v>
      </c>
      <c r="AA12" s="19"/>
      <c r="AB12" s="16">
        <v>26.88</v>
      </c>
      <c r="AC12" s="18">
        <f t="shared" ref="AC12:AC27" si="8">$F12*AB12</f>
        <v>26.88</v>
      </c>
      <c r="AD12" s="19"/>
      <c r="AE12" s="21">
        <f>AC12-W12</f>
        <v>3.009999999999998</v>
      </c>
      <c r="AF12" s="22">
        <f t="shared" ref="AF12:AF34" si="9">IF((W12)=0,"",(AE12/W12))</f>
        <v>0.12609970674486795</v>
      </c>
    </row>
    <row r="13" spans="2:39" x14ac:dyDescent="0.25">
      <c r="B13" s="14" t="s">
        <v>112</v>
      </c>
      <c r="C13" s="14"/>
      <c r="D13" s="15" t="s">
        <v>55</v>
      </c>
      <c r="E13" s="15"/>
      <c r="F13" s="17">
        <v>1</v>
      </c>
      <c r="G13" s="16">
        <v>0.8</v>
      </c>
      <c r="H13" s="18">
        <f t="shared" si="0"/>
        <v>0.8</v>
      </c>
      <c r="I13" s="19"/>
      <c r="J13" s="16">
        <v>0.79</v>
      </c>
      <c r="K13" s="18">
        <f t="shared" si="1"/>
        <v>0.79</v>
      </c>
      <c r="L13" s="19"/>
      <c r="M13" s="21">
        <f t="shared" si="2"/>
        <v>-1.0000000000000009E-2</v>
      </c>
      <c r="N13" s="22">
        <f t="shared" si="3"/>
        <v>-1.2500000000000011E-2</v>
      </c>
      <c r="O13" s="19"/>
      <c r="P13" s="16">
        <v>0.79</v>
      </c>
      <c r="Q13" s="18">
        <f t="shared" si="4"/>
        <v>0.79</v>
      </c>
      <c r="R13" s="19"/>
      <c r="S13" s="21">
        <f t="shared" ref="S13:S60" si="10">Q13-K13</f>
        <v>0</v>
      </c>
      <c r="T13" s="22">
        <f t="shared" si="5"/>
        <v>0</v>
      </c>
      <c r="U13" s="19"/>
      <c r="V13" s="16"/>
      <c r="W13" s="18">
        <f t="shared" si="6"/>
        <v>0</v>
      </c>
      <c r="X13" s="19"/>
      <c r="Y13" s="21">
        <f t="shared" ref="Y13:Y60" si="11">W13-Q13</f>
        <v>-0.79</v>
      </c>
      <c r="Z13" s="22">
        <f t="shared" si="7"/>
        <v>-1</v>
      </c>
      <c r="AA13" s="19"/>
      <c r="AB13" s="16"/>
      <c r="AC13" s="18">
        <f t="shared" si="8"/>
        <v>0</v>
      </c>
      <c r="AD13" s="19"/>
      <c r="AE13" s="21">
        <f t="shared" ref="AE13:AE60" si="12">AC13-W13</f>
        <v>0</v>
      </c>
      <c r="AF13" s="22" t="str">
        <f t="shared" si="9"/>
        <v/>
      </c>
    </row>
    <row r="14" spans="2:39" x14ac:dyDescent="0.25">
      <c r="B14" s="23" t="s">
        <v>104</v>
      </c>
      <c r="C14" s="14"/>
      <c r="D14" s="15" t="s">
        <v>55</v>
      </c>
      <c r="E14" s="15"/>
      <c r="F14" s="17">
        <v>1</v>
      </c>
      <c r="G14" s="16">
        <v>0</v>
      </c>
      <c r="H14" s="18">
        <f t="shared" ref="H14" si="13">$F14*G14</f>
        <v>0</v>
      </c>
      <c r="I14" s="19"/>
      <c r="J14" s="16">
        <v>0</v>
      </c>
      <c r="K14" s="18">
        <f t="shared" ref="K14" si="14">$F14*J14</f>
        <v>0</v>
      </c>
      <c r="L14" s="19"/>
      <c r="M14" s="21">
        <f t="shared" si="2"/>
        <v>0</v>
      </c>
      <c r="N14" s="22" t="str">
        <f t="shared" si="3"/>
        <v/>
      </c>
      <c r="O14" s="19"/>
      <c r="P14" s="16">
        <v>0</v>
      </c>
      <c r="Q14" s="18">
        <f t="shared" ref="Q14" si="15">$F14*P14</f>
        <v>0</v>
      </c>
      <c r="R14" s="19"/>
      <c r="S14" s="21">
        <f t="shared" ref="S14" si="16">Q14-K14</f>
        <v>0</v>
      </c>
      <c r="T14" s="22" t="str">
        <f t="shared" ref="T14" si="17">IF((K14)=0,"",(S14/K14))</f>
        <v/>
      </c>
      <c r="U14" s="19"/>
      <c r="V14" s="16">
        <v>0</v>
      </c>
      <c r="W14" s="18">
        <f t="shared" ref="W14" si="18">$F14*V14</f>
        <v>0</v>
      </c>
      <c r="X14" s="19"/>
      <c r="Y14" s="21">
        <f t="shared" ref="Y14" si="19">W14-Q14</f>
        <v>0</v>
      </c>
      <c r="Z14" s="22" t="str">
        <f t="shared" ref="Z14" si="20">IF((Q14)=0,"",(Y14/Q14))</f>
        <v/>
      </c>
      <c r="AA14" s="19"/>
      <c r="AB14" s="16">
        <v>0</v>
      </c>
      <c r="AC14" s="18">
        <f t="shared" ref="AC14" si="21">$F14*AB14</f>
        <v>0</v>
      </c>
      <c r="AD14" s="19"/>
      <c r="AE14" s="21">
        <f t="shared" ref="AE14" si="22">AC14-W14</f>
        <v>0</v>
      </c>
      <c r="AF14" s="22" t="str">
        <f t="shared" ref="AF14" si="23">IF((W14)=0,"",(AE14/W14))</f>
        <v/>
      </c>
    </row>
    <row r="15" spans="2:39" x14ac:dyDescent="0.25">
      <c r="B15" s="23" t="s">
        <v>105</v>
      </c>
      <c r="C15" s="14"/>
      <c r="D15" s="15" t="s">
        <v>55</v>
      </c>
      <c r="E15" s="15"/>
      <c r="F15" s="17">
        <v>1</v>
      </c>
      <c r="G15" s="16">
        <v>0</v>
      </c>
      <c r="H15" s="18">
        <f t="shared" si="0"/>
        <v>0</v>
      </c>
      <c r="I15" s="19"/>
      <c r="J15" s="16">
        <v>0</v>
      </c>
      <c r="K15" s="18">
        <f t="shared" si="1"/>
        <v>0</v>
      </c>
      <c r="L15" s="19"/>
      <c r="M15" s="21">
        <f t="shared" si="2"/>
        <v>0</v>
      </c>
      <c r="N15" s="22" t="str">
        <f t="shared" si="3"/>
        <v/>
      </c>
      <c r="O15" s="19"/>
      <c r="P15" s="16">
        <v>0</v>
      </c>
      <c r="Q15" s="18">
        <f t="shared" si="4"/>
        <v>0</v>
      </c>
      <c r="R15" s="19"/>
      <c r="S15" s="21">
        <f t="shared" si="10"/>
        <v>0</v>
      </c>
      <c r="T15" s="22" t="str">
        <f t="shared" si="5"/>
        <v/>
      </c>
      <c r="U15" s="19"/>
      <c r="V15" s="16">
        <v>0</v>
      </c>
      <c r="W15" s="18">
        <f t="shared" si="6"/>
        <v>0</v>
      </c>
      <c r="X15" s="19"/>
      <c r="Y15" s="21">
        <f t="shared" si="11"/>
        <v>0</v>
      </c>
      <c r="Z15" s="22" t="str">
        <f t="shared" si="7"/>
        <v/>
      </c>
      <c r="AA15" s="19"/>
      <c r="AB15" s="16">
        <v>0</v>
      </c>
      <c r="AC15" s="18">
        <f t="shared" si="8"/>
        <v>0</v>
      </c>
      <c r="AD15" s="19"/>
      <c r="AE15" s="21">
        <f t="shared" si="12"/>
        <v>0</v>
      </c>
      <c r="AF15" s="22" t="str">
        <f t="shared" si="9"/>
        <v/>
      </c>
    </row>
    <row r="16" spans="2:39" hidden="1" x14ac:dyDescent="0.25">
      <c r="B16" s="23"/>
      <c r="C16" s="14"/>
      <c r="D16" s="15"/>
      <c r="E16" s="15"/>
      <c r="F16" s="17">
        <v>1</v>
      </c>
      <c r="G16" s="16"/>
      <c r="H16" s="18">
        <f t="shared" si="0"/>
        <v>0</v>
      </c>
      <c r="I16" s="19"/>
      <c r="J16" s="16"/>
      <c r="K16" s="18">
        <f t="shared" si="1"/>
        <v>0</v>
      </c>
      <c r="L16" s="19"/>
      <c r="M16" s="21">
        <f t="shared" si="2"/>
        <v>0</v>
      </c>
      <c r="N16" s="22" t="str">
        <f t="shared" si="3"/>
        <v/>
      </c>
      <c r="O16" s="19"/>
      <c r="P16" s="16"/>
      <c r="Q16" s="18">
        <f t="shared" si="4"/>
        <v>0</v>
      </c>
      <c r="R16" s="19"/>
      <c r="S16" s="21">
        <f t="shared" si="10"/>
        <v>0</v>
      </c>
      <c r="T16" s="22" t="str">
        <f t="shared" si="5"/>
        <v/>
      </c>
      <c r="U16" s="19"/>
      <c r="V16" s="16"/>
      <c r="W16" s="18">
        <f t="shared" si="6"/>
        <v>0</v>
      </c>
      <c r="X16" s="19"/>
      <c r="Y16" s="21">
        <f t="shared" si="11"/>
        <v>0</v>
      </c>
      <c r="Z16" s="22" t="str">
        <f t="shared" si="7"/>
        <v/>
      </c>
      <c r="AA16" s="19"/>
      <c r="AB16" s="16"/>
      <c r="AC16" s="18">
        <f t="shared" si="8"/>
        <v>0</v>
      </c>
      <c r="AD16" s="19"/>
      <c r="AE16" s="21">
        <f t="shared" si="12"/>
        <v>0</v>
      </c>
      <c r="AF16" s="22" t="str">
        <f t="shared" si="9"/>
        <v/>
      </c>
    </row>
    <row r="17" spans="2:32" hidden="1" x14ac:dyDescent="0.25">
      <c r="B17" s="23"/>
      <c r="C17" s="14"/>
      <c r="D17" s="15"/>
      <c r="E17" s="15"/>
      <c r="F17" s="17">
        <v>1</v>
      </c>
      <c r="G17" s="16"/>
      <c r="H17" s="18">
        <f t="shared" si="0"/>
        <v>0</v>
      </c>
      <c r="I17" s="19"/>
      <c r="J17" s="16"/>
      <c r="K17" s="18">
        <f t="shared" si="1"/>
        <v>0</v>
      </c>
      <c r="L17" s="19"/>
      <c r="M17" s="21">
        <f t="shared" si="2"/>
        <v>0</v>
      </c>
      <c r="N17" s="22" t="str">
        <f t="shared" si="3"/>
        <v/>
      </c>
      <c r="O17" s="19"/>
      <c r="P17" s="16"/>
      <c r="Q17" s="18">
        <f t="shared" si="4"/>
        <v>0</v>
      </c>
      <c r="R17" s="19"/>
      <c r="S17" s="21">
        <f t="shared" si="10"/>
        <v>0</v>
      </c>
      <c r="T17" s="22" t="str">
        <f t="shared" si="5"/>
        <v/>
      </c>
      <c r="U17" s="19"/>
      <c r="V17" s="16"/>
      <c r="W17" s="18">
        <f t="shared" si="6"/>
        <v>0</v>
      </c>
      <c r="X17" s="19"/>
      <c r="Y17" s="21">
        <f t="shared" si="11"/>
        <v>0</v>
      </c>
      <c r="Z17" s="22" t="str">
        <f t="shared" si="7"/>
        <v/>
      </c>
      <c r="AA17" s="19"/>
      <c r="AB17" s="16"/>
      <c r="AC17" s="18">
        <f t="shared" si="8"/>
        <v>0</v>
      </c>
      <c r="AD17" s="19"/>
      <c r="AE17" s="21">
        <f t="shared" si="12"/>
        <v>0</v>
      </c>
      <c r="AF17" s="22" t="str">
        <f t="shared" si="9"/>
        <v/>
      </c>
    </row>
    <row r="18" spans="2:32" hidden="1" x14ac:dyDescent="0.25">
      <c r="B18" s="23"/>
      <c r="C18" s="14"/>
      <c r="D18" s="15"/>
      <c r="E18" s="15"/>
      <c r="F18" s="17">
        <v>1</v>
      </c>
      <c r="G18" s="16"/>
      <c r="H18" s="18">
        <f t="shared" si="0"/>
        <v>0</v>
      </c>
      <c r="I18" s="19"/>
      <c r="J18" s="16"/>
      <c r="K18" s="18">
        <f t="shared" si="1"/>
        <v>0</v>
      </c>
      <c r="L18" s="19"/>
      <c r="M18" s="21">
        <f t="shared" si="2"/>
        <v>0</v>
      </c>
      <c r="N18" s="22" t="str">
        <f t="shared" si="3"/>
        <v/>
      </c>
      <c r="O18" s="19"/>
      <c r="P18" s="16"/>
      <c r="Q18" s="18">
        <f t="shared" si="4"/>
        <v>0</v>
      </c>
      <c r="R18" s="19"/>
      <c r="S18" s="21">
        <f t="shared" si="10"/>
        <v>0</v>
      </c>
      <c r="T18" s="22" t="str">
        <f t="shared" si="5"/>
        <v/>
      </c>
      <c r="U18" s="19"/>
      <c r="V18" s="16"/>
      <c r="W18" s="18">
        <f t="shared" si="6"/>
        <v>0</v>
      </c>
      <c r="X18" s="19"/>
      <c r="Y18" s="21">
        <f t="shared" si="11"/>
        <v>0</v>
      </c>
      <c r="Z18" s="22" t="str">
        <f t="shared" si="7"/>
        <v/>
      </c>
      <c r="AA18" s="19"/>
      <c r="AB18" s="16"/>
      <c r="AC18" s="18">
        <f t="shared" si="8"/>
        <v>0</v>
      </c>
      <c r="AD18" s="19"/>
      <c r="AE18" s="21">
        <f t="shared" si="12"/>
        <v>0</v>
      </c>
      <c r="AF18" s="22" t="str">
        <f t="shared" si="9"/>
        <v/>
      </c>
    </row>
    <row r="19" spans="2:32" x14ac:dyDescent="0.25">
      <c r="B19" s="14" t="s">
        <v>14</v>
      </c>
      <c r="C19" s="14"/>
      <c r="D19" s="15" t="s">
        <v>58</v>
      </c>
      <c r="E19" s="15"/>
      <c r="F19" s="17">
        <f>$G$7</f>
        <v>100</v>
      </c>
      <c r="G19" s="16">
        <v>1.55E-2</v>
      </c>
      <c r="H19" s="18">
        <f t="shared" si="0"/>
        <v>1.55</v>
      </c>
      <c r="I19" s="19"/>
      <c r="J19" s="16">
        <v>1.21E-2</v>
      </c>
      <c r="K19" s="18">
        <f t="shared" si="1"/>
        <v>1.21</v>
      </c>
      <c r="L19" s="19"/>
      <c r="M19" s="21">
        <f t="shared" si="2"/>
        <v>-0.34000000000000008</v>
      </c>
      <c r="N19" s="22">
        <f t="shared" si="3"/>
        <v>-0.21935483870967745</v>
      </c>
      <c r="O19" s="19"/>
      <c r="P19" s="16">
        <v>8.0999999999999996E-3</v>
      </c>
      <c r="Q19" s="18">
        <f t="shared" si="4"/>
        <v>0.80999999999999994</v>
      </c>
      <c r="R19" s="19"/>
      <c r="S19" s="21">
        <f t="shared" si="10"/>
        <v>-0.4</v>
      </c>
      <c r="T19" s="22">
        <f t="shared" si="5"/>
        <v>-0.33057851239669422</v>
      </c>
      <c r="U19" s="19"/>
      <c r="V19" s="16">
        <v>4.0000000000000001E-3</v>
      </c>
      <c r="W19" s="18">
        <f t="shared" si="6"/>
        <v>0.4</v>
      </c>
      <c r="X19" s="19"/>
      <c r="Y19" s="21">
        <f t="shared" si="11"/>
        <v>-0.40999999999999992</v>
      </c>
      <c r="Z19" s="22">
        <f t="shared" si="7"/>
        <v>-0.50617283950617276</v>
      </c>
      <c r="AA19" s="19"/>
      <c r="AB19" s="16">
        <v>0</v>
      </c>
      <c r="AC19" s="18">
        <f t="shared" si="8"/>
        <v>0</v>
      </c>
      <c r="AD19" s="19"/>
      <c r="AE19" s="21">
        <f t="shared" si="12"/>
        <v>-0.4</v>
      </c>
      <c r="AF19" s="22">
        <f t="shared" si="9"/>
        <v>-1</v>
      </c>
    </row>
    <row r="20" spans="2:32" x14ac:dyDescent="0.25">
      <c r="B20" s="14" t="s">
        <v>15</v>
      </c>
      <c r="C20" s="14"/>
      <c r="D20" s="15" t="s">
        <v>55</v>
      </c>
      <c r="E20" s="15"/>
      <c r="F20" s="17">
        <v>1</v>
      </c>
      <c r="G20" s="16">
        <v>0.01</v>
      </c>
      <c r="H20" s="18">
        <f t="shared" si="0"/>
        <v>0.01</v>
      </c>
      <c r="I20" s="19"/>
      <c r="J20" s="16"/>
      <c r="K20" s="18">
        <f t="shared" si="1"/>
        <v>0</v>
      </c>
      <c r="L20" s="19"/>
      <c r="M20" s="21">
        <f t="shared" si="2"/>
        <v>-0.01</v>
      </c>
      <c r="N20" s="22">
        <f t="shared" si="3"/>
        <v>-1</v>
      </c>
      <c r="O20" s="19"/>
      <c r="P20" s="16"/>
      <c r="Q20" s="18">
        <f t="shared" si="4"/>
        <v>0</v>
      </c>
      <c r="R20" s="19"/>
      <c r="S20" s="21">
        <f t="shared" si="10"/>
        <v>0</v>
      </c>
      <c r="T20" s="22" t="str">
        <f t="shared" si="5"/>
        <v/>
      </c>
      <c r="U20" s="19"/>
      <c r="V20" s="16"/>
      <c r="W20" s="18">
        <f t="shared" si="6"/>
        <v>0</v>
      </c>
      <c r="X20" s="19"/>
      <c r="Y20" s="21">
        <f t="shared" si="11"/>
        <v>0</v>
      </c>
      <c r="Z20" s="22" t="str">
        <f t="shared" si="7"/>
        <v/>
      </c>
      <c r="AA20" s="19"/>
      <c r="AB20" s="16"/>
      <c r="AC20" s="18">
        <f t="shared" si="8"/>
        <v>0</v>
      </c>
      <c r="AD20" s="19"/>
      <c r="AE20" s="21">
        <f t="shared" si="12"/>
        <v>0</v>
      </c>
      <c r="AF20" s="22" t="str">
        <f t="shared" si="9"/>
        <v/>
      </c>
    </row>
    <row r="21" spans="2:32" x14ac:dyDescent="0.25">
      <c r="B21" s="14" t="s">
        <v>16</v>
      </c>
      <c r="C21" s="14"/>
      <c r="D21" s="15" t="s">
        <v>58</v>
      </c>
      <c r="E21" s="15"/>
      <c r="F21" s="17">
        <f>$G$7</f>
        <v>100</v>
      </c>
      <c r="G21" s="16">
        <v>-1E-4</v>
      </c>
      <c r="H21" s="18">
        <f t="shared" si="0"/>
        <v>-0.01</v>
      </c>
      <c r="I21" s="19"/>
      <c r="J21" s="16"/>
      <c r="K21" s="18">
        <f t="shared" si="1"/>
        <v>0</v>
      </c>
      <c r="L21" s="19"/>
      <c r="M21" s="21">
        <f t="shared" si="2"/>
        <v>0.01</v>
      </c>
      <c r="N21" s="22">
        <f t="shared" si="3"/>
        <v>-1</v>
      </c>
      <c r="O21" s="19"/>
      <c r="P21" s="16"/>
      <c r="Q21" s="18">
        <f t="shared" si="4"/>
        <v>0</v>
      </c>
      <c r="R21" s="19"/>
      <c r="S21" s="21">
        <f t="shared" si="10"/>
        <v>0</v>
      </c>
      <c r="T21" s="22" t="str">
        <f t="shared" si="5"/>
        <v/>
      </c>
      <c r="U21" s="19"/>
      <c r="V21" s="16"/>
      <c r="W21" s="18">
        <f t="shared" si="6"/>
        <v>0</v>
      </c>
      <c r="X21" s="19"/>
      <c r="Y21" s="21">
        <f t="shared" si="11"/>
        <v>0</v>
      </c>
      <c r="Z21" s="22" t="str">
        <f t="shared" si="7"/>
        <v/>
      </c>
      <c r="AA21" s="19"/>
      <c r="AB21" s="16"/>
      <c r="AC21" s="18">
        <f t="shared" si="8"/>
        <v>0</v>
      </c>
      <c r="AD21" s="19"/>
      <c r="AE21" s="21">
        <f t="shared" si="12"/>
        <v>0</v>
      </c>
      <c r="AF21" s="22" t="str">
        <f t="shared" si="9"/>
        <v/>
      </c>
    </row>
    <row r="22" spans="2:32" hidden="1" x14ac:dyDescent="0.25">
      <c r="B22" s="24"/>
      <c r="C22" s="14"/>
      <c r="D22" s="15"/>
      <c r="E22" s="15"/>
      <c r="F22" s="17"/>
      <c r="G22" s="16"/>
      <c r="H22" s="18"/>
      <c r="I22" s="19"/>
      <c r="J22" s="16"/>
      <c r="K22" s="18"/>
      <c r="L22" s="19"/>
      <c r="M22" s="21"/>
      <c r="N22" s="22"/>
      <c r="O22" s="19"/>
      <c r="P22" s="16"/>
      <c r="Q22" s="18"/>
      <c r="R22" s="19"/>
      <c r="S22" s="21"/>
      <c r="T22" s="22"/>
      <c r="U22" s="19"/>
      <c r="V22" s="16"/>
      <c r="W22" s="18"/>
      <c r="X22" s="19"/>
      <c r="Y22" s="21"/>
      <c r="Z22" s="22"/>
      <c r="AA22" s="19"/>
      <c r="AB22" s="16"/>
      <c r="AC22" s="18"/>
      <c r="AD22" s="19"/>
      <c r="AE22" s="21"/>
      <c r="AF22" s="22"/>
    </row>
    <row r="23" spans="2:32" hidden="1" x14ac:dyDescent="0.25">
      <c r="B23" s="132"/>
      <c r="C23" s="14"/>
      <c r="D23" s="15"/>
      <c r="E23" s="15"/>
      <c r="F23" s="17"/>
      <c r="G23" s="16"/>
      <c r="H23" s="18"/>
      <c r="I23" s="19"/>
      <c r="J23" s="16"/>
      <c r="K23" s="18"/>
      <c r="L23" s="19"/>
      <c r="M23" s="21"/>
      <c r="N23" s="22"/>
      <c r="O23" s="19"/>
      <c r="P23" s="16"/>
      <c r="Q23" s="18"/>
      <c r="R23" s="19"/>
      <c r="S23" s="21"/>
      <c r="T23" s="22"/>
      <c r="U23" s="19"/>
      <c r="V23" s="16"/>
      <c r="W23" s="18"/>
      <c r="X23" s="19"/>
      <c r="Y23" s="21"/>
      <c r="Z23" s="22"/>
      <c r="AA23" s="19"/>
      <c r="AB23" s="16"/>
      <c r="AC23" s="18"/>
      <c r="AD23" s="19"/>
      <c r="AE23" s="21"/>
      <c r="AF23" s="22"/>
    </row>
    <row r="24" spans="2:32" x14ac:dyDescent="0.25">
      <c r="B24" s="24" t="s">
        <v>57</v>
      </c>
      <c r="C24" s="14"/>
      <c r="D24" s="15" t="s">
        <v>58</v>
      </c>
      <c r="E24" s="15"/>
      <c r="F24" s="17">
        <f>$G$7</f>
        <v>100</v>
      </c>
      <c r="G24" s="16">
        <v>0</v>
      </c>
      <c r="H24" s="18">
        <f t="shared" si="0"/>
        <v>0</v>
      </c>
      <c r="I24" s="19"/>
      <c r="J24" s="16">
        <v>0</v>
      </c>
      <c r="K24" s="18">
        <f t="shared" si="1"/>
        <v>0</v>
      </c>
      <c r="L24" s="19"/>
      <c r="M24" s="21">
        <f t="shared" ref="M24:M28" si="24">K24-H24</f>
        <v>0</v>
      </c>
      <c r="N24" s="22" t="str">
        <f t="shared" ref="N24:N29" si="25">IF((H24)=0,"",(M24/H24))</f>
        <v/>
      </c>
      <c r="O24" s="19"/>
      <c r="P24" s="16">
        <v>0</v>
      </c>
      <c r="Q24" s="18">
        <f t="shared" si="4"/>
        <v>0</v>
      </c>
      <c r="R24" s="19"/>
      <c r="S24" s="21">
        <f t="shared" si="10"/>
        <v>0</v>
      </c>
      <c r="T24" s="22" t="str">
        <f t="shared" si="5"/>
        <v/>
      </c>
      <c r="U24" s="19"/>
      <c r="V24" s="16">
        <v>0</v>
      </c>
      <c r="W24" s="18">
        <f t="shared" si="6"/>
        <v>0</v>
      </c>
      <c r="X24" s="19"/>
      <c r="Y24" s="21">
        <f t="shared" si="11"/>
        <v>0</v>
      </c>
      <c r="Z24" s="22" t="str">
        <f t="shared" si="7"/>
        <v/>
      </c>
      <c r="AA24" s="19"/>
      <c r="AB24" s="16">
        <v>0</v>
      </c>
      <c r="AC24" s="18">
        <f t="shared" si="8"/>
        <v>0</v>
      </c>
      <c r="AD24" s="19"/>
      <c r="AE24" s="21">
        <f t="shared" si="12"/>
        <v>0</v>
      </c>
      <c r="AF24" s="22" t="str">
        <f t="shared" si="9"/>
        <v/>
      </c>
    </row>
    <row r="25" spans="2:32" hidden="1" x14ac:dyDescent="0.25">
      <c r="B25" s="24"/>
      <c r="C25" s="14"/>
      <c r="D25" s="15"/>
      <c r="E25" s="15"/>
      <c r="F25" s="17">
        <f>$G$7</f>
        <v>100</v>
      </c>
      <c r="G25" s="16"/>
      <c r="H25" s="18">
        <f t="shared" si="0"/>
        <v>0</v>
      </c>
      <c r="I25" s="19"/>
      <c r="J25" s="16"/>
      <c r="K25" s="18">
        <f t="shared" si="1"/>
        <v>0</v>
      </c>
      <c r="L25" s="19"/>
      <c r="M25" s="21">
        <f t="shared" si="24"/>
        <v>0</v>
      </c>
      <c r="N25" s="22" t="str">
        <f t="shared" si="25"/>
        <v/>
      </c>
      <c r="O25" s="19"/>
      <c r="P25" s="16"/>
      <c r="Q25" s="18">
        <f t="shared" si="4"/>
        <v>0</v>
      </c>
      <c r="R25" s="19"/>
      <c r="S25" s="21">
        <f t="shared" si="10"/>
        <v>0</v>
      </c>
      <c r="T25" s="22" t="str">
        <f t="shared" si="5"/>
        <v/>
      </c>
      <c r="U25" s="19"/>
      <c r="V25" s="16"/>
      <c r="W25" s="18">
        <f t="shared" si="6"/>
        <v>0</v>
      </c>
      <c r="X25" s="19"/>
      <c r="Y25" s="21">
        <f t="shared" si="11"/>
        <v>0</v>
      </c>
      <c r="Z25" s="22" t="str">
        <f t="shared" si="7"/>
        <v/>
      </c>
      <c r="AA25" s="19"/>
      <c r="AB25" s="16"/>
      <c r="AC25" s="18">
        <f t="shared" si="8"/>
        <v>0</v>
      </c>
      <c r="AD25" s="19"/>
      <c r="AE25" s="21">
        <f t="shared" si="12"/>
        <v>0</v>
      </c>
      <c r="AF25" s="22" t="str">
        <f t="shared" si="9"/>
        <v/>
      </c>
    </row>
    <row r="26" spans="2:32" hidden="1" x14ac:dyDescent="0.25">
      <c r="B26" s="24"/>
      <c r="C26" s="14"/>
      <c r="D26" s="15"/>
      <c r="E26" s="15"/>
      <c r="F26" s="17">
        <f>$G$7</f>
        <v>100</v>
      </c>
      <c r="G26" s="16"/>
      <c r="H26" s="18">
        <f t="shared" si="0"/>
        <v>0</v>
      </c>
      <c r="I26" s="19"/>
      <c r="J26" s="16"/>
      <c r="K26" s="18">
        <f t="shared" si="1"/>
        <v>0</v>
      </c>
      <c r="L26" s="19"/>
      <c r="M26" s="21">
        <f t="shared" si="24"/>
        <v>0</v>
      </c>
      <c r="N26" s="22" t="str">
        <f t="shared" si="25"/>
        <v/>
      </c>
      <c r="O26" s="19"/>
      <c r="P26" s="16"/>
      <c r="Q26" s="18">
        <f t="shared" si="4"/>
        <v>0</v>
      </c>
      <c r="R26" s="19"/>
      <c r="S26" s="21">
        <f t="shared" si="10"/>
        <v>0</v>
      </c>
      <c r="T26" s="22" t="str">
        <f t="shared" si="5"/>
        <v/>
      </c>
      <c r="U26" s="19"/>
      <c r="V26" s="16"/>
      <c r="W26" s="18">
        <f t="shared" si="6"/>
        <v>0</v>
      </c>
      <c r="X26" s="19"/>
      <c r="Y26" s="21">
        <f t="shared" si="11"/>
        <v>0</v>
      </c>
      <c r="Z26" s="22" t="str">
        <f t="shared" si="7"/>
        <v/>
      </c>
      <c r="AA26" s="19"/>
      <c r="AB26" s="16"/>
      <c r="AC26" s="18">
        <f t="shared" si="8"/>
        <v>0</v>
      </c>
      <c r="AD26" s="19"/>
      <c r="AE26" s="21">
        <f t="shared" si="12"/>
        <v>0</v>
      </c>
      <c r="AF26" s="22" t="str">
        <f t="shared" si="9"/>
        <v/>
      </c>
    </row>
    <row r="27" spans="2:32" hidden="1" x14ac:dyDescent="0.25">
      <c r="B27" s="24"/>
      <c r="C27" s="14"/>
      <c r="D27" s="15"/>
      <c r="E27" s="15"/>
      <c r="F27" s="17">
        <f>$G$7</f>
        <v>100</v>
      </c>
      <c r="G27" s="16"/>
      <c r="H27" s="18">
        <f t="shared" si="0"/>
        <v>0</v>
      </c>
      <c r="I27" s="19"/>
      <c r="J27" s="16"/>
      <c r="K27" s="18">
        <f t="shared" si="1"/>
        <v>0</v>
      </c>
      <c r="L27" s="19"/>
      <c r="M27" s="21">
        <f t="shared" si="24"/>
        <v>0</v>
      </c>
      <c r="N27" s="22" t="str">
        <f t="shared" si="25"/>
        <v/>
      </c>
      <c r="O27" s="19"/>
      <c r="P27" s="16"/>
      <c r="Q27" s="18">
        <f t="shared" si="4"/>
        <v>0</v>
      </c>
      <c r="R27" s="19"/>
      <c r="S27" s="21">
        <f t="shared" si="10"/>
        <v>0</v>
      </c>
      <c r="T27" s="22" t="str">
        <f t="shared" si="5"/>
        <v/>
      </c>
      <c r="U27" s="19"/>
      <c r="V27" s="16"/>
      <c r="W27" s="18">
        <f t="shared" si="6"/>
        <v>0</v>
      </c>
      <c r="X27" s="19"/>
      <c r="Y27" s="21">
        <f t="shared" si="11"/>
        <v>0</v>
      </c>
      <c r="Z27" s="22" t="str">
        <f t="shared" si="7"/>
        <v/>
      </c>
      <c r="AA27" s="19"/>
      <c r="AB27" s="16"/>
      <c r="AC27" s="18">
        <f t="shared" si="8"/>
        <v>0</v>
      </c>
      <c r="AD27" s="19"/>
      <c r="AE27" s="21">
        <f t="shared" si="12"/>
        <v>0</v>
      </c>
      <c r="AF27" s="22" t="str">
        <f t="shared" si="9"/>
        <v/>
      </c>
    </row>
    <row r="28" spans="2:32" s="34" customFormat="1" ht="13" x14ac:dyDescent="0.25">
      <c r="B28" s="25" t="s">
        <v>17</v>
      </c>
      <c r="C28" s="26"/>
      <c r="D28" s="27"/>
      <c r="E28" s="27"/>
      <c r="F28" s="29"/>
      <c r="G28" s="28"/>
      <c r="H28" s="30">
        <f>SUM(H12:H27)</f>
        <v>18.07</v>
      </c>
      <c r="I28" s="31"/>
      <c r="J28" s="28"/>
      <c r="K28" s="30">
        <f>SUM(K12:K27)</f>
        <v>20.8</v>
      </c>
      <c r="L28" s="31"/>
      <c r="M28" s="32">
        <f t="shared" si="24"/>
        <v>2.7300000000000004</v>
      </c>
      <c r="N28" s="33">
        <f t="shared" si="25"/>
        <v>0.15107913669064751</v>
      </c>
      <c r="O28" s="31"/>
      <c r="P28" s="28"/>
      <c r="Q28" s="30">
        <f>SUM(Q12:Q27)</f>
        <v>23.049999999999997</v>
      </c>
      <c r="R28" s="31"/>
      <c r="S28" s="32">
        <f t="shared" si="10"/>
        <v>2.2499999999999964</v>
      </c>
      <c r="T28" s="33">
        <f t="shared" si="5"/>
        <v>0.10817307692307675</v>
      </c>
      <c r="U28" s="31"/>
      <c r="V28" s="28"/>
      <c r="W28" s="30">
        <f>SUM(W12:W27)</f>
        <v>24.27</v>
      </c>
      <c r="X28" s="31"/>
      <c r="Y28" s="32">
        <f t="shared" si="11"/>
        <v>1.2200000000000024</v>
      </c>
      <c r="Z28" s="33">
        <f t="shared" si="7"/>
        <v>5.2928416485900326E-2</v>
      </c>
      <c r="AA28" s="31"/>
      <c r="AB28" s="28"/>
      <c r="AC28" s="30">
        <f>SUM(AC12:AC27)</f>
        <v>26.88</v>
      </c>
      <c r="AD28" s="31"/>
      <c r="AE28" s="32">
        <f t="shared" si="12"/>
        <v>2.6099999999999994</v>
      </c>
      <c r="AF28" s="33">
        <f t="shared" si="9"/>
        <v>0.10754017305315201</v>
      </c>
    </row>
    <row r="29" spans="2:32" ht="25" x14ac:dyDescent="0.25">
      <c r="B29" s="134" t="s">
        <v>18</v>
      </c>
      <c r="C29" s="14"/>
      <c r="D29" s="15" t="s">
        <v>58</v>
      </c>
      <c r="E29" s="15"/>
      <c r="F29" s="17">
        <f>$G$7</f>
        <v>100</v>
      </c>
      <c r="G29" s="16">
        <v>-6.9999999999999999E-4</v>
      </c>
      <c r="H29" s="18">
        <f t="shared" ref="H29:H35" si="26">$F29*G29</f>
        <v>-6.9999999999999993E-2</v>
      </c>
      <c r="I29" s="19"/>
      <c r="J29" s="16">
        <v>3.3021965494891908E-4</v>
      </c>
      <c r="K29" s="18">
        <f t="shared" ref="K29:K35" si="27">$F29*J29</f>
        <v>3.3021965494891906E-2</v>
      </c>
      <c r="L29" s="19"/>
      <c r="M29" s="21">
        <f>K29-H29</f>
        <v>0.1030219654948919</v>
      </c>
      <c r="N29" s="22">
        <f t="shared" si="25"/>
        <v>-1.4717423642127416</v>
      </c>
      <c r="O29" s="19"/>
      <c r="P29" s="16">
        <v>0</v>
      </c>
      <c r="Q29" s="18">
        <f t="shared" ref="Q29:Q35" si="28">$F29*P29</f>
        <v>0</v>
      </c>
      <c r="R29" s="19"/>
      <c r="S29" s="21">
        <f t="shared" si="10"/>
        <v>-3.3021965494891906E-2</v>
      </c>
      <c r="T29" s="22">
        <f t="shared" si="5"/>
        <v>-1</v>
      </c>
      <c r="U29" s="19"/>
      <c r="V29" s="16">
        <v>0</v>
      </c>
      <c r="W29" s="18">
        <f t="shared" ref="W29:W35" si="29">$F29*V29</f>
        <v>0</v>
      </c>
      <c r="X29" s="19"/>
      <c r="Y29" s="21">
        <f t="shared" si="11"/>
        <v>0</v>
      </c>
      <c r="Z29" s="22" t="str">
        <f t="shared" si="7"/>
        <v/>
      </c>
      <c r="AA29" s="19"/>
      <c r="AB29" s="16">
        <v>0</v>
      </c>
      <c r="AC29" s="18">
        <f t="shared" ref="AC29:AC35" si="30">$F29*AB29</f>
        <v>0</v>
      </c>
      <c r="AD29" s="19"/>
      <c r="AE29" s="21">
        <f t="shared" si="12"/>
        <v>0</v>
      </c>
      <c r="AF29" s="22" t="str">
        <f t="shared" si="9"/>
        <v/>
      </c>
    </row>
    <row r="30" spans="2:32" ht="25" x14ac:dyDescent="0.25">
      <c r="B30" s="134" t="s">
        <v>18</v>
      </c>
      <c r="C30" s="14"/>
      <c r="D30" s="15" t="s">
        <v>58</v>
      </c>
      <c r="E30" s="15"/>
      <c r="F30" s="17">
        <f>$G$7</f>
        <v>100</v>
      </c>
      <c r="G30" s="16"/>
      <c r="H30" s="18"/>
      <c r="I30" s="19"/>
      <c r="J30" s="16"/>
      <c r="K30" s="18">
        <f t="shared" si="27"/>
        <v>0</v>
      </c>
      <c r="L30" s="19"/>
      <c r="M30" s="21">
        <f t="shared" ref="M30" si="31">K30-H30</f>
        <v>0</v>
      </c>
      <c r="N30" s="22" t="str">
        <f t="shared" ref="N30" si="32">IF((H30)=0,"",(M30/H30))</f>
        <v/>
      </c>
      <c r="O30" s="19"/>
      <c r="P30" s="16"/>
      <c r="Q30" s="18"/>
      <c r="R30" s="19"/>
      <c r="S30" s="21"/>
      <c r="T30" s="22"/>
      <c r="U30" s="19"/>
      <c r="V30" s="16"/>
      <c r="W30" s="18"/>
      <c r="X30" s="19"/>
      <c r="Y30" s="21"/>
      <c r="Z30" s="22"/>
      <c r="AA30" s="19"/>
      <c r="AB30" s="16"/>
      <c r="AC30" s="18"/>
      <c r="AD30" s="19"/>
      <c r="AE30" s="21"/>
      <c r="AF30" s="22"/>
    </row>
    <row r="31" spans="2:32" x14ac:dyDescent="0.25">
      <c r="B31" s="132">
        <v>1575</v>
      </c>
      <c r="C31" s="14"/>
      <c r="D31" s="15" t="s">
        <v>58</v>
      </c>
      <c r="E31" s="15"/>
      <c r="F31" s="17">
        <f>$G$7</f>
        <v>100</v>
      </c>
      <c r="G31" s="16">
        <v>1E-4</v>
      </c>
      <c r="H31" s="18">
        <f t="shared" si="26"/>
        <v>0.01</v>
      </c>
      <c r="I31" s="19"/>
      <c r="J31" s="16">
        <v>0</v>
      </c>
      <c r="K31" s="18">
        <f t="shared" si="27"/>
        <v>0</v>
      </c>
      <c r="L31" s="19"/>
      <c r="M31" s="21">
        <f t="shared" ref="M31:M60" si="33">K31-H31</f>
        <v>-0.01</v>
      </c>
      <c r="N31" s="22">
        <f>IF((H31)=0,"",(M31/H31))</f>
        <v>-1</v>
      </c>
      <c r="O31" s="19"/>
      <c r="P31" s="16">
        <v>0</v>
      </c>
      <c r="Q31" s="18">
        <f t="shared" si="28"/>
        <v>0</v>
      </c>
      <c r="R31" s="19"/>
      <c r="S31" s="21">
        <f t="shared" ref="S31" si="34">Q31-K31</f>
        <v>0</v>
      </c>
      <c r="T31" s="22" t="str">
        <f t="shared" ref="T31" si="35">IF((K31)=0,"",(S31/K31))</f>
        <v/>
      </c>
      <c r="U31" s="19"/>
      <c r="V31" s="16">
        <v>0</v>
      </c>
      <c r="W31" s="18">
        <f t="shared" si="29"/>
        <v>0</v>
      </c>
      <c r="X31" s="19"/>
      <c r="Y31" s="21">
        <f t="shared" ref="Y31" si="36">W31-Q31</f>
        <v>0</v>
      </c>
      <c r="Z31" s="22" t="str">
        <f t="shared" ref="Z31" si="37">IF((Q31)=0,"",(Y31/Q31))</f>
        <v/>
      </c>
      <c r="AA31" s="19"/>
      <c r="AB31" s="16">
        <v>0</v>
      </c>
      <c r="AC31" s="18">
        <f t="shared" si="30"/>
        <v>0</v>
      </c>
      <c r="AD31" s="19"/>
      <c r="AE31" s="21">
        <f t="shared" ref="AE31" si="38">AC31-W31</f>
        <v>0</v>
      </c>
      <c r="AF31" s="22" t="str">
        <f t="shared" ref="AF31" si="39">IF((W31)=0,"",(AE31/W31))</f>
        <v/>
      </c>
    </row>
    <row r="32" spans="2:32" hidden="1" x14ac:dyDescent="0.25">
      <c r="B32" s="35"/>
      <c r="C32" s="14"/>
      <c r="D32" s="15"/>
      <c r="E32" s="15"/>
      <c r="F32" s="17">
        <f>$G$7</f>
        <v>100</v>
      </c>
      <c r="G32" s="16"/>
      <c r="H32" s="18">
        <f t="shared" si="26"/>
        <v>0</v>
      </c>
      <c r="I32" s="36"/>
      <c r="J32" s="16"/>
      <c r="K32" s="18">
        <f t="shared" si="27"/>
        <v>0</v>
      </c>
      <c r="L32" s="36"/>
      <c r="M32" s="21">
        <f t="shared" si="33"/>
        <v>0</v>
      </c>
      <c r="N32" s="22" t="str">
        <f>IF((H32)=0,"",(M32/H32))</f>
        <v/>
      </c>
      <c r="O32" s="36"/>
      <c r="P32" s="16"/>
      <c r="Q32" s="18">
        <f t="shared" si="28"/>
        <v>0</v>
      </c>
      <c r="R32" s="36"/>
      <c r="S32" s="21">
        <f t="shared" si="10"/>
        <v>0</v>
      </c>
      <c r="T32" s="22" t="str">
        <f t="shared" si="5"/>
        <v/>
      </c>
      <c r="U32" s="36"/>
      <c r="V32" s="16"/>
      <c r="W32" s="18">
        <f t="shared" si="29"/>
        <v>0</v>
      </c>
      <c r="X32" s="36"/>
      <c r="Y32" s="21">
        <f t="shared" si="11"/>
        <v>0</v>
      </c>
      <c r="Z32" s="22" t="str">
        <f t="shared" si="7"/>
        <v/>
      </c>
      <c r="AA32" s="36"/>
      <c r="AB32" s="16"/>
      <c r="AC32" s="18">
        <f t="shared" si="30"/>
        <v>0</v>
      </c>
      <c r="AD32" s="36"/>
      <c r="AE32" s="21">
        <f t="shared" si="12"/>
        <v>0</v>
      </c>
      <c r="AF32" s="22" t="str">
        <f t="shared" si="9"/>
        <v/>
      </c>
    </row>
    <row r="33" spans="2:32" x14ac:dyDescent="0.25">
      <c r="B33" s="37" t="s">
        <v>19</v>
      </c>
      <c r="C33" s="14"/>
      <c r="D33" s="15" t="s">
        <v>58</v>
      </c>
      <c r="E33" s="15"/>
      <c r="F33" s="17">
        <f>$G$7</f>
        <v>100</v>
      </c>
      <c r="G33" s="133">
        <v>5.9999999024318931E-5</v>
      </c>
      <c r="H33" s="18">
        <f t="shared" si="26"/>
        <v>5.9999999024318929E-3</v>
      </c>
      <c r="I33" s="19"/>
      <c r="J33" s="133">
        <v>6.0000002460806063E-5</v>
      </c>
      <c r="K33" s="18">
        <f t="shared" si="27"/>
        <v>6.0000002460806065E-3</v>
      </c>
      <c r="L33" s="19"/>
      <c r="M33" s="21">
        <f t="shared" si="33"/>
        <v>3.4364871365211158E-10</v>
      </c>
      <c r="N33" s="22">
        <f>IF((H33)=0,"",(M33/H33))</f>
        <v>5.7274786540050684E-8</v>
      </c>
      <c r="O33" s="19"/>
      <c r="P33" s="133">
        <v>6.0000001057066139E-5</v>
      </c>
      <c r="Q33" s="18">
        <f t="shared" si="28"/>
        <v>6.0000001057066137E-3</v>
      </c>
      <c r="R33" s="19"/>
      <c r="S33" s="21">
        <f t="shared" si="10"/>
        <v>-1.4037399281158214E-10</v>
      </c>
      <c r="T33" s="22">
        <f t="shared" si="5"/>
        <v>-2.339566450906047E-8</v>
      </c>
      <c r="U33" s="19"/>
      <c r="V33" s="133">
        <v>6.000000141885779E-5</v>
      </c>
      <c r="W33" s="18">
        <f t="shared" si="29"/>
        <v>6.0000001418857793E-3</v>
      </c>
      <c r="X33" s="19"/>
      <c r="Y33" s="21">
        <f t="shared" si="11"/>
        <v>3.6179165566196936E-11</v>
      </c>
      <c r="Z33" s="22">
        <f t="shared" si="7"/>
        <v>6.0298608214667947E-9</v>
      </c>
      <c r="AA33" s="19"/>
      <c r="AB33" s="133">
        <v>5.9748076265468277E-5</v>
      </c>
      <c r="AC33" s="18">
        <f t="shared" si="30"/>
        <v>5.9748076265468278E-3</v>
      </c>
      <c r="AD33" s="19"/>
      <c r="AE33" s="21">
        <f t="shared" si="12"/>
        <v>-2.519251533895147E-5</v>
      </c>
      <c r="AF33" s="22">
        <f t="shared" si="9"/>
        <v>-4.198752457201368E-3</v>
      </c>
    </row>
    <row r="34" spans="2:32" x14ac:dyDescent="0.25">
      <c r="B34" s="37" t="s">
        <v>20</v>
      </c>
      <c r="C34" s="14"/>
      <c r="D34" s="15"/>
      <c r="E34" s="15"/>
      <c r="F34" s="179">
        <f>$G$7*(1+G63)-$G$7</f>
        <v>3.7900000000000063</v>
      </c>
      <c r="G34" s="38">
        <f>0.64*$G$44+0.18*$G$45+0.18*$G$46</f>
        <v>0.10214000000000001</v>
      </c>
      <c r="H34" s="18">
        <f t="shared" si="26"/>
        <v>0.38711060000000069</v>
      </c>
      <c r="I34" s="19"/>
      <c r="J34" s="38">
        <f>0.64*$G$44+0.18*$G$45+0.18*$G$46</f>
        <v>0.10214000000000001</v>
      </c>
      <c r="K34" s="18">
        <f t="shared" si="27"/>
        <v>0.38711060000000069</v>
      </c>
      <c r="L34" s="19"/>
      <c r="M34" s="21">
        <f t="shared" si="33"/>
        <v>0</v>
      </c>
      <c r="N34" s="22">
        <f>IF((H34)=0,"",(M34/H34))</f>
        <v>0</v>
      </c>
      <c r="O34" s="19"/>
      <c r="P34" s="38">
        <f>0.64*$G$44+0.18*$G$45+0.18*$G$46</f>
        <v>0.10214000000000001</v>
      </c>
      <c r="Q34" s="18">
        <f t="shared" si="28"/>
        <v>0.38711060000000069</v>
      </c>
      <c r="R34" s="19"/>
      <c r="S34" s="21">
        <f t="shared" si="10"/>
        <v>0</v>
      </c>
      <c r="T34" s="22">
        <f t="shared" si="5"/>
        <v>0</v>
      </c>
      <c r="U34" s="19"/>
      <c r="V34" s="38">
        <f>0.64*$G$44+0.18*$G$45+0.18*$G$46</f>
        <v>0.10214000000000001</v>
      </c>
      <c r="W34" s="18">
        <f t="shared" si="29"/>
        <v>0.38711060000000069</v>
      </c>
      <c r="X34" s="19"/>
      <c r="Y34" s="21">
        <f t="shared" si="11"/>
        <v>0</v>
      </c>
      <c r="Z34" s="22">
        <f t="shared" si="7"/>
        <v>0</v>
      </c>
      <c r="AA34" s="19"/>
      <c r="AB34" s="38">
        <f>0.64*$G$44+0.18*$G$45+0.18*$G$46</f>
        <v>0.10214000000000001</v>
      </c>
      <c r="AC34" s="18">
        <f t="shared" si="30"/>
        <v>0.38711060000000069</v>
      </c>
      <c r="AD34" s="19"/>
      <c r="AE34" s="21">
        <f t="shared" si="12"/>
        <v>0</v>
      </c>
      <c r="AF34" s="22">
        <f t="shared" si="9"/>
        <v>0</v>
      </c>
    </row>
    <row r="35" spans="2:32" x14ac:dyDescent="0.25">
      <c r="B35" s="37" t="s">
        <v>21</v>
      </c>
      <c r="C35" s="14"/>
      <c r="D35" s="15" t="s">
        <v>55</v>
      </c>
      <c r="E35" s="15"/>
      <c r="F35" s="17">
        <v>1</v>
      </c>
      <c r="G35" s="38">
        <v>0.79</v>
      </c>
      <c r="H35" s="18">
        <f t="shared" si="26"/>
        <v>0.79</v>
      </c>
      <c r="I35" s="19"/>
      <c r="J35" s="38">
        <v>0.79</v>
      </c>
      <c r="K35" s="18">
        <f t="shared" si="27"/>
        <v>0.79</v>
      </c>
      <c r="L35" s="19"/>
      <c r="M35" s="21">
        <f t="shared" si="33"/>
        <v>0</v>
      </c>
      <c r="N35" s="22"/>
      <c r="O35" s="19"/>
      <c r="P35" s="38">
        <v>0.79</v>
      </c>
      <c r="Q35" s="18">
        <f t="shared" si="28"/>
        <v>0.79</v>
      </c>
      <c r="R35" s="19"/>
      <c r="S35" s="21">
        <f t="shared" si="10"/>
        <v>0</v>
      </c>
      <c r="T35" s="22"/>
      <c r="U35" s="19"/>
      <c r="V35" s="38">
        <v>0.79</v>
      </c>
      <c r="W35" s="18">
        <f t="shared" si="29"/>
        <v>0.79</v>
      </c>
      <c r="X35" s="19"/>
      <c r="Y35" s="21">
        <f t="shared" si="11"/>
        <v>0</v>
      </c>
      <c r="Z35" s="22"/>
      <c r="AA35" s="19"/>
      <c r="AB35" s="38">
        <v>0</v>
      </c>
      <c r="AC35" s="18">
        <f t="shared" si="30"/>
        <v>0</v>
      </c>
      <c r="AD35" s="19"/>
      <c r="AE35" s="21">
        <f t="shared" si="12"/>
        <v>-0.79</v>
      </c>
      <c r="AF35" s="22"/>
    </row>
    <row r="36" spans="2:32" ht="25.5" customHeight="1" x14ac:dyDescent="0.25">
      <c r="B36" s="39" t="s">
        <v>22</v>
      </c>
      <c r="C36" s="40"/>
      <c r="D36" s="40"/>
      <c r="E36" s="40"/>
      <c r="F36" s="42"/>
      <c r="G36" s="41"/>
      <c r="H36" s="43">
        <f>SUM(H29:H35)+H28</f>
        <v>19.193110599902433</v>
      </c>
      <c r="I36" s="31"/>
      <c r="J36" s="41"/>
      <c r="K36" s="43">
        <f>SUM(K29:K35)+K28</f>
        <v>22.016132565740975</v>
      </c>
      <c r="L36" s="31"/>
      <c r="M36" s="32">
        <f t="shared" si="33"/>
        <v>2.8230219658385423</v>
      </c>
      <c r="N36" s="33">
        <f t="shared" ref="N36:N46" si="40">IF((H36)=0,"",(M36/H36))</f>
        <v>0.14708517158510476</v>
      </c>
      <c r="O36" s="31"/>
      <c r="P36" s="41"/>
      <c r="Q36" s="43">
        <f>SUM(Q29:Q35)+Q28</f>
        <v>24.233110600105704</v>
      </c>
      <c r="R36" s="31"/>
      <c r="S36" s="32">
        <f t="shared" si="10"/>
        <v>2.216978034364729</v>
      </c>
      <c r="T36" s="33">
        <f t="shared" ref="T36:T46" si="41">IF((K36)=0,"",(S36/K36))</f>
        <v>0.10069788723086362</v>
      </c>
      <c r="U36" s="31"/>
      <c r="V36" s="41"/>
      <c r="W36" s="43">
        <f>SUM(W29:W35)+W28</f>
        <v>25.453110600141887</v>
      </c>
      <c r="X36" s="31"/>
      <c r="Y36" s="32">
        <f t="shared" si="11"/>
        <v>1.2200000000361833</v>
      </c>
      <c r="Z36" s="33">
        <f t="shared" ref="Z36:Z46" si="42">IF((Q36)=0,"",(Y36/Q36))</f>
        <v>5.0344341680628554E-2</v>
      </c>
      <c r="AA36" s="31"/>
      <c r="AB36" s="41"/>
      <c r="AC36" s="43">
        <f>SUM(AC29:AC35)+AC28</f>
        <v>27.273085407626546</v>
      </c>
      <c r="AD36" s="31"/>
      <c r="AE36" s="32">
        <f t="shared" si="12"/>
        <v>1.8199748074846589</v>
      </c>
      <c r="AF36" s="33">
        <f t="shared" ref="AF36:AF46" si="43">IF((W36)=0,"",(AE36/W36))</f>
        <v>7.1503040868981793E-2</v>
      </c>
    </row>
    <row r="37" spans="2:32" x14ac:dyDescent="0.25">
      <c r="B37" s="19" t="s">
        <v>23</v>
      </c>
      <c r="C37" s="19"/>
      <c r="D37" s="44" t="s">
        <v>58</v>
      </c>
      <c r="E37" s="44"/>
      <c r="F37" s="208">
        <f>G7*(1+G63)</f>
        <v>103.79</v>
      </c>
      <c r="G37" s="20">
        <v>7.9911436447223493E-3</v>
      </c>
      <c r="H37" s="18">
        <f>$F37*G37</f>
        <v>0.8294007988857327</v>
      </c>
      <c r="I37" s="19"/>
      <c r="J37" s="20">
        <v>7.7725149591303024E-3</v>
      </c>
      <c r="K37" s="18">
        <f>$F37*J37</f>
        <v>0.80670932760813419</v>
      </c>
      <c r="L37" s="19"/>
      <c r="M37" s="21">
        <f t="shared" si="33"/>
        <v>-2.2691471277598518E-2</v>
      </c>
      <c r="N37" s="22">
        <f t="shared" si="40"/>
        <v>-2.7358873186622942E-2</v>
      </c>
      <c r="O37" s="19"/>
      <c r="P37" s="20">
        <v>7.7725149591303024E-3</v>
      </c>
      <c r="Q37" s="18">
        <f>$F37*P37</f>
        <v>0.80670932760813419</v>
      </c>
      <c r="R37" s="19"/>
      <c r="S37" s="21">
        <f t="shared" si="10"/>
        <v>0</v>
      </c>
      <c r="T37" s="22">
        <f t="shared" si="41"/>
        <v>0</v>
      </c>
      <c r="U37" s="19"/>
      <c r="V37" s="20">
        <v>7.7725149591303024E-3</v>
      </c>
      <c r="W37" s="18">
        <f>$F37*V37</f>
        <v>0.80670932760813419</v>
      </c>
      <c r="X37" s="19"/>
      <c r="Y37" s="21">
        <f t="shared" si="11"/>
        <v>0</v>
      </c>
      <c r="Z37" s="22">
        <f t="shared" si="42"/>
        <v>0</v>
      </c>
      <c r="AA37" s="19"/>
      <c r="AB37" s="20">
        <v>7.7725149591303024E-3</v>
      </c>
      <c r="AC37" s="18">
        <f>$F37*AB37</f>
        <v>0.80670932760813419</v>
      </c>
      <c r="AD37" s="19"/>
      <c r="AE37" s="21">
        <f t="shared" si="12"/>
        <v>0</v>
      </c>
      <c r="AF37" s="22">
        <f t="shared" si="43"/>
        <v>0</v>
      </c>
    </row>
    <row r="38" spans="2:32" ht="25.5" customHeight="1" x14ac:dyDescent="0.25">
      <c r="B38" s="46" t="s">
        <v>24</v>
      </c>
      <c r="C38" s="19"/>
      <c r="D38" s="44" t="s">
        <v>58</v>
      </c>
      <c r="E38" s="44"/>
      <c r="F38" s="208">
        <f>F37</f>
        <v>103.79</v>
      </c>
      <c r="G38" s="20">
        <v>5.8767041198229978E-3</v>
      </c>
      <c r="H38" s="18">
        <f>$F38*G38</f>
        <v>0.60994312059642897</v>
      </c>
      <c r="I38" s="19"/>
      <c r="J38" s="20">
        <v>5.8885548323693356E-3</v>
      </c>
      <c r="K38" s="18">
        <f>$F38*J38</f>
        <v>0.61117310605161335</v>
      </c>
      <c r="L38" s="19"/>
      <c r="M38" s="21">
        <f t="shared" si="33"/>
        <v>1.2299854551843792E-3</v>
      </c>
      <c r="N38" s="22">
        <f t="shared" si="40"/>
        <v>2.016557632425866E-3</v>
      </c>
      <c r="O38" s="19"/>
      <c r="P38" s="20">
        <v>5.8885548323693356E-3</v>
      </c>
      <c r="Q38" s="18">
        <f>$F38*P38</f>
        <v>0.61117310605161335</v>
      </c>
      <c r="R38" s="19"/>
      <c r="S38" s="21">
        <f t="shared" si="10"/>
        <v>0</v>
      </c>
      <c r="T38" s="22">
        <f t="shared" si="41"/>
        <v>0</v>
      </c>
      <c r="U38" s="19"/>
      <c r="V38" s="20">
        <v>5.8885548323693356E-3</v>
      </c>
      <c r="W38" s="18">
        <f>$F38*V38</f>
        <v>0.61117310605161335</v>
      </c>
      <c r="X38" s="19"/>
      <c r="Y38" s="21">
        <f t="shared" si="11"/>
        <v>0</v>
      </c>
      <c r="Z38" s="22">
        <f t="shared" si="42"/>
        <v>0</v>
      </c>
      <c r="AA38" s="19"/>
      <c r="AB38" s="20">
        <v>5.8885548323693356E-3</v>
      </c>
      <c r="AC38" s="18">
        <f>$F38*AB38</f>
        <v>0.61117310605161335</v>
      </c>
      <c r="AD38" s="19"/>
      <c r="AE38" s="21">
        <f t="shared" si="12"/>
        <v>0</v>
      </c>
      <c r="AF38" s="22">
        <f t="shared" si="43"/>
        <v>0</v>
      </c>
    </row>
    <row r="39" spans="2:32" ht="25.5" customHeight="1" x14ac:dyDescent="0.25">
      <c r="B39" s="39" t="s">
        <v>25</v>
      </c>
      <c r="C39" s="26"/>
      <c r="D39" s="26"/>
      <c r="E39" s="26"/>
      <c r="F39" s="42"/>
      <c r="G39" s="47"/>
      <c r="H39" s="43">
        <f>SUM(H36:H38)</f>
        <v>20.632454519384595</v>
      </c>
      <c r="I39" s="48"/>
      <c r="J39" s="47"/>
      <c r="K39" s="43">
        <f>SUM(K36:K38)</f>
        <v>23.434014999400723</v>
      </c>
      <c r="L39" s="48"/>
      <c r="M39" s="32">
        <f t="shared" si="33"/>
        <v>2.8015604800161285</v>
      </c>
      <c r="N39" s="33">
        <f t="shared" si="40"/>
        <v>0.13578415875745697</v>
      </c>
      <c r="O39" s="48"/>
      <c r="P39" s="47"/>
      <c r="Q39" s="43">
        <f>SUM(Q36:Q38)</f>
        <v>25.650993033765452</v>
      </c>
      <c r="R39" s="48"/>
      <c r="S39" s="32">
        <f t="shared" si="10"/>
        <v>2.216978034364729</v>
      </c>
      <c r="T39" s="33">
        <f t="shared" si="41"/>
        <v>9.4605129954104056E-2</v>
      </c>
      <c r="U39" s="48"/>
      <c r="V39" s="47"/>
      <c r="W39" s="43">
        <f>SUM(W36:W38)</f>
        <v>26.870993033801636</v>
      </c>
      <c r="X39" s="48"/>
      <c r="Y39" s="32">
        <f t="shared" si="11"/>
        <v>1.2200000000361833</v>
      </c>
      <c r="Z39" s="33">
        <f t="shared" si="42"/>
        <v>4.756151149510069E-2</v>
      </c>
      <c r="AA39" s="48"/>
      <c r="AB39" s="47"/>
      <c r="AC39" s="43">
        <f>SUM(AC36:AC38)</f>
        <v>28.690967841286295</v>
      </c>
      <c r="AD39" s="48"/>
      <c r="AE39" s="32">
        <f t="shared" si="12"/>
        <v>1.8199748074846589</v>
      </c>
      <c r="AF39" s="33">
        <f t="shared" si="43"/>
        <v>6.773009115053065E-2</v>
      </c>
    </row>
    <row r="40" spans="2:32" ht="24.75" customHeight="1" x14ac:dyDescent="0.25">
      <c r="B40" s="49" t="s">
        <v>26</v>
      </c>
      <c r="C40" s="14"/>
      <c r="D40" s="15" t="s">
        <v>58</v>
      </c>
      <c r="E40" s="15"/>
      <c r="F40" s="45">
        <f>F38</f>
        <v>103.79</v>
      </c>
      <c r="G40" s="50">
        <v>4.4000000000000003E-3</v>
      </c>
      <c r="H40" s="51">
        <f t="shared" ref="H40:H48" si="44">$F40*G40</f>
        <v>0.45667600000000008</v>
      </c>
      <c r="I40" s="19"/>
      <c r="J40" s="211">
        <v>5.8500000000000002E-3</v>
      </c>
      <c r="K40" s="212">
        <f t="shared" ref="K40:K42" si="45">$F40*J40</f>
        <v>0.60717150000000009</v>
      </c>
      <c r="L40" s="19"/>
      <c r="M40" s="21">
        <f t="shared" si="33"/>
        <v>0.1504955</v>
      </c>
      <c r="N40" s="155">
        <f t="shared" si="40"/>
        <v>0.32954545454545447</v>
      </c>
      <c r="O40" s="19"/>
      <c r="P40" s="50">
        <v>4.4000000000000003E-3</v>
      </c>
      <c r="Q40" s="154">
        <f t="shared" ref="Q40:Q42" si="46">$F40*P40</f>
        <v>0.45667600000000008</v>
      </c>
      <c r="R40" s="19"/>
      <c r="S40" s="21">
        <f t="shared" si="10"/>
        <v>-0.1504955</v>
      </c>
      <c r="T40" s="155">
        <f t="shared" si="41"/>
        <v>-0.24786324786324784</v>
      </c>
      <c r="U40" s="19"/>
      <c r="V40" s="50">
        <v>4.4000000000000003E-3</v>
      </c>
      <c r="W40" s="154">
        <f t="shared" ref="W40:W42" si="47">$F40*V40</f>
        <v>0.45667600000000008</v>
      </c>
      <c r="X40" s="19"/>
      <c r="Y40" s="21">
        <f t="shared" si="11"/>
        <v>0</v>
      </c>
      <c r="Z40" s="155">
        <f t="shared" si="42"/>
        <v>0</v>
      </c>
      <c r="AA40" s="19"/>
      <c r="AB40" s="50">
        <v>4.4000000000000003E-3</v>
      </c>
      <c r="AC40" s="51">
        <f t="shared" ref="AC40:AC48" si="48">$F40*AB40</f>
        <v>0.45667600000000008</v>
      </c>
      <c r="AD40" s="19"/>
      <c r="AE40" s="21">
        <f t="shared" si="12"/>
        <v>0</v>
      </c>
      <c r="AF40" s="52">
        <f t="shared" si="43"/>
        <v>0</v>
      </c>
    </row>
    <row r="41" spans="2:32" ht="25.5" customHeight="1" x14ac:dyDescent="0.25">
      <c r="B41" s="49" t="s">
        <v>27</v>
      </c>
      <c r="C41" s="14"/>
      <c r="D41" s="15" t="s">
        <v>58</v>
      </c>
      <c r="E41" s="15"/>
      <c r="F41" s="45">
        <f>F38</f>
        <v>103.79</v>
      </c>
      <c r="G41" s="50">
        <v>1.2999999999999999E-3</v>
      </c>
      <c r="H41" s="51">
        <f t="shared" si="44"/>
        <v>0.13492699999999999</v>
      </c>
      <c r="I41" s="19"/>
      <c r="J41" s="50">
        <v>1.2999999999999999E-3</v>
      </c>
      <c r="K41" s="154">
        <f t="shared" si="45"/>
        <v>0.13492699999999999</v>
      </c>
      <c r="L41" s="19"/>
      <c r="M41" s="21">
        <f t="shared" si="33"/>
        <v>0</v>
      </c>
      <c r="N41" s="155">
        <f t="shared" si="40"/>
        <v>0</v>
      </c>
      <c r="O41" s="19"/>
      <c r="P41" s="50">
        <v>1.2999999999999999E-3</v>
      </c>
      <c r="Q41" s="154">
        <f t="shared" si="46"/>
        <v>0.13492699999999999</v>
      </c>
      <c r="R41" s="19"/>
      <c r="S41" s="21">
        <f t="shared" si="10"/>
        <v>0</v>
      </c>
      <c r="T41" s="155">
        <f t="shared" si="41"/>
        <v>0</v>
      </c>
      <c r="U41" s="19"/>
      <c r="V41" s="50">
        <v>1.2999999999999999E-3</v>
      </c>
      <c r="W41" s="154">
        <f t="shared" si="47"/>
        <v>0.13492699999999999</v>
      </c>
      <c r="X41" s="19"/>
      <c r="Y41" s="21">
        <f t="shared" si="11"/>
        <v>0</v>
      </c>
      <c r="Z41" s="155">
        <f t="shared" si="42"/>
        <v>0</v>
      </c>
      <c r="AA41" s="19"/>
      <c r="AB41" s="50">
        <v>1.2999999999999999E-3</v>
      </c>
      <c r="AC41" s="51">
        <f t="shared" si="48"/>
        <v>0.13492699999999999</v>
      </c>
      <c r="AD41" s="19"/>
      <c r="AE41" s="21">
        <f t="shared" si="12"/>
        <v>0</v>
      </c>
      <c r="AF41" s="52">
        <f t="shared" si="43"/>
        <v>0</v>
      </c>
    </row>
    <row r="42" spans="2:32" x14ac:dyDescent="0.25">
      <c r="B42" s="14" t="s">
        <v>28</v>
      </c>
      <c r="C42" s="14"/>
      <c r="D42" s="15" t="s">
        <v>55</v>
      </c>
      <c r="E42" s="15"/>
      <c r="F42" s="17">
        <v>1</v>
      </c>
      <c r="G42" s="50">
        <v>0.25</v>
      </c>
      <c r="H42" s="51">
        <f t="shared" si="44"/>
        <v>0.25</v>
      </c>
      <c r="I42" s="19"/>
      <c r="J42" s="50">
        <v>0.25</v>
      </c>
      <c r="K42" s="154">
        <f t="shared" si="45"/>
        <v>0.25</v>
      </c>
      <c r="L42" s="19"/>
      <c r="M42" s="21">
        <f t="shared" si="33"/>
        <v>0</v>
      </c>
      <c r="N42" s="155">
        <f t="shared" si="40"/>
        <v>0</v>
      </c>
      <c r="O42" s="19"/>
      <c r="P42" s="50">
        <v>0.25</v>
      </c>
      <c r="Q42" s="154">
        <f t="shared" si="46"/>
        <v>0.25</v>
      </c>
      <c r="R42" s="19"/>
      <c r="S42" s="21">
        <f t="shared" si="10"/>
        <v>0</v>
      </c>
      <c r="T42" s="155">
        <f t="shared" si="41"/>
        <v>0</v>
      </c>
      <c r="U42" s="19"/>
      <c r="V42" s="50">
        <v>0.25</v>
      </c>
      <c r="W42" s="154">
        <f t="shared" si="47"/>
        <v>0.25</v>
      </c>
      <c r="X42" s="19"/>
      <c r="Y42" s="21">
        <f t="shared" si="11"/>
        <v>0</v>
      </c>
      <c r="Z42" s="155">
        <f t="shared" si="42"/>
        <v>0</v>
      </c>
      <c r="AA42" s="19"/>
      <c r="AB42" s="50">
        <v>0.25</v>
      </c>
      <c r="AC42" s="51">
        <f t="shared" si="48"/>
        <v>0.25</v>
      </c>
      <c r="AD42" s="19"/>
      <c r="AE42" s="21">
        <f t="shared" si="12"/>
        <v>0</v>
      </c>
      <c r="AF42" s="52">
        <f t="shared" si="43"/>
        <v>0</v>
      </c>
    </row>
    <row r="43" spans="2:32" x14ac:dyDescent="0.25">
      <c r="B43" s="14" t="s">
        <v>29</v>
      </c>
      <c r="C43" s="14"/>
      <c r="D43" s="15" t="s">
        <v>58</v>
      </c>
      <c r="E43" s="15"/>
      <c r="F43" s="53">
        <f>G7</f>
        <v>100</v>
      </c>
      <c r="G43" s="50">
        <v>7.0000000000000001E-3</v>
      </c>
      <c r="H43" s="51">
        <f t="shared" si="44"/>
        <v>0.70000000000000007</v>
      </c>
      <c r="I43" s="19"/>
      <c r="J43" s="211">
        <v>0</v>
      </c>
      <c r="K43" s="212">
        <f t="shared" ref="K43:K48" si="49">$F43*J43</f>
        <v>0</v>
      </c>
      <c r="L43" s="19"/>
      <c r="M43" s="21">
        <f t="shared" si="33"/>
        <v>-0.70000000000000007</v>
      </c>
      <c r="N43" s="52">
        <f t="shared" si="40"/>
        <v>-1</v>
      </c>
      <c r="O43" s="19"/>
      <c r="P43" s="50"/>
      <c r="Q43" s="51">
        <f t="shared" ref="Q43:Q48" si="50">$F43*P43</f>
        <v>0</v>
      </c>
      <c r="R43" s="19"/>
      <c r="S43" s="21">
        <f t="shared" si="10"/>
        <v>0</v>
      </c>
      <c r="T43" s="52" t="str">
        <f t="shared" si="41"/>
        <v/>
      </c>
      <c r="U43" s="19"/>
      <c r="V43" s="50"/>
      <c r="W43" s="51">
        <f t="shared" ref="W43:W48" si="51">$F43*V43</f>
        <v>0</v>
      </c>
      <c r="X43" s="19"/>
      <c r="Y43" s="21">
        <f t="shared" si="11"/>
        <v>0</v>
      </c>
      <c r="Z43" s="52" t="str">
        <f t="shared" si="42"/>
        <v/>
      </c>
      <c r="AA43" s="19"/>
      <c r="AB43" s="50"/>
      <c r="AC43" s="51">
        <f t="shared" si="48"/>
        <v>0</v>
      </c>
      <c r="AD43" s="19"/>
      <c r="AE43" s="21">
        <f t="shared" si="12"/>
        <v>0</v>
      </c>
      <c r="AF43" s="52" t="str">
        <f t="shared" si="43"/>
        <v/>
      </c>
    </row>
    <row r="44" spans="2:32" x14ac:dyDescent="0.25">
      <c r="B44" s="37" t="s">
        <v>30</v>
      </c>
      <c r="C44" s="14"/>
      <c r="D44" s="15" t="s">
        <v>58</v>
      </c>
      <c r="E44" s="15"/>
      <c r="F44" s="55">
        <f>0.64*$G$7</f>
        <v>64</v>
      </c>
      <c r="G44" s="54">
        <v>0.08</v>
      </c>
      <c r="H44" s="51">
        <f t="shared" si="44"/>
        <v>5.12</v>
      </c>
      <c r="I44" s="19"/>
      <c r="J44" s="54">
        <v>0.08</v>
      </c>
      <c r="K44" s="51">
        <f t="shared" si="49"/>
        <v>5.12</v>
      </c>
      <c r="L44" s="19"/>
      <c r="M44" s="21">
        <f t="shared" si="33"/>
        <v>0</v>
      </c>
      <c r="N44" s="52">
        <f t="shared" si="40"/>
        <v>0</v>
      </c>
      <c r="O44" s="19"/>
      <c r="P44" s="54">
        <v>0.08</v>
      </c>
      <c r="Q44" s="51">
        <f t="shared" si="50"/>
        <v>5.12</v>
      </c>
      <c r="R44" s="19"/>
      <c r="S44" s="21">
        <f t="shared" si="10"/>
        <v>0</v>
      </c>
      <c r="T44" s="52">
        <f t="shared" si="41"/>
        <v>0</v>
      </c>
      <c r="U44" s="19"/>
      <c r="V44" s="54">
        <v>0.08</v>
      </c>
      <c r="W44" s="51">
        <f t="shared" si="51"/>
        <v>5.12</v>
      </c>
      <c r="X44" s="19"/>
      <c r="Y44" s="21">
        <f t="shared" si="11"/>
        <v>0</v>
      </c>
      <c r="Z44" s="52">
        <f t="shared" si="42"/>
        <v>0</v>
      </c>
      <c r="AA44" s="19"/>
      <c r="AB44" s="54">
        <v>0.08</v>
      </c>
      <c r="AC44" s="51">
        <f t="shared" si="48"/>
        <v>5.12</v>
      </c>
      <c r="AD44" s="19"/>
      <c r="AE44" s="21">
        <f t="shared" si="12"/>
        <v>0</v>
      </c>
      <c r="AF44" s="52">
        <f t="shared" si="43"/>
        <v>0</v>
      </c>
    </row>
    <row r="45" spans="2:32" x14ac:dyDescent="0.25">
      <c r="B45" s="37" t="s">
        <v>31</v>
      </c>
      <c r="C45" s="14"/>
      <c r="D45" s="15" t="s">
        <v>58</v>
      </c>
      <c r="E45" s="15"/>
      <c r="F45" s="55">
        <f>0.18*$G$7</f>
        <v>18</v>
      </c>
      <c r="G45" s="54">
        <v>0.122</v>
      </c>
      <c r="H45" s="51">
        <f t="shared" si="44"/>
        <v>2.1959999999999997</v>
      </c>
      <c r="I45" s="19"/>
      <c r="J45" s="54">
        <v>0.122</v>
      </c>
      <c r="K45" s="51">
        <f t="shared" si="49"/>
        <v>2.1959999999999997</v>
      </c>
      <c r="L45" s="19"/>
      <c r="M45" s="21">
        <f t="shared" si="33"/>
        <v>0</v>
      </c>
      <c r="N45" s="52">
        <f t="shared" si="40"/>
        <v>0</v>
      </c>
      <c r="O45" s="19"/>
      <c r="P45" s="54">
        <v>0.122</v>
      </c>
      <c r="Q45" s="51">
        <f t="shared" si="50"/>
        <v>2.1959999999999997</v>
      </c>
      <c r="R45" s="19"/>
      <c r="S45" s="21">
        <f t="shared" si="10"/>
        <v>0</v>
      </c>
      <c r="T45" s="52">
        <f t="shared" si="41"/>
        <v>0</v>
      </c>
      <c r="U45" s="19"/>
      <c r="V45" s="54">
        <v>0.122</v>
      </c>
      <c r="W45" s="51">
        <f t="shared" si="51"/>
        <v>2.1959999999999997</v>
      </c>
      <c r="X45" s="19"/>
      <c r="Y45" s="21">
        <f t="shared" si="11"/>
        <v>0</v>
      </c>
      <c r="Z45" s="52">
        <f t="shared" si="42"/>
        <v>0</v>
      </c>
      <c r="AA45" s="19"/>
      <c r="AB45" s="54">
        <v>0.122</v>
      </c>
      <c r="AC45" s="51">
        <f t="shared" si="48"/>
        <v>2.1959999999999997</v>
      </c>
      <c r="AD45" s="19"/>
      <c r="AE45" s="21">
        <f t="shared" si="12"/>
        <v>0</v>
      </c>
      <c r="AF45" s="52">
        <f t="shared" si="43"/>
        <v>0</v>
      </c>
    </row>
    <row r="46" spans="2:32" x14ac:dyDescent="0.25">
      <c r="B46" s="6" t="s">
        <v>32</v>
      </c>
      <c r="C46" s="14"/>
      <c r="D46" s="15" t="s">
        <v>58</v>
      </c>
      <c r="E46" s="15"/>
      <c r="F46" s="55">
        <f>0.18*$G$7</f>
        <v>18</v>
      </c>
      <c r="G46" s="54">
        <v>0.161</v>
      </c>
      <c r="H46" s="51">
        <f t="shared" si="44"/>
        <v>2.8980000000000001</v>
      </c>
      <c r="I46" s="19"/>
      <c r="J46" s="54">
        <v>0.161</v>
      </c>
      <c r="K46" s="51">
        <f t="shared" si="49"/>
        <v>2.8980000000000001</v>
      </c>
      <c r="L46" s="19"/>
      <c r="M46" s="21">
        <f t="shared" si="33"/>
        <v>0</v>
      </c>
      <c r="N46" s="52">
        <f t="shared" si="40"/>
        <v>0</v>
      </c>
      <c r="O46" s="19"/>
      <c r="P46" s="54">
        <v>0.161</v>
      </c>
      <c r="Q46" s="51">
        <f t="shared" si="50"/>
        <v>2.8980000000000001</v>
      </c>
      <c r="R46" s="19"/>
      <c r="S46" s="21">
        <f t="shared" si="10"/>
        <v>0</v>
      </c>
      <c r="T46" s="52">
        <f t="shared" si="41"/>
        <v>0</v>
      </c>
      <c r="U46" s="19"/>
      <c r="V46" s="54">
        <v>0.161</v>
      </c>
      <c r="W46" s="51">
        <f t="shared" si="51"/>
        <v>2.8980000000000001</v>
      </c>
      <c r="X46" s="19"/>
      <c r="Y46" s="21">
        <f t="shared" si="11"/>
        <v>0</v>
      </c>
      <c r="Z46" s="52">
        <f t="shared" si="42"/>
        <v>0</v>
      </c>
      <c r="AA46" s="19"/>
      <c r="AB46" s="54">
        <v>0.161</v>
      </c>
      <c r="AC46" s="51">
        <f t="shared" si="48"/>
        <v>2.8980000000000001</v>
      </c>
      <c r="AD46" s="19"/>
      <c r="AE46" s="21">
        <f t="shared" si="12"/>
        <v>0</v>
      </c>
      <c r="AF46" s="52">
        <f t="shared" si="43"/>
        <v>0</v>
      </c>
    </row>
    <row r="47" spans="2:32" s="61" customFormat="1" x14ac:dyDescent="0.25">
      <c r="B47" s="158" t="s">
        <v>33</v>
      </c>
      <c r="C47" s="56"/>
      <c r="D47" s="57" t="s">
        <v>58</v>
      </c>
      <c r="E47" s="57"/>
      <c r="F47" s="58">
        <f>IF(AND(K3=1, G7&gt;=600), 600, IF(AND(K3=1, AND(G7&lt;600, G7&gt;=0)), G7, IF(AND(K3=2, G7&gt;=1000), 1000, IF(AND(K3=2, AND(G7&lt;1000, G7&gt;=0)), G7))))</f>
        <v>100</v>
      </c>
      <c r="G47" s="54">
        <v>9.4E-2</v>
      </c>
      <c r="H47" s="154">
        <f t="shared" si="44"/>
        <v>9.4</v>
      </c>
      <c r="I47" s="59"/>
      <c r="J47" s="54">
        <v>9.4E-2</v>
      </c>
      <c r="K47" s="154">
        <f t="shared" si="49"/>
        <v>9.4</v>
      </c>
      <c r="L47" s="59"/>
      <c r="M47" s="60">
        <f t="shared" si="33"/>
        <v>0</v>
      </c>
      <c r="N47" s="52">
        <f>IF((H47)=FALSE,"",(M47/H47))</f>
        <v>0</v>
      </c>
      <c r="O47" s="59"/>
      <c r="P47" s="54">
        <v>9.4E-2</v>
      </c>
      <c r="Q47" s="154">
        <f t="shared" si="50"/>
        <v>9.4</v>
      </c>
      <c r="R47" s="59"/>
      <c r="S47" s="60">
        <f t="shared" si="10"/>
        <v>0</v>
      </c>
      <c r="T47" s="52">
        <f>IF((K47)=FALSE,"",(S47/K47))</f>
        <v>0</v>
      </c>
      <c r="U47" s="59"/>
      <c r="V47" s="54">
        <v>9.4E-2</v>
      </c>
      <c r="W47" s="154">
        <f t="shared" si="51"/>
        <v>9.4</v>
      </c>
      <c r="X47" s="59"/>
      <c r="Y47" s="60">
        <f t="shared" si="11"/>
        <v>0</v>
      </c>
      <c r="Z47" s="52">
        <f>IF((Q47)=FALSE,"",(Y47/Q47))</f>
        <v>0</v>
      </c>
      <c r="AA47" s="59"/>
      <c r="AB47" s="54">
        <v>9.4E-2</v>
      </c>
      <c r="AC47" s="154">
        <f t="shared" si="48"/>
        <v>9.4</v>
      </c>
      <c r="AD47" s="59"/>
      <c r="AE47" s="60">
        <f>AC47-W47</f>
        <v>0</v>
      </c>
      <c r="AF47" s="52">
        <f>IF((W47)=FALSE,"",(AE47/W47))</f>
        <v>0</v>
      </c>
    </row>
    <row r="48" spans="2:32" s="61" customFormat="1" ht="13" thickBot="1" x14ac:dyDescent="0.3">
      <c r="B48" s="158" t="s">
        <v>34</v>
      </c>
      <c r="C48" s="56"/>
      <c r="D48" s="57" t="s">
        <v>58</v>
      </c>
      <c r="E48" s="57"/>
      <c r="F48" s="58">
        <f>IF(AND(K3=1, G7&gt;=600), G7-600, IF(AND(K3=1, AND(G7&lt;600, G7&gt;=0)), 0, IF(AND(K3=2, G7&gt;=1000), G7-1000, IF(AND(K3=2, AND(G7&lt;1000, G7&gt;=0)), 0))))</f>
        <v>0</v>
      </c>
      <c r="G48" s="54">
        <v>0.11</v>
      </c>
      <c r="H48" s="154">
        <f t="shared" si="44"/>
        <v>0</v>
      </c>
      <c r="I48" s="59"/>
      <c r="J48" s="54">
        <v>0.11</v>
      </c>
      <c r="K48" s="154">
        <f t="shared" si="49"/>
        <v>0</v>
      </c>
      <c r="L48" s="59"/>
      <c r="M48" s="60">
        <f t="shared" si="33"/>
        <v>0</v>
      </c>
      <c r="N48" s="155" t="str">
        <f>IFERROR(IF((H48)=FALSE,"",(M48/H48)),"n/a")</f>
        <v>n/a</v>
      </c>
      <c r="O48" s="59"/>
      <c r="P48" s="54">
        <v>0.11</v>
      </c>
      <c r="Q48" s="154">
        <f t="shared" si="50"/>
        <v>0</v>
      </c>
      <c r="R48" s="59"/>
      <c r="S48" s="60">
        <f t="shared" si="10"/>
        <v>0</v>
      </c>
      <c r="T48" s="52" t="e">
        <f>IF((K48)=FALSE,"",(S48/K48))</f>
        <v>#DIV/0!</v>
      </c>
      <c r="U48" s="59"/>
      <c r="V48" s="54">
        <v>0.11</v>
      </c>
      <c r="W48" s="154">
        <f t="shared" si="51"/>
        <v>0</v>
      </c>
      <c r="X48" s="59"/>
      <c r="Y48" s="60">
        <f t="shared" si="11"/>
        <v>0</v>
      </c>
      <c r="Z48" s="52" t="e">
        <f>IF((Q48)=FALSE,"",(Y48/Q48))</f>
        <v>#DIV/0!</v>
      </c>
      <c r="AA48" s="59"/>
      <c r="AB48" s="54">
        <v>0.11</v>
      </c>
      <c r="AC48" s="154">
        <f t="shared" si="48"/>
        <v>0</v>
      </c>
      <c r="AD48" s="59"/>
      <c r="AE48" s="60">
        <f t="shared" si="12"/>
        <v>0</v>
      </c>
      <c r="AF48" s="52" t="e">
        <f>IF((W48)=FALSE,"",(AE48/W48))</f>
        <v>#DIV/0!</v>
      </c>
    </row>
    <row r="49" spans="2:33" ht="8.25" customHeight="1" thickBot="1" x14ac:dyDescent="0.3">
      <c r="B49" s="62"/>
      <c r="C49" s="63"/>
      <c r="D49" s="64"/>
      <c r="E49" s="64"/>
      <c r="F49" s="66"/>
      <c r="G49" s="65"/>
      <c r="H49" s="67"/>
      <c r="I49" s="68"/>
      <c r="J49" s="65"/>
      <c r="K49" s="67"/>
      <c r="L49" s="68"/>
      <c r="M49" s="69">
        <f t="shared" si="33"/>
        <v>0</v>
      </c>
      <c r="N49" s="70"/>
      <c r="O49" s="68"/>
      <c r="P49" s="65"/>
      <c r="Q49" s="67"/>
      <c r="R49" s="68"/>
      <c r="S49" s="69">
        <f t="shared" si="10"/>
        <v>0</v>
      </c>
      <c r="T49" s="70"/>
      <c r="U49" s="68"/>
      <c r="V49" s="65"/>
      <c r="W49" s="67"/>
      <c r="X49" s="68"/>
      <c r="Y49" s="69">
        <f t="shared" si="11"/>
        <v>0</v>
      </c>
      <c r="Z49" s="70"/>
      <c r="AA49" s="68"/>
      <c r="AB49" s="65"/>
      <c r="AC49" s="67"/>
      <c r="AD49" s="68"/>
      <c r="AE49" s="69">
        <f t="shared" si="12"/>
        <v>0</v>
      </c>
      <c r="AF49" s="70"/>
    </row>
    <row r="50" spans="2:33" ht="13" x14ac:dyDescent="0.25">
      <c r="B50" s="71" t="s">
        <v>35</v>
      </c>
      <c r="C50" s="14"/>
      <c r="D50" s="14"/>
      <c r="E50" s="14"/>
      <c r="F50" s="73"/>
      <c r="G50" s="72"/>
      <c r="H50" s="74">
        <f>SUM(H40:H46,H39)</f>
        <v>32.388057519384596</v>
      </c>
      <c r="I50" s="75"/>
      <c r="J50" s="72"/>
      <c r="K50" s="74">
        <f>SUM(K40:K46,K39)</f>
        <v>34.640113499400726</v>
      </c>
      <c r="L50" s="75"/>
      <c r="M50" s="76">
        <f t="shared" si="33"/>
        <v>2.2520559800161308</v>
      </c>
      <c r="N50" s="77">
        <f>IF((H50)=0,"",(M50/H50))</f>
        <v>6.9533530335008559E-2</v>
      </c>
      <c r="O50" s="75"/>
      <c r="P50" s="72"/>
      <c r="Q50" s="74">
        <f>SUM(Q40:Q46,Q39)</f>
        <v>36.70659603376545</v>
      </c>
      <c r="R50" s="75"/>
      <c r="S50" s="76">
        <f t="shared" si="10"/>
        <v>2.0664825343647237</v>
      </c>
      <c r="T50" s="77">
        <f>IF((K50)=0,"",(S50/K50))</f>
        <v>5.9655766843849226E-2</v>
      </c>
      <c r="U50" s="75"/>
      <c r="V50" s="72"/>
      <c r="W50" s="74">
        <f>SUM(W40:W46,W39)</f>
        <v>37.926596033801637</v>
      </c>
      <c r="X50" s="75"/>
      <c r="Y50" s="76">
        <f t="shared" si="11"/>
        <v>1.2200000000361868</v>
      </c>
      <c r="Z50" s="77">
        <f>IF((Q50)=0,"",(Y50/Q50))</f>
        <v>3.3236533262685004E-2</v>
      </c>
      <c r="AA50" s="75"/>
      <c r="AB50" s="72"/>
      <c r="AC50" s="74">
        <f>SUM(AC40:AC46,AC39)</f>
        <v>39.746570841286292</v>
      </c>
      <c r="AD50" s="75"/>
      <c r="AE50" s="76">
        <f t="shared" si="12"/>
        <v>1.8199748074846553</v>
      </c>
      <c r="AF50" s="77">
        <f>IF((W50)=0,"",(AE50/W50))</f>
        <v>4.7986769122718632E-2</v>
      </c>
    </row>
    <row r="51" spans="2:33" x14ac:dyDescent="0.25">
      <c r="B51" s="78" t="s">
        <v>36</v>
      </c>
      <c r="C51" s="14"/>
      <c r="D51" s="14"/>
      <c r="E51" s="14"/>
      <c r="F51" s="80"/>
      <c r="G51" s="79">
        <v>0.13</v>
      </c>
      <c r="H51" s="82">
        <f>H50*G51</f>
        <v>4.2104474775199972</v>
      </c>
      <c r="I51" s="81"/>
      <c r="J51" s="79">
        <v>0.13</v>
      </c>
      <c r="K51" s="82">
        <f>K50*J51</f>
        <v>4.5032147549220944</v>
      </c>
      <c r="L51" s="81"/>
      <c r="M51" s="83">
        <f t="shared" si="33"/>
        <v>0.29276727740209729</v>
      </c>
      <c r="N51" s="84">
        <f>IF((H51)=0,"",(M51/H51))</f>
        <v>6.9533530335008628E-2</v>
      </c>
      <c r="O51" s="81"/>
      <c r="P51" s="79">
        <v>0.13</v>
      </c>
      <c r="Q51" s="82">
        <f>Q50*P51</f>
        <v>4.7718574843895087</v>
      </c>
      <c r="R51" s="81"/>
      <c r="S51" s="83">
        <f t="shared" si="10"/>
        <v>0.2686427294674143</v>
      </c>
      <c r="T51" s="84">
        <f>IF((K51)=0,"",(S51/K51))</f>
        <v>5.9655766843849267E-2</v>
      </c>
      <c r="U51" s="81"/>
      <c r="V51" s="79">
        <v>0.13</v>
      </c>
      <c r="W51" s="82">
        <f>W50*V51</f>
        <v>4.9304574843942133</v>
      </c>
      <c r="X51" s="81"/>
      <c r="Y51" s="83">
        <f t="shared" si="11"/>
        <v>0.15860000000470453</v>
      </c>
      <c r="Z51" s="84">
        <f>IF((Q51)=0,"",(Y51/Q51))</f>
        <v>3.3236533262685053E-2</v>
      </c>
      <c r="AA51" s="81"/>
      <c r="AB51" s="79">
        <v>0.13</v>
      </c>
      <c r="AC51" s="82">
        <f>AC50*AB51</f>
        <v>5.167054209367218</v>
      </c>
      <c r="AD51" s="81"/>
      <c r="AE51" s="83">
        <f t="shared" si="12"/>
        <v>0.23659672497300477</v>
      </c>
      <c r="AF51" s="84">
        <f>IF((W51)=0,"",(AE51/W51))</f>
        <v>4.7986769122718542E-2</v>
      </c>
    </row>
    <row r="52" spans="2:33" ht="12.75" customHeight="1" x14ac:dyDescent="0.25">
      <c r="B52" s="85" t="s">
        <v>37</v>
      </c>
      <c r="C52" s="14"/>
      <c r="D52" s="14"/>
      <c r="E52" s="14"/>
      <c r="F52" s="80"/>
      <c r="G52" s="86"/>
      <c r="H52" s="82">
        <f>H50+H51</f>
        <v>36.598504996904595</v>
      </c>
      <c r="I52" s="81"/>
      <c r="J52" s="86"/>
      <c r="K52" s="82">
        <f>K50+K51</f>
        <v>39.143328254322824</v>
      </c>
      <c r="L52" s="81"/>
      <c r="M52" s="83">
        <f t="shared" si="33"/>
        <v>2.5448232574182299</v>
      </c>
      <c r="N52" s="84">
        <f>IF((H52)=0,"",(M52/H52))</f>
        <v>6.9533530335008614E-2</v>
      </c>
      <c r="O52" s="81"/>
      <c r="P52" s="86"/>
      <c r="Q52" s="82">
        <f>Q50+Q51</f>
        <v>41.478453518154957</v>
      </c>
      <c r="R52" s="81"/>
      <c r="S52" s="83">
        <f t="shared" si="10"/>
        <v>2.3351252638321327</v>
      </c>
      <c r="T52" s="84">
        <f>IF((K52)=0,"",(S52/K52))</f>
        <v>5.9655766843849087E-2</v>
      </c>
      <c r="U52" s="81"/>
      <c r="V52" s="86"/>
      <c r="W52" s="82">
        <f>W50+W51</f>
        <v>42.857053518195848</v>
      </c>
      <c r="X52" s="81"/>
      <c r="Y52" s="83">
        <f t="shared" si="11"/>
        <v>1.3786000000408904</v>
      </c>
      <c r="Z52" s="84">
        <f>IF((Q52)=0,"",(Y52/Q52))</f>
        <v>3.323653326268499E-2</v>
      </c>
      <c r="AA52" s="81"/>
      <c r="AB52" s="86"/>
      <c r="AC52" s="82">
        <f>AC50+AC51</f>
        <v>44.913625050653508</v>
      </c>
      <c r="AD52" s="81"/>
      <c r="AE52" s="83">
        <f t="shared" si="12"/>
        <v>2.0565715324576601</v>
      </c>
      <c r="AF52" s="84">
        <f>IF((W52)=0,"",(AE52/W52))</f>
        <v>4.7986769122718625E-2</v>
      </c>
    </row>
    <row r="53" spans="2:33" ht="15.75" customHeight="1" x14ac:dyDescent="0.25">
      <c r="B53" s="141" t="s">
        <v>38</v>
      </c>
      <c r="C53" s="141"/>
      <c r="D53" s="141"/>
      <c r="E53" s="141"/>
      <c r="F53" s="80"/>
      <c r="G53" s="86"/>
      <c r="H53" s="87">
        <f>ROUND(-H52*10%,2)</f>
        <v>-3.66</v>
      </c>
      <c r="I53" s="81"/>
      <c r="J53" s="86"/>
      <c r="K53" s="213">
        <v>0</v>
      </c>
      <c r="L53" s="81"/>
      <c r="M53" s="88">
        <f t="shared" si="33"/>
        <v>3.66</v>
      </c>
      <c r="N53" s="89">
        <f>IF((H53)=0,"",(M53/H53))</f>
        <v>-1</v>
      </c>
      <c r="O53" s="81"/>
      <c r="P53" s="86"/>
      <c r="Q53" s="87">
        <f>ROUND(-Q52*10%,2)</f>
        <v>-4.1500000000000004</v>
      </c>
      <c r="R53" s="81"/>
      <c r="S53" s="88">
        <f t="shared" si="10"/>
        <v>-4.1500000000000004</v>
      </c>
      <c r="T53" s="89" t="str">
        <f>IF((K53)=0,"",(S53/K53))</f>
        <v/>
      </c>
      <c r="U53" s="81"/>
      <c r="V53" s="86"/>
      <c r="W53" s="87">
        <f>ROUND(-W52*10%,2)</f>
        <v>-4.29</v>
      </c>
      <c r="X53" s="81"/>
      <c r="Y53" s="88">
        <f t="shared" si="11"/>
        <v>-0.13999999999999968</v>
      </c>
      <c r="Z53" s="89">
        <f>IF((Q53)=0,"",(Y53/Q53))</f>
        <v>3.3734939759036062E-2</v>
      </c>
      <c r="AA53" s="81"/>
      <c r="AB53" s="86"/>
      <c r="AC53" s="87">
        <f>ROUND(-AC52*10%,2)</f>
        <v>-4.49</v>
      </c>
      <c r="AD53" s="81"/>
      <c r="AE53" s="88">
        <f t="shared" si="12"/>
        <v>-0.20000000000000018</v>
      </c>
      <c r="AF53" s="89">
        <f>IF((W53)=0,"",(AE53/W53))</f>
        <v>4.6620046620046658E-2</v>
      </c>
    </row>
    <row r="54" spans="2:33" ht="13.5" customHeight="1" thickBot="1" x14ac:dyDescent="0.3">
      <c r="B54" s="222" t="s">
        <v>39</v>
      </c>
      <c r="C54" s="222"/>
      <c r="D54" s="222"/>
      <c r="E54" s="142"/>
      <c r="F54" s="91"/>
      <c r="G54" s="90"/>
      <c r="H54" s="93">
        <f>H52+H53</f>
        <v>32.938504996904598</v>
      </c>
      <c r="I54" s="92"/>
      <c r="J54" s="90"/>
      <c r="K54" s="93">
        <f>K52+K53</f>
        <v>39.143328254322824</v>
      </c>
      <c r="L54" s="92"/>
      <c r="M54" s="94">
        <f t="shared" si="33"/>
        <v>6.2048232574182265</v>
      </c>
      <c r="N54" s="95">
        <f>IF((H54)=0,"",(M54/H54))</f>
        <v>0.18837598300230463</v>
      </c>
      <c r="O54" s="92"/>
      <c r="P54" s="90"/>
      <c r="Q54" s="93">
        <f>Q52+Q53</f>
        <v>37.328453518154959</v>
      </c>
      <c r="R54" s="92"/>
      <c r="S54" s="94">
        <f t="shared" si="10"/>
        <v>-1.8148747361678659</v>
      </c>
      <c r="T54" s="95">
        <f>IF((K54)=0,"",(S54/K54))</f>
        <v>-4.6364854934568288E-2</v>
      </c>
      <c r="U54" s="92"/>
      <c r="V54" s="90"/>
      <c r="W54" s="93">
        <f>W52+W53</f>
        <v>38.567053518195848</v>
      </c>
      <c r="X54" s="92"/>
      <c r="Y54" s="94">
        <f t="shared" si="11"/>
        <v>1.2386000000408899</v>
      </c>
      <c r="Z54" s="95">
        <f>IF((Q54)=0,"",(Y54/Q54))</f>
        <v>3.3181122797880921E-2</v>
      </c>
      <c r="AA54" s="92"/>
      <c r="AB54" s="90"/>
      <c r="AC54" s="93">
        <f>AC52+AC53</f>
        <v>40.423625050653506</v>
      </c>
      <c r="AD54" s="92"/>
      <c r="AE54" s="94">
        <f t="shared" si="12"/>
        <v>1.8565715324576573</v>
      </c>
      <c r="AF54" s="95">
        <f>IF((W54)=0,"",(AE54/W54))</f>
        <v>4.8138796280657814E-2</v>
      </c>
    </row>
    <row r="55" spans="2:33" s="61" customFormat="1" ht="8.25" customHeight="1" thickBot="1" x14ac:dyDescent="0.3">
      <c r="B55" s="96"/>
      <c r="C55" s="97"/>
      <c r="D55" s="98"/>
      <c r="E55" s="98"/>
      <c r="F55" s="99"/>
      <c r="G55" s="65"/>
      <c r="H55" s="67"/>
      <c r="I55" s="100"/>
      <c r="J55" s="65"/>
      <c r="K55" s="67"/>
      <c r="L55" s="100"/>
      <c r="M55" s="101">
        <f t="shared" si="33"/>
        <v>0</v>
      </c>
      <c r="N55" s="70"/>
      <c r="O55" s="100"/>
      <c r="P55" s="65"/>
      <c r="Q55" s="67"/>
      <c r="R55" s="100"/>
      <c r="S55" s="101">
        <f t="shared" si="10"/>
        <v>0</v>
      </c>
      <c r="T55" s="70"/>
      <c r="U55" s="100"/>
      <c r="V55" s="65"/>
      <c r="W55" s="67"/>
      <c r="X55" s="100"/>
      <c r="Y55" s="101">
        <f t="shared" si="11"/>
        <v>0</v>
      </c>
      <c r="Z55" s="70"/>
      <c r="AA55" s="100"/>
      <c r="AB55" s="65"/>
      <c r="AC55" s="67"/>
      <c r="AD55" s="100"/>
      <c r="AE55" s="101">
        <f t="shared" si="12"/>
        <v>0</v>
      </c>
      <c r="AF55" s="70"/>
    </row>
    <row r="56" spans="2:33" s="61" customFormat="1" ht="13" x14ac:dyDescent="0.25">
      <c r="B56" s="102" t="s">
        <v>40</v>
      </c>
      <c r="C56" s="56"/>
      <c r="D56" s="56"/>
      <c r="E56" s="56"/>
      <c r="F56" s="104"/>
      <c r="G56" s="103"/>
      <c r="H56" s="105">
        <f>SUM(H47:H48,H39,H40:H43)</f>
        <v>31.574057519384596</v>
      </c>
      <c r="I56" s="106"/>
      <c r="J56" s="103"/>
      <c r="K56" s="105">
        <f>SUM(K47:K48,K39,K40:K43)</f>
        <v>33.826113499400719</v>
      </c>
      <c r="L56" s="106"/>
      <c r="M56" s="107">
        <f t="shared" si="33"/>
        <v>2.2520559800161237</v>
      </c>
      <c r="N56" s="77">
        <f>IF((H56)=0,"",(M56/H56))</f>
        <v>7.1326150547280628E-2</v>
      </c>
      <c r="O56" s="106"/>
      <c r="P56" s="103"/>
      <c r="Q56" s="105">
        <f>SUM(Q47:Q48,Q39,Q40:Q43)</f>
        <v>35.89259603376545</v>
      </c>
      <c r="R56" s="106"/>
      <c r="S56" s="107">
        <f t="shared" si="10"/>
        <v>2.0664825343647308</v>
      </c>
      <c r="T56" s="77">
        <f>IF((K56)=0,"",(S56/K56))</f>
        <v>6.1091338039805897E-2</v>
      </c>
      <c r="U56" s="106"/>
      <c r="V56" s="103"/>
      <c r="W56" s="105">
        <f>SUM(W47:W48,W39,W40:W43)</f>
        <v>37.112596033801637</v>
      </c>
      <c r="X56" s="106"/>
      <c r="Y56" s="107">
        <f t="shared" si="11"/>
        <v>1.2200000000361868</v>
      </c>
      <c r="Z56" s="77">
        <f>IF((Q56)=0,"",(Y56/Q56))</f>
        <v>3.3990297020825386E-2</v>
      </c>
      <c r="AA56" s="106"/>
      <c r="AB56" s="103"/>
      <c r="AC56" s="105">
        <f>SUM(AC47:AC48,AC39,AC40:AC43)</f>
        <v>38.932570841286292</v>
      </c>
      <c r="AD56" s="106"/>
      <c r="AE56" s="107">
        <f t="shared" si="12"/>
        <v>1.8199748074846553</v>
      </c>
      <c r="AF56" s="77">
        <f>IF((W56)=0,"",(AE56/W56))</f>
        <v>4.9039275124463065E-2</v>
      </c>
    </row>
    <row r="57" spans="2:33" s="61" customFormat="1" x14ac:dyDescent="0.25">
      <c r="B57" s="108" t="s">
        <v>36</v>
      </c>
      <c r="C57" s="56"/>
      <c r="D57" s="56"/>
      <c r="E57" s="56"/>
      <c r="F57" s="104"/>
      <c r="G57" s="109">
        <v>0.13</v>
      </c>
      <c r="H57" s="111">
        <f>H56*G57</f>
        <v>4.1046274775199976</v>
      </c>
      <c r="I57" s="110"/>
      <c r="J57" s="109">
        <v>0.13</v>
      </c>
      <c r="K57" s="111">
        <f>K56*J57</f>
        <v>4.397394754922094</v>
      </c>
      <c r="L57" s="110"/>
      <c r="M57" s="112">
        <f t="shared" si="33"/>
        <v>0.2927672774020964</v>
      </c>
      <c r="N57" s="84">
        <f>IF((H57)=0,"",(M57/H57))</f>
        <v>7.1326150547280712E-2</v>
      </c>
      <c r="O57" s="110"/>
      <c r="P57" s="109">
        <v>0.13</v>
      </c>
      <c r="Q57" s="111">
        <f>Q56*P57</f>
        <v>4.6660374843895083</v>
      </c>
      <c r="R57" s="110"/>
      <c r="S57" s="112">
        <f t="shared" si="10"/>
        <v>0.2686427294674143</v>
      </c>
      <c r="T57" s="84">
        <f>IF((K57)=0,"",(S57/K57))</f>
        <v>6.1091338039805723E-2</v>
      </c>
      <c r="U57" s="110"/>
      <c r="V57" s="109">
        <v>0.13</v>
      </c>
      <c r="W57" s="111">
        <f>W56*V57</f>
        <v>4.8246374843942128</v>
      </c>
      <c r="X57" s="110"/>
      <c r="Y57" s="112">
        <f t="shared" si="11"/>
        <v>0.15860000000470453</v>
      </c>
      <c r="Z57" s="84">
        <f>IF((Q57)=0,"",(Y57/Q57))</f>
        <v>3.3990297020825441E-2</v>
      </c>
      <c r="AA57" s="110"/>
      <c r="AB57" s="109">
        <v>0.13</v>
      </c>
      <c r="AC57" s="111">
        <f>AC56*AB57</f>
        <v>5.0612342093672185</v>
      </c>
      <c r="AD57" s="110"/>
      <c r="AE57" s="112">
        <f t="shared" si="12"/>
        <v>0.23659672497300566</v>
      </c>
      <c r="AF57" s="84">
        <f>IF((W57)=0,"",(AE57/W57))</f>
        <v>4.9039275124463162E-2</v>
      </c>
    </row>
    <row r="58" spans="2:33" s="61" customFormat="1" ht="12.75" customHeight="1" x14ac:dyDescent="0.25">
      <c r="B58" s="113" t="s">
        <v>37</v>
      </c>
      <c r="C58" s="56"/>
      <c r="D58" s="56"/>
      <c r="E58" s="56"/>
      <c r="F58" s="115"/>
      <c r="G58" s="114"/>
      <c r="H58" s="111">
        <f>H56+H57</f>
        <v>35.678684996904593</v>
      </c>
      <c r="I58" s="110"/>
      <c r="J58" s="114"/>
      <c r="K58" s="111">
        <f>K56+K57</f>
        <v>38.223508254322816</v>
      </c>
      <c r="L58" s="110"/>
      <c r="M58" s="112">
        <f t="shared" si="33"/>
        <v>2.5448232574182228</v>
      </c>
      <c r="N58" s="84">
        <f>IF((H58)=0,"",(M58/H58))</f>
        <v>7.1326150547280712E-2</v>
      </c>
      <c r="O58" s="110"/>
      <c r="P58" s="114"/>
      <c r="Q58" s="111">
        <f>Q56+Q57</f>
        <v>40.558633518154956</v>
      </c>
      <c r="R58" s="110"/>
      <c r="S58" s="112">
        <f t="shared" si="10"/>
        <v>2.3351252638321398</v>
      </c>
      <c r="T58" s="84">
        <f>IF((K58)=0,"",(S58/K58))</f>
        <v>6.109133803980573E-2</v>
      </c>
      <c r="U58" s="110"/>
      <c r="V58" s="114"/>
      <c r="W58" s="111">
        <f>W56+W57</f>
        <v>41.937233518195853</v>
      </c>
      <c r="X58" s="110"/>
      <c r="Y58" s="112">
        <f t="shared" si="11"/>
        <v>1.3786000000408976</v>
      </c>
      <c r="Z58" s="84">
        <f>IF((Q58)=0,"",(Y58/Q58))</f>
        <v>3.3990297020825545E-2</v>
      </c>
      <c r="AA58" s="110"/>
      <c r="AB58" s="114"/>
      <c r="AC58" s="111">
        <f>AC56+AC57</f>
        <v>43.993805050653513</v>
      </c>
      <c r="AD58" s="110"/>
      <c r="AE58" s="112">
        <f t="shared" si="12"/>
        <v>2.0565715324576601</v>
      </c>
      <c r="AF58" s="84">
        <f>IF((W58)=0,"",(AE58/W58))</f>
        <v>4.9039275124463051E-2</v>
      </c>
    </row>
    <row r="59" spans="2:33" s="61" customFormat="1" ht="15.75" customHeight="1" x14ac:dyDescent="0.25">
      <c r="B59" s="143" t="s">
        <v>38</v>
      </c>
      <c r="C59" s="143"/>
      <c r="D59" s="143"/>
      <c r="E59" s="143"/>
      <c r="F59" s="115"/>
      <c r="G59" s="114"/>
      <c r="H59" s="116">
        <f>ROUND(-H58*10%,2)</f>
        <v>-3.57</v>
      </c>
      <c r="I59" s="110"/>
      <c r="J59" s="114"/>
      <c r="K59" s="214">
        <v>0</v>
      </c>
      <c r="L59" s="110"/>
      <c r="M59" s="117">
        <f t="shared" si="33"/>
        <v>3.57</v>
      </c>
      <c r="N59" s="89">
        <f>IF((H59)=0,"",(M59/H59))</f>
        <v>-1</v>
      </c>
      <c r="O59" s="110"/>
      <c r="P59" s="114"/>
      <c r="Q59" s="116">
        <f>ROUND(-Q58*10%,2)</f>
        <v>-4.0599999999999996</v>
      </c>
      <c r="R59" s="110"/>
      <c r="S59" s="117">
        <f t="shared" si="10"/>
        <v>-4.0599999999999996</v>
      </c>
      <c r="T59" s="89" t="str">
        <f>IF((K59)=0,"",(S59/K59))</f>
        <v/>
      </c>
      <c r="U59" s="110"/>
      <c r="V59" s="114"/>
      <c r="W59" s="116">
        <f>ROUND(-W58*10%,2)</f>
        <v>-4.1900000000000004</v>
      </c>
      <c r="X59" s="110"/>
      <c r="Y59" s="117">
        <f t="shared" si="11"/>
        <v>-0.13000000000000078</v>
      </c>
      <c r="Z59" s="89">
        <f>IF((Q59)=0,"",(Y59/Q59))</f>
        <v>3.2019704433497734E-2</v>
      </c>
      <c r="AA59" s="110"/>
      <c r="AB59" s="114"/>
      <c r="AC59" s="116">
        <f>ROUND(-AC58*10%,2)</f>
        <v>-4.4000000000000004</v>
      </c>
      <c r="AD59" s="110"/>
      <c r="AE59" s="117">
        <f t="shared" si="12"/>
        <v>-0.20999999999999996</v>
      </c>
      <c r="AF59" s="89">
        <f>IF((W59)=0,"",(AE59/W59))</f>
        <v>5.0119331742243423E-2</v>
      </c>
    </row>
    <row r="60" spans="2:33" s="61" customFormat="1" ht="13.5" customHeight="1" thickBot="1" x14ac:dyDescent="0.3">
      <c r="B60" s="223" t="s">
        <v>41</v>
      </c>
      <c r="C60" s="223"/>
      <c r="D60" s="223"/>
      <c r="E60" s="135"/>
      <c r="F60" s="119"/>
      <c r="G60" s="118"/>
      <c r="H60" s="121">
        <f>SUM(H58:H59)</f>
        <v>32.108684996904593</v>
      </c>
      <c r="I60" s="120"/>
      <c r="J60" s="118"/>
      <c r="K60" s="121">
        <f>SUM(K58:K59)</f>
        <v>38.223508254322816</v>
      </c>
      <c r="L60" s="120"/>
      <c r="M60" s="122">
        <f t="shared" si="33"/>
        <v>6.1148232574182231</v>
      </c>
      <c r="N60" s="123">
        <f>IF((H60)=0,"",(M60/H60))</f>
        <v>0.19044141041614493</v>
      </c>
      <c r="O60" s="120"/>
      <c r="P60" s="118"/>
      <c r="Q60" s="121">
        <f>SUM(Q58:Q59)</f>
        <v>36.498633518154953</v>
      </c>
      <c r="R60" s="120"/>
      <c r="S60" s="122">
        <f t="shared" si="10"/>
        <v>-1.7248747361678625</v>
      </c>
      <c r="T60" s="123">
        <f>IF((K60)=0,"",(S60/K60))</f>
        <v>-4.5126018383537338E-2</v>
      </c>
      <c r="U60" s="120"/>
      <c r="V60" s="118"/>
      <c r="W60" s="121">
        <f>SUM(W58:W59)</f>
        <v>37.747233518195856</v>
      </c>
      <c r="X60" s="120"/>
      <c r="Y60" s="122">
        <f t="shared" si="11"/>
        <v>1.2486000000409021</v>
      </c>
      <c r="Z60" s="123">
        <f>IF((Q60)=0,"",(Y60/Q60))</f>
        <v>3.4209499909628953E-2</v>
      </c>
      <c r="AA60" s="120"/>
      <c r="AB60" s="118"/>
      <c r="AC60" s="121">
        <f>SUM(AC58:AC59)</f>
        <v>39.593805050653515</v>
      </c>
      <c r="AD60" s="120"/>
      <c r="AE60" s="122">
        <f t="shared" si="12"/>
        <v>1.8465715324576593</v>
      </c>
      <c r="AF60" s="123">
        <f>IF((W60)=0,"",(AE60/W60))</f>
        <v>4.8919387206681757E-2</v>
      </c>
    </row>
    <row r="61" spans="2:33" s="61" customFormat="1" ht="8.25" customHeight="1" thickBot="1" x14ac:dyDescent="0.3">
      <c r="B61" s="96"/>
      <c r="C61" s="97"/>
      <c r="D61" s="98"/>
      <c r="E61" s="98"/>
      <c r="F61" s="125"/>
      <c r="G61" s="124"/>
      <c r="H61" s="127"/>
      <c r="I61" s="126"/>
      <c r="J61" s="124"/>
      <c r="K61" s="127"/>
      <c r="L61" s="126"/>
      <c r="M61" s="128"/>
      <c r="N61" s="70"/>
      <c r="O61" s="126"/>
      <c r="P61" s="124"/>
      <c r="Q61" s="127"/>
      <c r="R61" s="126"/>
      <c r="S61" s="128"/>
      <c r="T61" s="70"/>
      <c r="U61" s="126"/>
      <c r="V61" s="124"/>
      <c r="W61" s="127"/>
      <c r="X61" s="126"/>
      <c r="Y61" s="128"/>
      <c r="Z61" s="70"/>
      <c r="AA61" s="126"/>
      <c r="AB61" s="124"/>
      <c r="AC61" s="127"/>
      <c r="AD61" s="126"/>
      <c r="AE61" s="128"/>
      <c r="AF61" s="70"/>
    </row>
    <row r="62" spans="2:33" ht="10.5" customHeight="1" x14ac:dyDescent="0.25">
      <c r="H62" s="147"/>
      <c r="I62" s="144"/>
      <c r="K62" s="147"/>
      <c r="L62" s="144"/>
      <c r="M62" s="144"/>
      <c r="N62" s="144"/>
      <c r="O62" s="144"/>
      <c r="Q62" s="147"/>
      <c r="R62" s="144"/>
      <c r="S62" s="144"/>
      <c r="T62" s="144"/>
      <c r="U62" s="144"/>
      <c r="W62" s="147"/>
      <c r="X62" s="144"/>
      <c r="Y62" s="144"/>
      <c r="Z62" s="144"/>
      <c r="AA62" s="144"/>
      <c r="AC62" s="147"/>
      <c r="AD62" s="144"/>
      <c r="AE62" s="144"/>
      <c r="AF62" s="144"/>
    </row>
    <row r="63" spans="2:33" ht="13" x14ac:dyDescent="0.3">
      <c r="B63" s="7" t="s">
        <v>42</v>
      </c>
      <c r="G63" s="129">
        <v>3.7900000000000003E-2</v>
      </c>
      <c r="I63" s="144"/>
      <c r="J63" s="129">
        <v>3.7900000000000003E-2</v>
      </c>
      <c r="K63" s="144"/>
      <c r="L63" s="144"/>
      <c r="M63" s="144"/>
      <c r="N63" s="144"/>
      <c r="O63" s="144"/>
      <c r="P63" s="129">
        <v>3.7900000000000003E-2</v>
      </c>
      <c r="Q63" s="144"/>
      <c r="R63" s="144"/>
      <c r="S63" s="144"/>
      <c r="T63" s="144"/>
      <c r="U63" s="144"/>
      <c r="V63" s="129">
        <v>3.7900000000000003E-2</v>
      </c>
      <c r="W63" s="144"/>
      <c r="X63" s="144"/>
      <c r="Y63" s="144"/>
      <c r="Z63" s="144"/>
      <c r="AA63" s="144"/>
      <c r="AB63" s="129">
        <v>3.7900000000000003E-2</v>
      </c>
      <c r="AC63" s="144"/>
      <c r="AD63" s="144"/>
      <c r="AE63" s="144"/>
      <c r="AF63" s="144"/>
    </row>
    <row r="64" spans="2:33" ht="10.5" customHeight="1" x14ac:dyDescent="0.25">
      <c r="I64" s="144"/>
      <c r="J64" s="144"/>
      <c r="K64" s="144"/>
      <c r="L64" s="144"/>
      <c r="O64" s="144"/>
      <c r="R64" s="144"/>
      <c r="U64" s="144"/>
      <c r="X64" s="144"/>
      <c r="AA64" s="144"/>
      <c r="AD64" s="144"/>
      <c r="AG64" s="144"/>
    </row>
    <row r="65" spans="1:33" ht="10.5" customHeight="1" x14ac:dyDescent="0.3">
      <c r="A65" s="130" t="s">
        <v>43</v>
      </c>
      <c r="I65" s="144"/>
      <c r="J65" s="144"/>
      <c r="K65" s="144"/>
      <c r="L65" s="144"/>
      <c r="O65" s="144"/>
      <c r="R65" s="144"/>
      <c r="U65" s="144"/>
      <c r="X65" s="144"/>
      <c r="AA65" s="144"/>
      <c r="AD65" s="144"/>
      <c r="AG65" s="144"/>
    </row>
    <row r="66" spans="1:33" ht="10.5" customHeight="1" x14ac:dyDescent="0.25">
      <c r="I66" s="144"/>
      <c r="J66" s="144"/>
      <c r="K66" s="144"/>
      <c r="L66" s="144"/>
      <c r="O66" s="144"/>
      <c r="R66" s="144"/>
      <c r="U66" s="144"/>
      <c r="X66" s="144"/>
      <c r="AA66" s="144"/>
      <c r="AD66" s="144"/>
      <c r="AG66" s="144"/>
    </row>
    <row r="67" spans="1:33" x14ac:dyDescent="0.25">
      <c r="A67" s="1" t="s">
        <v>44</v>
      </c>
      <c r="I67" s="144"/>
      <c r="J67" s="144"/>
      <c r="K67" s="144"/>
      <c r="L67" s="144"/>
      <c r="O67" s="144"/>
      <c r="R67" s="144"/>
      <c r="U67" s="144"/>
      <c r="X67" s="144"/>
      <c r="AA67" s="144"/>
      <c r="AD67" s="144"/>
      <c r="AG67" s="144"/>
    </row>
    <row r="68" spans="1:33" x14ac:dyDescent="0.25">
      <c r="A68" s="1" t="s">
        <v>45</v>
      </c>
      <c r="I68" s="144"/>
      <c r="J68" s="144"/>
      <c r="K68" s="144"/>
      <c r="L68" s="144"/>
      <c r="O68" s="144"/>
      <c r="R68" s="144"/>
      <c r="U68" s="144"/>
      <c r="X68" s="144"/>
      <c r="AA68" s="144"/>
      <c r="AD68" s="144"/>
      <c r="AG68" s="144"/>
    </row>
    <row r="69" spans="1:33" x14ac:dyDescent="0.25">
      <c r="I69" s="144"/>
      <c r="J69" s="144"/>
      <c r="K69" s="144"/>
      <c r="L69" s="144"/>
      <c r="O69" s="144"/>
      <c r="R69" s="144"/>
      <c r="U69" s="144"/>
      <c r="X69" s="144"/>
      <c r="AA69" s="144"/>
      <c r="AD69" s="144"/>
      <c r="AG69" s="144"/>
    </row>
    <row r="70" spans="1:33" x14ac:dyDescent="0.25">
      <c r="A70" s="6" t="s">
        <v>46</v>
      </c>
      <c r="I70" s="144"/>
      <c r="J70" s="144"/>
      <c r="K70" s="144"/>
      <c r="L70" s="144"/>
      <c r="O70" s="144"/>
      <c r="R70" s="144"/>
      <c r="U70" s="144"/>
      <c r="X70" s="144"/>
      <c r="AA70" s="144"/>
      <c r="AD70" s="144"/>
      <c r="AG70" s="144"/>
    </row>
    <row r="71" spans="1:33" x14ac:dyDescent="0.25">
      <c r="A71" s="6" t="s">
        <v>47</v>
      </c>
      <c r="I71" s="144"/>
      <c r="J71" s="144"/>
      <c r="K71" s="144"/>
      <c r="L71" s="144"/>
      <c r="O71" s="144"/>
      <c r="R71" s="144"/>
      <c r="U71" s="144"/>
      <c r="X71" s="144"/>
      <c r="AA71" s="144"/>
      <c r="AD71" s="144"/>
      <c r="AG71" s="144"/>
    </row>
    <row r="72" spans="1:33" x14ac:dyDescent="0.25">
      <c r="I72" s="144"/>
      <c r="J72" s="144"/>
      <c r="K72" s="144"/>
      <c r="L72" s="144"/>
      <c r="O72" s="144"/>
      <c r="R72" s="144"/>
      <c r="U72" s="144"/>
      <c r="X72" s="144"/>
      <c r="AA72" s="144"/>
      <c r="AD72" s="144"/>
      <c r="AG72" s="144"/>
    </row>
    <row r="73" spans="1:33" x14ac:dyDescent="0.25">
      <c r="A73" s="1" t="s">
        <v>48</v>
      </c>
      <c r="I73" s="144"/>
      <c r="J73" s="144"/>
      <c r="K73" s="144"/>
      <c r="L73" s="144"/>
      <c r="O73" s="144"/>
      <c r="R73" s="144"/>
      <c r="U73" s="144"/>
      <c r="X73" s="144"/>
      <c r="AA73" s="144"/>
      <c r="AD73" s="144"/>
      <c r="AG73" s="144"/>
    </row>
    <row r="74" spans="1:33" x14ac:dyDescent="0.25">
      <c r="A74" s="1" t="s">
        <v>49</v>
      </c>
      <c r="I74" s="144"/>
      <c r="J74" s="144"/>
      <c r="K74" s="144"/>
      <c r="L74" s="144"/>
      <c r="O74" s="144"/>
      <c r="R74" s="144"/>
      <c r="U74" s="144"/>
      <c r="X74" s="144"/>
      <c r="AA74" s="144"/>
      <c r="AD74" s="144"/>
      <c r="AG74" s="144"/>
    </row>
    <row r="75" spans="1:33" x14ac:dyDescent="0.25">
      <c r="A75" s="1" t="s">
        <v>50</v>
      </c>
      <c r="I75" s="144"/>
      <c r="J75" s="144"/>
      <c r="K75" s="144"/>
      <c r="L75" s="144"/>
      <c r="O75" s="144"/>
      <c r="R75" s="144"/>
      <c r="U75" s="144"/>
      <c r="X75" s="144"/>
      <c r="AA75" s="144"/>
      <c r="AD75" s="144"/>
      <c r="AG75" s="144"/>
    </row>
    <row r="76" spans="1:33" x14ac:dyDescent="0.25">
      <c r="A76" s="1" t="s">
        <v>51</v>
      </c>
      <c r="I76" s="144"/>
      <c r="J76" s="144"/>
      <c r="K76" s="144"/>
      <c r="L76" s="144"/>
      <c r="O76" s="144"/>
      <c r="R76" s="144"/>
      <c r="U76" s="144"/>
      <c r="X76" s="144"/>
      <c r="AA76" s="144"/>
      <c r="AD76" s="144"/>
      <c r="AG76" s="144"/>
    </row>
    <row r="77" spans="1:33" x14ac:dyDescent="0.25">
      <c r="A77" s="1" t="s">
        <v>52</v>
      </c>
      <c r="I77" s="144"/>
      <c r="J77" s="144"/>
      <c r="K77" s="144"/>
      <c r="L77" s="144"/>
      <c r="O77" s="144"/>
      <c r="R77" s="144"/>
      <c r="U77" s="144"/>
      <c r="X77" s="144"/>
      <c r="AA77" s="144"/>
      <c r="AD77" s="144"/>
      <c r="AG77" s="144"/>
    </row>
    <row r="78" spans="1:33" x14ac:dyDescent="0.25">
      <c r="I78" s="144"/>
      <c r="J78" s="144"/>
      <c r="K78" s="144"/>
      <c r="L78" s="144"/>
      <c r="O78" s="144"/>
      <c r="R78" s="144"/>
      <c r="U78" s="144"/>
      <c r="X78" s="144"/>
      <c r="AA78" s="144"/>
      <c r="AD78" s="144"/>
      <c r="AG78" s="144"/>
    </row>
    <row r="79" spans="1:33" x14ac:dyDescent="0.25">
      <c r="A79" s="131"/>
      <c r="B79" s="1" t="s">
        <v>53</v>
      </c>
    </row>
  </sheetData>
  <sheetProtection selectLockedCells="1"/>
  <mergeCells count="11">
    <mergeCell ref="B54:D54"/>
    <mergeCell ref="B60:D60"/>
    <mergeCell ref="G9:H9"/>
    <mergeCell ref="J9:K9"/>
    <mergeCell ref="M9:N9"/>
    <mergeCell ref="AB9:AC9"/>
    <mergeCell ref="AE9:AF9"/>
    <mergeCell ref="P9:Q9"/>
    <mergeCell ref="S9:T9"/>
    <mergeCell ref="V9:W9"/>
    <mergeCell ref="Y9:Z9"/>
  </mergeCells>
  <dataValidations xWindow="288" yWindow="601" count="2">
    <dataValidation type="list" allowBlank="1" showInputMessage="1" showErrorMessage="1" prompt="Select Charge Unit - monthly, per kWh, per kW" sqref="D37:E38 D40:E49 D55:E55 D61:E61 D12:E27 D29:E35">
      <formula1>"Monthly, per kWh, per kW"</formula1>
    </dataValidation>
    <dataValidation type="list" allowBlank="1" showInputMessage="1" showErrorMessage="1" sqref="D5:E5">
      <formula1>"TOU, non-TOU"</formula1>
    </dataValidation>
  </dataValidations>
  <pageMargins left="0.75" right="0.75" top="1" bottom="1" header="0.5" footer="0.5"/>
  <pageSetup paperSize="3" scale="59" orientation="landscape" r:id="rId1"/>
  <headerFooter alignWithMargins="0">
    <oddFooter>&amp;C9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91" r:id="rId4" name="Option Button 3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11</xdr:col>
                    <xdr:colOff>95250</xdr:colOff>
                    <xdr:row>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r:id="rId5" name="Option Button 4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11</xdr:col>
                    <xdr:colOff>95250</xdr:colOff>
                    <xdr:row>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r:id="rId6" name="Option Button 5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11</xdr:col>
                    <xdr:colOff>95250</xdr:colOff>
                    <xdr:row>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r:id="rId7" name="Option Button 6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11</xdr:col>
                    <xdr:colOff>95250</xdr:colOff>
                    <xdr:row>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r:id="rId8" name="Option Button 7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11</xdr:col>
                    <xdr:colOff>95250</xdr:colOff>
                    <xdr:row>7</xdr:row>
                    <xdr:rowOff>31750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>
    <tabColor rgb="FF92D050"/>
    <pageSetUpPr fitToPage="1"/>
  </sheetPr>
  <dimension ref="A1:AP79"/>
  <sheetViews>
    <sheetView showGridLines="0" topLeftCell="A19" zoomScaleNormal="100" workbookViewId="0">
      <selection activeCell="E15" sqref="E15"/>
    </sheetView>
  </sheetViews>
  <sheetFormatPr defaultColWidth="9.1796875" defaultRowHeight="12.5" x14ac:dyDescent="0.25"/>
  <cols>
    <col min="1" max="1" width="2.1796875" style="1" customWidth="1"/>
    <col min="2" max="2" width="28.54296875" style="1" customWidth="1"/>
    <col min="3" max="3" width="1.26953125" style="1" customWidth="1"/>
    <col min="4" max="5" width="11.26953125" style="1" customWidth="1"/>
    <col min="6" max="6" width="7.453125" style="1" bestFit="1" customWidth="1"/>
    <col min="7" max="7" width="12.26953125" style="1" customWidth="1"/>
    <col min="8" max="8" width="8.81640625" style="144" bestFit="1" customWidth="1"/>
    <col min="9" max="9" width="1.7265625" style="1" customWidth="1"/>
    <col min="10" max="10" width="9.81640625" style="1" bestFit="1" customWidth="1"/>
    <col min="11" max="11" width="8.81640625" style="1" bestFit="1" customWidth="1"/>
    <col min="12" max="12" width="1.7265625" style="1" customWidth="1"/>
    <col min="13" max="13" width="9.54296875" style="1" bestFit="1" customWidth="1"/>
    <col min="14" max="14" width="12.1796875" style="1" bestFit="1" customWidth="1"/>
    <col min="15" max="15" width="1.7265625" style="1" customWidth="1"/>
    <col min="16" max="16" width="9.81640625" style="1" hidden="1" customWidth="1"/>
    <col min="17" max="17" width="0" style="1" hidden="1" customWidth="1"/>
    <col min="18" max="18" width="1.7265625" style="1" hidden="1" customWidth="1"/>
    <col min="19" max="20" width="0" style="1" hidden="1" customWidth="1"/>
    <col min="21" max="21" width="1.7265625" style="1" hidden="1" customWidth="1"/>
    <col min="22" max="22" width="9.81640625" style="1" hidden="1" customWidth="1"/>
    <col min="23" max="23" width="0" style="1" hidden="1" customWidth="1"/>
    <col min="24" max="24" width="1.7265625" style="1" hidden="1" customWidth="1"/>
    <col min="25" max="26" width="0" style="1" hidden="1" customWidth="1"/>
    <col min="27" max="27" width="1.7265625" style="1" hidden="1" customWidth="1"/>
    <col min="28" max="28" width="9.81640625" style="1" hidden="1" customWidth="1"/>
    <col min="29" max="29" width="0" style="1" hidden="1" customWidth="1"/>
    <col min="30" max="30" width="1.7265625" style="1" hidden="1" customWidth="1"/>
    <col min="31" max="32" width="0" style="1" hidden="1" customWidth="1"/>
    <col min="33" max="33" width="1.7265625" style="1" customWidth="1"/>
    <col min="34" max="34" width="9.81640625" style="1" bestFit="1" customWidth="1"/>
    <col min="35" max="35" width="9.1796875" style="1"/>
    <col min="36" max="36" width="1.7265625" style="1" customWidth="1"/>
    <col min="37" max="16384" width="9.1796875" style="1"/>
  </cols>
  <sheetData>
    <row r="1" spans="2:42" ht="7.5" customHeight="1" x14ac:dyDescent="0.25">
      <c r="M1"/>
      <c r="N1"/>
    </row>
    <row r="2" spans="2:42" ht="7.5" customHeight="1" x14ac:dyDescent="0.25">
      <c r="M2"/>
      <c r="N2"/>
    </row>
    <row r="3" spans="2:42" ht="15.5" x14ac:dyDescent="0.3">
      <c r="B3" s="2" t="s">
        <v>0</v>
      </c>
      <c r="D3" s="136" t="s">
        <v>54</v>
      </c>
      <c r="E3" s="136"/>
      <c r="F3" s="136"/>
      <c r="G3" s="136"/>
      <c r="H3" s="136"/>
      <c r="I3" s="136"/>
      <c r="J3" s="136"/>
      <c r="K3" s="136"/>
      <c r="L3" s="136"/>
      <c r="M3" s="136"/>
      <c r="N3" s="151">
        <v>1</v>
      </c>
      <c r="O3" s="136"/>
      <c r="Q3" s="34"/>
      <c r="R3" s="152"/>
      <c r="S3" s="34"/>
      <c r="T3" s="34"/>
      <c r="U3" s="152"/>
      <c r="V3" s="34"/>
      <c r="W3" s="34"/>
      <c r="X3" s="152"/>
      <c r="Y3" s="34"/>
      <c r="Z3" s="34"/>
      <c r="AA3" s="152"/>
      <c r="AB3" s="34"/>
      <c r="AC3" s="34"/>
      <c r="AD3" s="152"/>
      <c r="AE3" s="34"/>
      <c r="AF3" s="34"/>
      <c r="AG3" s="152"/>
      <c r="AH3" s="34"/>
      <c r="AI3" s="34"/>
      <c r="AJ3" s="152"/>
      <c r="AK3" s="34"/>
      <c r="AL3" s="34"/>
      <c r="AM3" s="34"/>
      <c r="AN3" s="34"/>
      <c r="AO3" s="34"/>
      <c r="AP3" s="34"/>
    </row>
    <row r="4" spans="2:42" ht="7.5" customHeight="1" x14ac:dyDescent="0.35">
      <c r="B4" s="3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R4" s="4"/>
      <c r="U4" s="4"/>
      <c r="X4" s="4"/>
      <c r="AA4" s="4"/>
      <c r="AD4" s="4"/>
      <c r="AG4" s="4"/>
      <c r="AJ4" s="4"/>
    </row>
    <row r="5" spans="2:42" ht="15.5" x14ac:dyDescent="0.35">
      <c r="B5" s="2" t="s">
        <v>1</v>
      </c>
      <c r="D5" s="5" t="s">
        <v>2</v>
      </c>
      <c r="E5" s="5"/>
      <c r="F5" s="4"/>
      <c r="G5" s="4"/>
      <c r="H5" s="4"/>
    </row>
    <row r="6" spans="2:42" ht="15.5" x14ac:dyDescent="0.35">
      <c r="B6" s="3"/>
      <c r="D6" s="4"/>
      <c r="E6" s="4"/>
      <c r="F6" s="4"/>
      <c r="G6" s="4"/>
      <c r="H6" s="4"/>
      <c r="J6" s="153"/>
      <c r="K6" s="153"/>
    </row>
    <row r="7" spans="2:42" ht="13" x14ac:dyDescent="0.3">
      <c r="B7" s="6"/>
      <c r="D7" s="7" t="s">
        <v>3</v>
      </c>
      <c r="E7" s="7"/>
      <c r="F7" s="7"/>
      <c r="G7" s="8">
        <v>200</v>
      </c>
      <c r="H7" s="9" t="s">
        <v>4</v>
      </c>
      <c r="J7" s="153"/>
      <c r="K7" s="153"/>
    </row>
    <row r="8" spans="2:42" x14ac:dyDescent="0.25">
      <c r="B8" s="6"/>
    </row>
    <row r="9" spans="2:42" s="19" customFormat="1" ht="25.15" customHeight="1" x14ac:dyDescent="0.25">
      <c r="B9" s="148"/>
      <c r="D9" s="149"/>
      <c r="E9" s="149"/>
      <c r="F9" s="149"/>
      <c r="G9" s="220" t="s">
        <v>113</v>
      </c>
      <c r="H9" s="221"/>
      <c r="I9" s="150"/>
      <c r="J9" s="220" t="s">
        <v>59</v>
      </c>
      <c r="K9" s="221"/>
      <c r="L9" s="150"/>
      <c r="M9" s="220" t="s">
        <v>60</v>
      </c>
      <c r="N9" s="221"/>
      <c r="O9" s="150"/>
      <c r="P9" s="220" t="s">
        <v>62</v>
      </c>
      <c r="Q9" s="221"/>
      <c r="R9" s="150"/>
      <c r="S9" s="220" t="s">
        <v>63</v>
      </c>
      <c r="T9" s="221"/>
      <c r="U9" s="150"/>
      <c r="V9" s="220" t="s">
        <v>64</v>
      </c>
      <c r="W9" s="221"/>
      <c r="X9" s="150"/>
      <c r="Y9" s="220" t="s">
        <v>65</v>
      </c>
      <c r="Z9" s="221"/>
      <c r="AA9" s="150"/>
      <c r="AB9" s="220" t="s">
        <v>66</v>
      </c>
      <c r="AC9" s="221"/>
      <c r="AD9" s="150"/>
      <c r="AE9" s="220" t="s">
        <v>67</v>
      </c>
      <c r="AF9" s="221"/>
    </row>
    <row r="10" spans="2:42" ht="12.75" customHeight="1" x14ac:dyDescent="0.3">
      <c r="B10" s="6"/>
      <c r="D10" s="137" t="s">
        <v>5</v>
      </c>
      <c r="E10" s="137"/>
      <c r="F10" s="10" t="s">
        <v>7</v>
      </c>
      <c r="G10" s="10" t="s">
        <v>6</v>
      </c>
      <c r="H10" s="11" t="s">
        <v>8</v>
      </c>
      <c r="I10" s="144"/>
      <c r="J10" s="10" t="s">
        <v>6</v>
      </c>
      <c r="K10" s="11" t="s">
        <v>8</v>
      </c>
      <c r="L10" s="144"/>
      <c r="M10" s="145" t="s">
        <v>9</v>
      </c>
      <c r="N10" s="139" t="s">
        <v>10</v>
      </c>
      <c r="O10" s="144"/>
      <c r="P10" s="10" t="s">
        <v>6</v>
      </c>
      <c r="Q10" s="11" t="s">
        <v>8</v>
      </c>
      <c r="R10" s="144"/>
      <c r="S10" s="145" t="s">
        <v>9</v>
      </c>
      <c r="T10" s="139" t="s">
        <v>61</v>
      </c>
      <c r="U10" s="144"/>
      <c r="V10" s="10" t="s">
        <v>6</v>
      </c>
      <c r="W10" s="11" t="s">
        <v>8</v>
      </c>
      <c r="X10" s="144"/>
      <c r="Y10" s="145" t="s">
        <v>9</v>
      </c>
      <c r="Z10" s="139" t="s">
        <v>61</v>
      </c>
      <c r="AA10" s="144"/>
      <c r="AB10" s="10" t="s">
        <v>6</v>
      </c>
      <c r="AC10" s="11" t="s">
        <v>8</v>
      </c>
      <c r="AD10" s="144"/>
      <c r="AE10" s="145" t="s">
        <v>9</v>
      </c>
      <c r="AF10" s="139" t="s">
        <v>61</v>
      </c>
    </row>
    <row r="11" spans="2:42" ht="13" x14ac:dyDescent="0.3">
      <c r="B11" s="6"/>
      <c r="D11" s="138"/>
      <c r="E11" s="138"/>
      <c r="F11" s="12"/>
      <c r="G11" s="12" t="s">
        <v>11</v>
      </c>
      <c r="H11" s="13" t="s">
        <v>11</v>
      </c>
      <c r="I11" s="144"/>
      <c r="J11" s="12" t="s">
        <v>11</v>
      </c>
      <c r="K11" s="13" t="s">
        <v>11</v>
      </c>
      <c r="L11" s="144"/>
      <c r="M11" s="146"/>
      <c r="N11" s="140"/>
      <c r="O11" s="144"/>
      <c r="P11" s="12" t="s">
        <v>11</v>
      </c>
      <c r="Q11" s="13" t="s">
        <v>11</v>
      </c>
      <c r="R11" s="144"/>
      <c r="S11" s="146"/>
      <c r="T11" s="140"/>
      <c r="U11" s="144"/>
      <c r="V11" s="12" t="s">
        <v>11</v>
      </c>
      <c r="W11" s="13" t="s">
        <v>11</v>
      </c>
      <c r="X11" s="144"/>
      <c r="Y11" s="146"/>
      <c r="Z11" s="140"/>
      <c r="AA11" s="144"/>
      <c r="AB11" s="12" t="s">
        <v>11</v>
      </c>
      <c r="AC11" s="13" t="s">
        <v>11</v>
      </c>
      <c r="AD11" s="144"/>
      <c r="AE11" s="146"/>
      <c r="AF11" s="140"/>
    </row>
    <row r="12" spans="2:42" x14ac:dyDescent="0.25">
      <c r="B12" s="14" t="s">
        <v>12</v>
      </c>
      <c r="C12" s="14"/>
      <c r="D12" s="15" t="s">
        <v>55</v>
      </c>
      <c r="E12" s="15"/>
      <c r="F12" s="17">
        <v>1</v>
      </c>
      <c r="G12" s="16">
        <v>15.72</v>
      </c>
      <c r="H12" s="18">
        <f t="shared" ref="H12:H27" si="0">$F12*G12</f>
        <v>15.72</v>
      </c>
      <c r="I12" s="19"/>
      <c r="J12" s="16">
        <v>18.8</v>
      </c>
      <c r="K12" s="18">
        <f t="shared" ref="K12:K27" si="1">$F12*J12</f>
        <v>18.8</v>
      </c>
      <c r="L12" s="19"/>
      <c r="M12" s="21">
        <f t="shared" ref="M12:M21" si="2">K12-H12</f>
        <v>3.08</v>
      </c>
      <c r="N12" s="22">
        <f t="shared" ref="N12:N21" si="3">IF((H12)=0,"",(M12/H12))</f>
        <v>0.19592875318066158</v>
      </c>
      <c r="O12" s="19"/>
      <c r="P12" s="16">
        <v>21.45</v>
      </c>
      <c r="Q12" s="18">
        <f t="shared" ref="Q12:Q27" si="4">$F12*P12</f>
        <v>21.45</v>
      </c>
      <c r="R12" s="19"/>
      <c r="S12" s="21">
        <f>Q12-K12</f>
        <v>2.6499999999999986</v>
      </c>
      <c r="T12" s="22">
        <f t="shared" ref="T12:T34" si="5">IF((K12)=0,"",(S12/K12))</f>
        <v>0.14095744680851055</v>
      </c>
      <c r="U12" s="19"/>
      <c r="V12" s="16">
        <v>23.87</v>
      </c>
      <c r="W12" s="18">
        <f t="shared" ref="W12:W27" si="6">$F12*V12</f>
        <v>23.87</v>
      </c>
      <c r="X12" s="19"/>
      <c r="Y12" s="21">
        <f>W12-Q12</f>
        <v>2.4200000000000017</v>
      </c>
      <c r="Z12" s="22">
        <f t="shared" ref="Z12:Z34" si="7">IF((Q12)=0,"",(Y12/Q12))</f>
        <v>0.11282051282051291</v>
      </c>
      <c r="AA12" s="19"/>
      <c r="AB12" s="16">
        <v>26.88</v>
      </c>
      <c r="AC12" s="18">
        <f t="shared" ref="AC12:AC27" si="8">$F12*AB12</f>
        <v>26.88</v>
      </c>
      <c r="AD12" s="19"/>
      <c r="AE12" s="21">
        <f>AC12-W12</f>
        <v>3.009999999999998</v>
      </c>
      <c r="AF12" s="22">
        <f t="shared" ref="AF12:AF34" si="9">IF((W12)=0,"",(AE12/W12))</f>
        <v>0.12609970674486795</v>
      </c>
    </row>
    <row r="13" spans="2:42" x14ac:dyDescent="0.25">
      <c r="B13" s="14" t="s">
        <v>112</v>
      </c>
      <c r="C13" s="14"/>
      <c r="D13" s="15" t="s">
        <v>55</v>
      </c>
      <c r="E13" s="15"/>
      <c r="F13" s="17">
        <v>1</v>
      </c>
      <c r="G13" s="16">
        <v>0.8</v>
      </c>
      <c r="H13" s="18">
        <f t="shared" si="0"/>
        <v>0.8</v>
      </c>
      <c r="I13" s="19"/>
      <c r="J13" s="16">
        <v>0.79</v>
      </c>
      <c r="K13" s="18">
        <f t="shared" si="1"/>
        <v>0.79</v>
      </c>
      <c r="L13" s="19"/>
      <c r="M13" s="21">
        <f t="shared" si="2"/>
        <v>-1.0000000000000009E-2</v>
      </c>
      <c r="N13" s="22">
        <f t="shared" si="3"/>
        <v>-1.2500000000000011E-2</v>
      </c>
      <c r="O13" s="19"/>
      <c r="P13" s="16">
        <v>0.79</v>
      </c>
      <c r="Q13" s="18">
        <f t="shared" si="4"/>
        <v>0.79</v>
      </c>
      <c r="R13" s="19"/>
      <c r="S13" s="21">
        <f t="shared" ref="S13" si="10">Q13-K13</f>
        <v>0</v>
      </c>
      <c r="T13" s="22">
        <f t="shared" si="5"/>
        <v>0</v>
      </c>
      <c r="U13" s="19"/>
      <c r="V13" s="16"/>
      <c r="W13" s="18">
        <f t="shared" si="6"/>
        <v>0</v>
      </c>
      <c r="X13" s="19"/>
      <c r="Y13" s="21">
        <f t="shared" ref="Y13" si="11">W13-Q13</f>
        <v>-0.79</v>
      </c>
      <c r="Z13" s="22">
        <f t="shared" si="7"/>
        <v>-1</v>
      </c>
      <c r="AA13" s="19"/>
      <c r="AB13" s="16"/>
      <c r="AC13" s="18">
        <f t="shared" si="8"/>
        <v>0</v>
      </c>
      <c r="AD13" s="19"/>
      <c r="AE13" s="21">
        <f t="shared" ref="AE13" si="12">AC13-W13</f>
        <v>0</v>
      </c>
      <c r="AF13" s="22" t="str">
        <f t="shared" si="9"/>
        <v/>
      </c>
    </row>
    <row r="14" spans="2:42" x14ac:dyDescent="0.25">
      <c r="B14" s="23" t="s">
        <v>104</v>
      </c>
      <c r="C14" s="14"/>
      <c r="D14" s="15" t="s">
        <v>55</v>
      </c>
      <c r="E14" s="15"/>
      <c r="F14" s="17">
        <v>1</v>
      </c>
      <c r="G14" s="16">
        <v>0</v>
      </c>
      <c r="H14" s="18">
        <f t="shared" si="0"/>
        <v>0</v>
      </c>
      <c r="I14" s="19"/>
      <c r="J14" s="16">
        <v>0</v>
      </c>
      <c r="K14" s="18">
        <f t="shared" si="1"/>
        <v>0</v>
      </c>
      <c r="L14" s="19"/>
      <c r="M14" s="21">
        <f t="shared" si="2"/>
        <v>0</v>
      </c>
      <c r="N14" s="22" t="str">
        <f t="shared" si="3"/>
        <v/>
      </c>
      <c r="O14" s="19"/>
      <c r="P14" s="16">
        <v>0</v>
      </c>
      <c r="Q14" s="18">
        <f t="shared" si="4"/>
        <v>0</v>
      </c>
      <c r="R14" s="19"/>
      <c r="S14" s="21">
        <f t="shared" ref="S14:S60" si="13">Q14-K14</f>
        <v>0</v>
      </c>
      <c r="T14" s="22" t="str">
        <f t="shared" si="5"/>
        <v/>
      </c>
      <c r="U14" s="19"/>
      <c r="V14" s="16">
        <v>0</v>
      </c>
      <c r="W14" s="18">
        <f t="shared" si="6"/>
        <v>0</v>
      </c>
      <c r="X14" s="19"/>
      <c r="Y14" s="21">
        <f t="shared" ref="Y14:Y60" si="14">W14-Q14</f>
        <v>0</v>
      </c>
      <c r="Z14" s="22" t="str">
        <f t="shared" si="7"/>
        <v/>
      </c>
      <c r="AA14" s="19"/>
      <c r="AB14" s="16">
        <v>0</v>
      </c>
      <c r="AC14" s="18">
        <f t="shared" si="8"/>
        <v>0</v>
      </c>
      <c r="AD14" s="19"/>
      <c r="AE14" s="21">
        <f t="shared" ref="AE14:AE60" si="15">AC14-W14</f>
        <v>0</v>
      </c>
      <c r="AF14" s="22" t="str">
        <f t="shared" si="9"/>
        <v/>
      </c>
    </row>
    <row r="15" spans="2:42" x14ac:dyDescent="0.25">
      <c r="B15" s="23" t="s">
        <v>105</v>
      </c>
      <c r="C15" s="14"/>
      <c r="D15" s="15" t="s">
        <v>55</v>
      </c>
      <c r="E15" s="15"/>
      <c r="F15" s="17">
        <v>1</v>
      </c>
      <c r="G15" s="16">
        <v>0</v>
      </c>
      <c r="H15" s="18">
        <f t="shared" si="0"/>
        <v>0</v>
      </c>
      <c r="I15" s="19"/>
      <c r="J15" s="16">
        <v>0</v>
      </c>
      <c r="K15" s="18">
        <f t="shared" si="1"/>
        <v>0</v>
      </c>
      <c r="L15" s="19"/>
      <c r="M15" s="21">
        <f t="shared" si="2"/>
        <v>0</v>
      </c>
      <c r="N15" s="22" t="str">
        <f t="shared" si="3"/>
        <v/>
      </c>
      <c r="O15" s="19"/>
      <c r="P15" s="16">
        <v>0</v>
      </c>
      <c r="Q15" s="18">
        <f t="shared" si="4"/>
        <v>0</v>
      </c>
      <c r="R15" s="19"/>
      <c r="S15" s="21">
        <f t="shared" si="13"/>
        <v>0</v>
      </c>
      <c r="T15" s="22" t="str">
        <f t="shared" si="5"/>
        <v/>
      </c>
      <c r="U15" s="19"/>
      <c r="V15" s="16">
        <v>0</v>
      </c>
      <c r="W15" s="18">
        <f t="shared" si="6"/>
        <v>0</v>
      </c>
      <c r="X15" s="19"/>
      <c r="Y15" s="21">
        <f t="shared" si="14"/>
        <v>0</v>
      </c>
      <c r="Z15" s="22" t="str">
        <f t="shared" si="7"/>
        <v/>
      </c>
      <c r="AA15" s="19"/>
      <c r="AB15" s="16">
        <v>0</v>
      </c>
      <c r="AC15" s="18">
        <f t="shared" si="8"/>
        <v>0</v>
      </c>
      <c r="AD15" s="19"/>
      <c r="AE15" s="21">
        <f t="shared" si="15"/>
        <v>0</v>
      </c>
      <c r="AF15" s="22" t="str">
        <f t="shared" si="9"/>
        <v/>
      </c>
    </row>
    <row r="16" spans="2:42" hidden="1" x14ac:dyDescent="0.25">
      <c r="B16" s="23"/>
      <c r="C16" s="14"/>
      <c r="D16" s="15"/>
      <c r="E16" s="15"/>
      <c r="F16" s="17">
        <v>1</v>
      </c>
      <c r="G16" s="16"/>
      <c r="H16" s="18">
        <f t="shared" si="0"/>
        <v>0</v>
      </c>
      <c r="I16" s="19"/>
      <c r="J16" s="16"/>
      <c r="K16" s="18">
        <f t="shared" si="1"/>
        <v>0</v>
      </c>
      <c r="L16" s="19"/>
      <c r="M16" s="21">
        <f t="shared" si="2"/>
        <v>0</v>
      </c>
      <c r="N16" s="22" t="str">
        <f t="shared" si="3"/>
        <v/>
      </c>
      <c r="O16" s="19"/>
      <c r="P16" s="16"/>
      <c r="Q16" s="18">
        <f t="shared" si="4"/>
        <v>0</v>
      </c>
      <c r="R16" s="19"/>
      <c r="S16" s="21">
        <f t="shared" si="13"/>
        <v>0</v>
      </c>
      <c r="T16" s="22" t="str">
        <f t="shared" si="5"/>
        <v/>
      </c>
      <c r="U16" s="19"/>
      <c r="V16" s="16"/>
      <c r="W16" s="18">
        <f t="shared" si="6"/>
        <v>0</v>
      </c>
      <c r="X16" s="19"/>
      <c r="Y16" s="21">
        <f t="shared" si="14"/>
        <v>0</v>
      </c>
      <c r="Z16" s="22" t="str">
        <f t="shared" si="7"/>
        <v/>
      </c>
      <c r="AA16" s="19"/>
      <c r="AB16" s="16"/>
      <c r="AC16" s="18">
        <f t="shared" si="8"/>
        <v>0</v>
      </c>
      <c r="AD16" s="19"/>
      <c r="AE16" s="21">
        <f t="shared" si="15"/>
        <v>0</v>
      </c>
      <c r="AF16" s="22" t="str">
        <f t="shared" si="9"/>
        <v/>
      </c>
    </row>
    <row r="17" spans="2:32" hidden="1" x14ac:dyDescent="0.25">
      <c r="B17" s="23"/>
      <c r="C17" s="14"/>
      <c r="D17" s="15"/>
      <c r="E17" s="15"/>
      <c r="F17" s="17">
        <v>1</v>
      </c>
      <c r="G17" s="16"/>
      <c r="H17" s="18">
        <f t="shared" si="0"/>
        <v>0</v>
      </c>
      <c r="I17" s="19"/>
      <c r="J17" s="16"/>
      <c r="K17" s="18">
        <f t="shared" si="1"/>
        <v>0</v>
      </c>
      <c r="L17" s="19"/>
      <c r="M17" s="21">
        <f t="shared" si="2"/>
        <v>0</v>
      </c>
      <c r="N17" s="22" t="str">
        <f t="shared" si="3"/>
        <v/>
      </c>
      <c r="O17" s="19"/>
      <c r="P17" s="16"/>
      <c r="Q17" s="18">
        <f t="shared" si="4"/>
        <v>0</v>
      </c>
      <c r="R17" s="19"/>
      <c r="S17" s="21">
        <f t="shared" si="13"/>
        <v>0</v>
      </c>
      <c r="T17" s="22" t="str">
        <f t="shared" si="5"/>
        <v/>
      </c>
      <c r="U17" s="19"/>
      <c r="V17" s="16"/>
      <c r="W17" s="18">
        <f t="shared" si="6"/>
        <v>0</v>
      </c>
      <c r="X17" s="19"/>
      <c r="Y17" s="21">
        <f t="shared" si="14"/>
        <v>0</v>
      </c>
      <c r="Z17" s="22" t="str">
        <f t="shared" si="7"/>
        <v/>
      </c>
      <c r="AA17" s="19"/>
      <c r="AB17" s="16"/>
      <c r="AC17" s="18">
        <f t="shared" si="8"/>
        <v>0</v>
      </c>
      <c r="AD17" s="19"/>
      <c r="AE17" s="21">
        <f t="shared" si="15"/>
        <v>0</v>
      </c>
      <c r="AF17" s="22" t="str">
        <f t="shared" si="9"/>
        <v/>
      </c>
    </row>
    <row r="18" spans="2:32" hidden="1" x14ac:dyDescent="0.25">
      <c r="B18" s="23"/>
      <c r="C18" s="14"/>
      <c r="D18" s="15"/>
      <c r="E18" s="15"/>
      <c r="F18" s="17">
        <v>1</v>
      </c>
      <c r="G18" s="16"/>
      <c r="H18" s="18">
        <f t="shared" si="0"/>
        <v>0</v>
      </c>
      <c r="I18" s="19"/>
      <c r="J18" s="16"/>
      <c r="K18" s="18">
        <f t="shared" si="1"/>
        <v>0</v>
      </c>
      <c r="L18" s="19"/>
      <c r="M18" s="21">
        <f t="shared" si="2"/>
        <v>0</v>
      </c>
      <c r="N18" s="22" t="str">
        <f t="shared" si="3"/>
        <v/>
      </c>
      <c r="O18" s="19"/>
      <c r="P18" s="16"/>
      <c r="Q18" s="18">
        <f t="shared" si="4"/>
        <v>0</v>
      </c>
      <c r="R18" s="19"/>
      <c r="S18" s="21">
        <f t="shared" si="13"/>
        <v>0</v>
      </c>
      <c r="T18" s="22" t="str">
        <f t="shared" si="5"/>
        <v/>
      </c>
      <c r="U18" s="19"/>
      <c r="V18" s="16"/>
      <c r="W18" s="18">
        <f t="shared" si="6"/>
        <v>0</v>
      </c>
      <c r="X18" s="19"/>
      <c r="Y18" s="21">
        <f t="shared" si="14"/>
        <v>0</v>
      </c>
      <c r="Z18" s="22" t="str">
        <f t="shared" si="7"/>
        <v/>
      </c>
      <c r="AA18" s="19"/>
      <c r="AB18" s="16"/>
      <c r="AC18" s="18">
        <f t="shared" si="8"/>
        <v>0</v>
      </c>
      <c r="AD18" s="19"/>
      <c r="AE18" s="21">
        <f t="shared" si="15"/>
        <v>0</v>
      </c>
      <c r="AF18" s="22" t="str">
        <f t="shared" si="9"/>
        <v/>
      </c>
    </row>
    <row r="19" spans="2:32" x14ac:dyDescent="0.25">
      <c r="B19" s="14" t="s">
        <v>14</v>
      </c>
      <c r="C19" s="14"/>
      <c r="D19" s="15" t="s">
        <v>58</v>
      </c>
      <c r="E19" s="15"/>
      <c r="F19" s="17">
        <f>$G$7</f>
        <v>200</v>
      </c>
      <c r="G19" s="16">
        <v>1.55E-2</v>
      </c>
      <c r="H19" s="18">
        <f t="shared" si="0"/>
        <v>3.1</v>
      </c>
      <c r="I19" s="19"/>
      <c r="J19" s="16">
        <v>1.21E-2</v>
      </c>
      <c r="K19" s="18">
        <f t="shared" si="1"/>
        <v>2.42</v>
      </c>
      <c r="L19" s="19"/>
      <c r="M19" s="21">
        <f t="shared" si="2"/>
        <v>-0.68000000000000016</v>
      </c>
      <c r="N19" s="22">
        <f t="shared" si="3"/>
        <v>-0.21935483870967745</v>
      </c>
      <c r="O19" s="19"/>
      <c r="P19" s="16">
        <v>8.0999999999999996E-3</v>
      </c>
      <c r="Q19" s="18">
        <f t="shared" si="4"/>
        <v>1.6199999999999999</v>
      </c>
      <c r="R19" s="19"/>
      <c r="S19" s="21">
        <f t="shared" si="13"/>
        <v>-0.8</v>
      </c>
      <c r="T19" s="22">
        <f t="shared" si="5"/>
        <v>-0.33057851239669422</v>
      </c>
      <c r="U19" s="19"/>
      <c r="V19" s="16">
        <v>4.0000000000000001E-3</v>
      </c>
      <c r="W19" s="18">
        <f t="shared" si="6"/>
        <v>0.8</v>
      </c>
      <c r="X19" s="19"/>
      <c r="Y19" s="21">
        <f t="shared" si="14"/>
        <v>-0.81999999999999984</v>
      </c>
      <c r="Z19" s="22">
        <f t="shared" si="7"/>
        <v>-0.50617283950617276</v>
      </c>
      <c r="AA19" s="19"/>
      <c r="AB19" s="16">
        <v>0</v>
      </c>
      <c r="AC19" s="18">
        <f t="shared" si="8"/>
        <v>0</v>
      </c>
      <c r="AD19" s="19"/>
      <c r="AE19" s="21">
        <f t="shared" si="15"/>
        <v>-0.8</v>
      </c>
      <c r="AF19" s="22">
        <f t="shared" si="9"/>
        <v>-1</v>
      </c>
    </row>
    <row r="20" spans="2:32" x14ac:dyDescent="0.25">
      <c r="B20" s="14" t="s">
        <v>15</v>
      </c>
      <c r="C20" s="14"/>
      <c r="D20" s="15" t="s">
        <v>55</v>
      </c>
      <c r="E20" s="15"/>
      <c r="F20" s="17">
        <v>1</v>
      </c>
      <c r="G20" s="16">
        <v>0.01</v>
      </c>
      <c r="H20" s="18">
        <f t="shared" si="0"/>
        <v>0.01</v>
      </c>
      <c r="I20" s="19"/>
      <c r="J20" s="16"/>
      <c r="K20" s="18">
        <f t="shared" si="1"/>
        <v>0</v>
      </c>
      <c r="L20" s="19"/>
      <c r="M20" s="21">
        <f t="shared" si="2"/>
        <v>-0.01</v>
      </c>
      <c r="N20" s="22">
        <f t="shared" si="3"/>
        <v>-1</v>
      </c>
      <c r="O20" s="19"/>
      <c r="P20" s="16"/>
      <c r="Q20" s="18">
        <f t="shared" si="4"/>
        <v>0</v>
      </c>
      <c r="R20" s="19"/>
      <c r="S20" s="21">
        <f t="shared" si="13"/>
        <v>0</v>
      </c>
      <c r="T20" s="22" t="str">
        <f t="shared" si="5"/>
        <v/>
      </c>
      <c r="U20" s="19"/>
      <c r="V20" s="16"/>
      <c r="W20" s="18">
        <f t="shared" si="6"/>
        <v>0</v>
      </c>
      <c r="X20" s="19"/>
      <c r="Y20" s="21">
        <f t="shared" si="14"/>
        <v>0</v>
      </c>
      <c r="Z20" s="22" t="str">
        <f t="shared" si="7"/>
        <v/>
      </c>
      <c r="AA20" s="19"/>
      <c r="AB20" s="16"/>
      <c r="AC20" s="18">
        <f t="shared" si="8"/>
        <v>0</v>
      </c>
      <c r="AD20" s="19"/>
      <c r="AE20" s="21">
        <f t="shared" si="15"/>
        <v>0</v>
      </c>
      <c r="AF20" s="22" t="str">
        <f t="shared" si="9"/>
        <v/>
      </c>
    </row>
    <row r="21" spans="2:32" x14ac:dyDescent="0.25">
      <c r="B21" s="14" t="s">
        <v>16</v>
      </c>
      <c r="C21" s="14"/>
      <c r="D21" s="15" t="s">
        <v>58</v>
      </c>
      <c r="E21" s="15"/>
      <c r="F21" s="17">
        <f>$G$7</f>
        <v>200</v>
      </c>
      <c r="G21" s="16">
        <v>-1E-4</v>
      </c>
      <c r="H21" s="18">
        <f t="shared" si="0"/>
        <v>-0.02</v>
      </c>
      <c r="I21" s="19"/>
      <c r="J21" s="16"/>
      <c r="K21" s="18">
        <f t="shared" si="1"/>
        <v>0</v>
      </c>
      <c r="L21" s="19"/>
      <c r="M21" s="21">
        <f t="shared" si="2"/>
        <v>0.02</v>
      </c>
      <c r="N21" s="22">
        <f t="shared" si="3"/>
        <v>-1</v>
      </c>
      <c r="O21" s="19"/>
      <c r="P21" s="16"/>
      <c r="Q21" s="18">
        <f t="shared" si="4"/>
        <v>0</v>
      </c>
      <c r="R21" s="19"/>
      <c r="S21" s="21">
        <f t="shared" si="13"/>
        <v>0</v>
      </c>
      <c r="T21" s="22" t="str">
        <f t="shared" si="5"/>
        <v/>
      </c>
      <c r="U21" s="19"/>
      <c r="V21" s="16"/>
      <c r="W21" s="18">
        <f t="shared" si="6"/>
        <v>0</v>
      </c>
      <c r="X21" s="19"/>
      <c r="Y21" s="21">
        <f t="shared" si="14"/>
        <v>0</v>
      </c>
      <c r="Z21" s="22" t="str">
        <f t="shared" si="7"/>
        <v/>
      </c>
      <c r="AA21" s="19"/>
      <c r="AB21" s="16"/>
      <c r="AC21" s="18">
        <f t="shared" si="8"/>
        <v>0</v>
      </c>
      <c r="AD21" s="19"/>
      <c r="AE21" s="21">
        <f t="shared" si="15"/>
        <v>0</v>
      </c>
      <c r="AF21" s="22" t="str">
        <f t="shared" si="9"/>
        <v/>
      </c>
    </row>
    <row r="22" spans="2:32" hidden="1" x14ac:dyDescent="0.25">
      <c r="B22" s="24"/>
      <c r="C22" s="14"/>
      <c r="D22" s="15"/>
      <c r="E22" s="15"/>
      <c r="F22" s="17"/>
      <c r="G22" s="16"/>
      <c r="H22" s="18"/>
      <c r="I22" s="19"/>
      <c r="J22" s="16"/>
      <c r="K22" s="18"/>
      <c r="L22" s="19"/>
      <c r="M22" s="21"/>
      <c r="N22" s="22"/>
      <c r="O22" s="19"/>
      <c r="P22" s="16"/>
      <c r="Q22" s="18"/>
      <c r="R22" s="19"/>
      <c r="S22" s="21"/>
      <c r="T22" s="22"/>
      <c r="U22" s="19"/>
      <c r="V22" s="16"/>
      <c r="W22" s="18"/>
      <c r="X22" s="19"/>
      <c r="Y22" s="21"/>
      <c r="Z22" s="22"/>
      <c r="AA22" s="19"/>
      <c r="AB22" s="16"/>
      <c r="AC22" s="18"/>
      <c r="AD22" s="19"/>
      <c r="AE22" s="21"/>
      <c r="AF22" s="22"/>
    </row>
    <row r="23" spans="2:32" hidden="1" x14ac:dyDescent="0.25">
      <c r="B23" s="132"/>
      <c r="C23" s="14"/>
      <c r="D23" s="15"/>
      <c r="E23" s="15"/>
      <c r="F23" s="17"/>
      <c r="G23" s="16"/>
      <c r="H23" s="18"/>
      <c r="I23" s="19"/>
      <c r="J23" s="16"/>
      <c r="K23" s="18"/>
      <c r="L23" s="19"/>
      <c r="M23" s="21"/>
      <c r="N23" s="22"/>
      <c r="O23" s="19"/>
      <c r="P23" s="16"/>
      <c r="Q23" s="18"/>
      <c r="R23" s="19"/>
      <c r="S23" s="21"/>
      <c r="T23" s="22"/>
      <c r="U23" s="19"/>
      <c r="V23" s="16"/>
      <c r="W23" s="18"/>
      <c r="X23" s="19"/>
      <c r="Y23" s="21"/>
      <c r="Z23" s="22"/>
      <c r="AA23" s="19"/>
      <c r="AB23" s="16"/>
      <c r="AC23" s="18"/>
      <c r="AD23" s="19"/>
      <c r="AE23" s="21"/>
      <c r="AF23" s="22"/>
    </row>
    <row r="24" spans="2:32" x14ac:dyDescent="0.25">
      <c r="B24" s="24" t="s">
        <v>57</v>
      </c>
      <c r="C24" s="14"/>
      <c r="D24" s="15" t="s">
        <v>58</v>
      </c>
      <c r="E24" s="15"/>
      <c r="F24" s="17">
        <f t="shared" ref="F24:F27" si="16">$G$7</f>
        <v>200</v>
      </c>
      <c r="G24" s="16">
        <v>0</v>
      </c>
      <c r="H24" s="18">
        <f t="shared" si="0"/>
        <v>0</v>
      </c>
      <c r="I24" s="19"/>
      <c r="J24" s="16">
        <v>0</v>
      </c>
      <c r="K24" s="18">
        <f t="shared" si="1"/>
        <v>0</v>
      </c>
      <c r="L24" s="19"/>
      <c r="M24" s="21">
        <f t="shared" ref="M24:M29" si="17">K24-H24</f>
        <v>0</v>
      </c>
      <c r="N24" s="22" t="str">
        <f t="shared" ref="N24:N29" si="18">IF((H24)=0,"",(M24/H24))</f>
        <v/>
      </c>
      <c r="O24" s="19"/>
      <c r="P24" s="16">
        <v>0</v>
      </c>
      <c r="Q24" s="18">
        <f t="shared" si="4"/>
        <v>0</v>
      </c>
      <c r="R24" s="19"/>
      <c r="S24" s="21">
        <f t="shared" si="13"/>
        <v>0</v>
      </c>
      <c r="T24" s="22" t="str">
        <f t="shared" si="5"/>
        <v/>
      </c>
      <c r="U24" s="19"/>
      <c r="V24" s="16">
        <v>0</v>
      </c>
      <c r="W24" s="18">
        <f t="shared" si="6"/>
        <v>0</v>
      </c>
      <c r="X24" s="19"/>
      <c r="Y24" s="21">
        <f t="shared" si="14"/>
        <v>0</v>
      </c>
      <c r="Z24" s="22" t="str">
        <f t="shared" si="7"/>
        <v/>
      </c>
      <c r="AA24" s="19"/>
      <c r="AB24" s="16">
        <v>0</v>
      </c>
      <c r="AC24" s="18">
        <f t="shared" si="8"/>
        <v>0</v>
      </c>
      <c r="AD24" s="19"/>
      <c r="AE24" s="21">
        <f t="shared" si="15"/>
        <v>0</v>
      </c>
      <c r="AF24" s="22" t="str">
        <f t="shared" si="9"/>
        <v/>
      </c>
    </row>
    <row r="25" spans="2:32" hidden="1" x14ac:dyDescent="0.25">
      <c r="B25" s="24"/>
      <c r="C25" s="14"/>
      <c r="D25" s="15"/>
      <c r="E25" s="15"/>
      <c r="F25" s="17">
        <f t="shared" si="16"/>
        <v>200</v>
      </c>
      <c r="G25" s="16"/>
      <c r="H25" s="18">
        <f t="shared" si="0"/>
        <v>0</v>
      </c>
      <c r="I25" s="19"/>
      <c r="J25" s="16"/>
      <c r="K25" s="18">
        <f t="shared" si="1"/>
        <v>0</v>
      </c>
      <c r="L25" s="19"/>
      <c r="M25" s="21">
        <f t="shared" si="17"/>
        <v>0</v>
      </c>
      <c r="N25" s="22" t="str">
        <f t="shared" si="18"/>
        <v/>
      </c>
      <c r="O25" s="19"/>
      <c r="P25" s="16"/>
      <c r="Q25" s="18">
        <f t="shared" si="4"/>
        <v>0</v>
      </c>
      <c r="R25" s="19"/>
      <c r="S25" s="21">
        <f t="shared" si="13"/>
        <v>0</v>
      </c>
      <c r="T25" s="22" t="str">
        <f t="shared" si="5"/>
        <v/>
      </c>
      <c r="U25" s="19"/>
      <c r="V25" s="16"/>
      <c r="W25" s="18">
        <f t="shared" si="6"/>
        <v>0</v>
      </c>
      <c r="X25" s="19"/>
      <c r="Y25" s="21">
        <f t="shared" si="14"/>
        <v>0</v>
      </c>
      <c r="Z25" s="22" t="str">
        <f t="shared" si="7"/>
        <v/>
      </c>
      <c r="AA25" s="19"/>
      <c r="AB25" s="16"/>
      <c r="AC25" s="18">
        <f t="shared" si="8"/>
        <v>0</v>
      </c>
      <c r="AD25" s="19"/>
      <c r="AE25" s="21">
        <f t="shared" si="15"/>
        <v>0</v>
      </c>
      <c r="AF25" s="22" t="str">
        <f t="shared" si="9"/>
        <v/>
      </c>
    </row>
    <row r="26" spans="2:32" hidden="1" x14ac:dyDescent="0.25">
      <c r="B26" s="24"/>
      <c r="C26" s="14"/>
      <c r="D26" s="15"/>
      <c r="E26" s="15"/>
      <c r="F26" s="17">
        <f t="shared" si="16"/>
        <v>200</v>
      </c>
      <c r="G26" s="16"/>
      <c r="H26" s="18">
        <f t="shared" si="0"/>
        <v>0</v>
      </c>
      <c r="I26" s="19"/>
      <c r="J26" s="16"/>
      <c r="K26" s="18">
        <f t="shared" si="1"/>
        <v>0</v>
      </c>
      <c r="L26" s="19"/>
      <c r="M26" s="21">
        <f t="shared" si="17"/>
        <v>0</v>
      </c>
      <c r="N26" s="22" t="str">
        <f t="shared" si="18"/>
        <v/>
      </c>
      <c r="O26" s="19"/>
      <c r="P26" s="16"/>
      <c r="Q26" s="18">
        <f t="shared" si="4"/>
        <v>0</v>
      </c>
      <c r="R26" s="19"/>
      <c r="S26" s="21">
        <f t="shared" si="13"/>
        <v>0</v>
      </c>
      <c r="T26" s="22" t="str">
        <f t="shared" si="5"/>
        <v/>
      </c>
      <c r="U26" s="19"/>
      <c r="V26" s="16"/>
      <c r="W26" s="18">
        <f t="shared" si="6"/>
        <v>0</v>
      </c>
      <c r="X26" s="19"/>
      <c r="Y26" s="21">
        <f t="shared" si="14"/>
        <v>0</v>
      </c>
      <c r="Z26" s="22" t="str">
        <f t="shared" si="7"/>
        <v/>
      </c>
      <c r="AA26" s="19"/>
      <c r="AB26" s="16"/>
      <c r="AC26" s="18">
        <f t="shared" si="8"/>
        <v>0</v>
      </c>
      <c r="AD26" s="19"/>
      <c r="AE26" s="21">
        <f t="shared" si="15"/>
        <v>0</v>
      </c>
      <c r="AF26" s="22" t="str">
        <f t="shared" si="9"/>
        <v/>
      </c>
    </row>
    <row r="27" spans="2:32" hidden="1" x14ac:dyDescent="0.25">
      <c r="B27" s="24"/>
      <c r="C27" s="14"/>
      <c r="D27" s="15"/>
      <c r="E27" s="15"/>
      <c r="F27" s="17">
        <f t="shared" si="16"/>
        <v>200</v>
      </c>
      <c r="G27" s="16"/>
      <c r="H27" s="18">
        <f t="shared" si="0"/>
        <v>0</v>
      </c>
      <c r="I27" s="19"/>
      <c r="J27" s="16"/>
      <c r="K27" s="18">
        <f t="shared" si="1"/>
        <v>0</v>
      </c>
      <c r="L27" s="19"/>
      <c r="M27" s="21">
        <f t="shared" si="17"/>
        <v>0</v>
      </c>
      <c r="N27" s="22" t="str">
        <f t="shared" si="18"/>
        <v/>
      </c>
      <c r="O27" s="19"/>
      <c r="P27" s="16"/>
      <c r="Q27" s="18">
        <f t="shared" si="4"/>
        <v>0</v>
      </c>
      <c r="R27" s="19"/>
      <c r="S27" s="21">
        <f t="shared" si="13"/>
        <v>0</v>
      </c>
      <c r="T27" s="22" t="str">
        <f t="shared" si="5"/>
        <v/>
      </c>
      <c r="U27" s="19"/>
      <c r="V27" s="16"/>
      <c r="W27" s="18">
        <f t="shared" si="6"/>
        <v>0</v>
      </c>
      <c r="X27" s="19"/>
      <c r="Y27" s="21">
        <f t="shared" si="14"/>
        <v>0</v>
      </c>
      <c r="Z27" s="22" t="str">
        <f t="shared" si="7"/>
        <v/>
      </c>
      <c r="AA27" s="19"/>
      <c r="AB27" s="16"/>
      <c r="AC27" s="18">
        <f t="shared" si="8"/>
        <v>0</v>
      </c>
      <c r="AD27" s="19"/>
      <c r="AE27" s="21">
        <f t="shared" si="15"/>
        <v>0</v>
      </c>
      <c r="AF27" s="22" t="str">
        <f t="shared" si="9"/>
        <v/>
      </c>
    </row>
    <row r="28" spans="2:32" s="34" customFormat="1" ht="13" x14ac:dyDescent="0.25">
      <c r="B28" s="25" t="s">
        <v>17</v>
      </c>
      <c r="C28" s="26"/>
      <c r="D28" s="27"/>
      <c r="E28" s="27"/>
      <c r="F28" s="29"/>
      <c r="G28" s="28"/>
      <c r="H28" s="30">
        <f>SUM(H12:H27)</f>
        <v>19.610000000000003</v>
      </c>
      <c r="I28" s="31"/>
      <c r="J28" s="28"/>
      <c r="K28" s="30">
        <f>SUM(K12:K27)</f>
        <v>22.009999999999998</v>
      </c>
      <c r="L28" s="31"/>
      <c r="M28" s="32">
        <f t="shared" si="17"/>
        <v>2.399999999999995</v>
      </c>
      <c r="N28" s="33">
        <f t="shared" si="18"/>
        <v>0.12238653748087683</v>
      </c>
      <c r="O28" s="31"/>
      <c r="P28" s="28"/>
      <c r="Q28" s="30">
        <f>SUM(Q12:Q27)</f>
        <v>23.86</v>
      </c>
      <c r="R28" s="31"/>
      <c r="S28" s="32">
        <f t="shared" si="13"/>
        <v>1.8500000000000014</v>
      </c>
      <c r="T28" s="33">
        <f t="shared" si="5"/>
        <v>8.4052703316674304E-2</v>
      </c>
      <c r="U28" s="31"/>
      <c r="V28" s="28"/>
      <c r="W28" s="30">
        <f>SUM(W12:W27)</f>
        <v>24.67</v>
      </c>
      <c r="X28" s="31"/>
      <c r="Y28" s="32">
        <f t="shared" si="14"/>
        <v>0.81000000000000227</v>
      </c>
      <c r="Z28" s="33">
        <f t="shared" si="7"/>
        <v>3.3948030176026919E-2</v>
      </c>
      <c r="AA28" s="31"/>
      <c r="AB28" s="28"/>
      <c r="AC28" s="30">
        <f>SUM(AC12:AC27)</f>
        <v>26.88</v>
      </c>
      <c r="AD28" s="31"/>
      <c r="AE28" s="32">
        <f t="shared" si="15"/>
        <v>2.2099999999999973</v>
      </c>
      <c r="AF28" s="33">
        <f t="shared" si="9"/>
        <v>8.9582488852857606E-2</v>
      </c>
    </row>
    <row r="29" spans="2:32" ht="25" x14ac:dyDescent="0.25">
      <c r="B29" s="134" t="s">
        <v>18</v>
      </c>
      <c r="C29" s="14"/>
      <c r="D29" s="15" t="s">
        <v>58</v>
      </c>
      <c r="E29" s="15"/>
      <c r="F29" s="17">
        <f>$G$7</f>
        <v>200</v>
      </c>
      <c r="G29" s="16">
        <v>-6.9999999999999999E-4</v>
      </c>
      <c r="H29" s="18">
        <f t="shared" ref="H29:H35" si="19">$F29*G29</f>
        <v>-0.13999999999999999</v>
      </c>
      <c r="I29" s="19"/>
      <c r="J29" s="16">
        <v>3.3021965494891908E-4</v>
      </c>
      <c r="K29" s="18">
        <f t="shared" ref="K29:K35" si="20">$F29*J29</f>
        <v>6.6043930989783811E-2</v>
      </c>
      <c r="L29" s="19"/>
      <c r="M29" s="21">
        <f t="shared" si="17"/>
        <v>0.2060439309897838</v>
      </c>
      <c r="N29" s="22">
        <f t="shared" si="18"/>
        <v>-1.4717423642127416</v>
      </c>
      <c r="O29" s="19"/>
      <c r="P29" s="16">
        <v>0</v>
      </c>
      <c r="Q29" s="18">
        <f t="shared" ref="Q29:Q35" si="21">$F29*P29</f>
        <v>0</v>
      </c>
      <c r="R29" s="19"/>
      <c r="S29" s="21">
        <f t="shared" si="13"/>
        <v>-6.6043930989783811E-2</v>
      </c>
      <c r="T29" s="22">
        <f t="shared" si="5"/>
        <v>-1</v>
      </c>
      <c r="U29" s="19"/>
      <c r="V29" s="16">
        <v>0</v>
      </c>
      <c r="W29" s="18">
        <f t="shared" ref="W29:W35" si="22">$F29*V29</f>
        <v>0</v>
      </c>
      <c r="X29" s="19"/>
      <c r="Y29" s="21">
        <f t="shared" si="14"/>
        <v>0</v>
      </c>
      <c r="Z29" s="22" t="str">
        <f t="shared" si="7"/>
        <v/>
      </c>
      <c r="AA29" s="19"/>
      <c r="AB29" s="16">
        <v>0</v>
      </c>
      <c r="AC29" s="18">
        <f t="shared" ref="AC29:AC35" si="23">$F29*AB29</f>
        <v>0</v>
      </c>
      <c r="AD29" s="19"/>
      <c r="AE29" s="21">
        <f t="shared" si="15"/>
        <v>0</v>
      </c>
      <c r="AF29" s="22" t="str">
        <f t="shared" si="9"/>
        <v/>
      </c>
    </row>
    <row r="30" spans="2:32" ht="25" x14ac:dyDescent="0.25">
      <c r="B30" s="134" t="s">
        <v>18</v>
      </c>
      <c r="C30" s="14"/>
      <c r="D30" s="15" t="s">
        <v>58</v>
      </c>
      <c r="E30" s="15"/>
      <c r="F30" s="17">
        <f>$G$7</f>
        <v>200</v>
      </c>
      <c r="G30" s="16"/>
      <c r="H30" s="18">
        <f t="shared" ref="H30" si="24">$F30*G30</f>
        <v>0</v>
      </c>
      <c r="I30" s="19"/>
      <c r="J30" s="16"/>
      <c r="K30" s="18">
        <f t="shared" ref="K30" si="25">$F30*J30</f>
        <v>0</v>
      </c>
      <c r="L30" s="19"/>
      <c r="M30" s="21">
        <f t="shared" ref="M30" si="26">K30-H30</f>
        <v>0</v>
      </c>
      <c r="N30" s="22" t="str">
        <f t="shared" ref="N30" si="27">IF((H30)=0,"",(M30/H30))</f>
        <v/>
      </c>
      <c r="O30" s="19"/>
      <c r="P30" s="16"/>
      <c r="Q30" s="18"/>
      <c r="R30" s="19"/>
      <c r="S30" s="21"/>
      <c r="T30" s="22"/>
      <c r="U30" s="19"/>
      <c r="V30" s="16"/>
      <c r="W30" s="18"/>
      <c r="X30" s="19"/>
      <c r="Y30" s="21"/>
      <c r="Z30" s="22"/>
      <c r="AA30" s="19"/>
      <c r="AB30" s="16"/>
      <c r="AC30" s="18"/>
      <c r="AD30" s="19"/>
      <c r="AE30" s="21"/>
      <c r="AF30" s="22"/>
    </row>
    <row r="31" spans="2:32" x14ac:dyDescent="0.25">
      <c r="B31" s="132">
        <v>1575</v>
      </c>
      <c r="C31" s="14"/>
      <c r="D31" s="15" t="s">
        <v>58</v>
      </c>
      <c r="E31" s="15"/>
      <c r="F31" s="17">
        <f t="shared" ref="F31:F33" si="28">$G$7</f>
        <v>200</v>
      </c>
      <c r="G31" s="16">
        <v>1E-4</v>
      </c>
      <c r="H31" s="18">
        <f t="shared" si="19"/>
        <v>0.02</v>
      </c>
      <c r="I31" s="19"/>
      <c r="J31" s="16">
        <v>0</v>
      </c>
      <c r="K31" s="18">
        <f t="shared" si="20"/>
        <v>0</v>
      </c>
      <c r="L31" s="19"/>
      <c r="M31" s="21">
        <f t="shared" ref="M31:M60" si="29">K31-H31</f>
        <v>-0.02</v>
      </c>
      <c r="N31" s="22">
        <f>IF((H31)=0,"",(M31/H31))</f>
        <v>-1</v>
      </c>
      <c r="O31" s="19"/>
      <c r="P31" s="16">
        <v>0</v>
      </c>
      <c r="Q31" s="18">
        <f t="shared" si="21"/>
        <v>0</v>
      </c>
      <c r="R31" s="19"/>
      <c r="S31" s="21">
        <f t="shared" si="13"/>
        <v>0</v>
      </c>
      <c r="T31" s="22" t="str">
        <f t="shared" si="5"/>
        <v/>
      </c>
      <c r="U31" s="19"/>
      <c r="V31" s="16">
        <v>0</v>
      </c>
      <c r="W31" s="18">
        <f t="shared" si="22"/>
        <v>0</v>
      </c>
      <c r="X31" s="19"/>
      <c r="Y31" s="21">
        <f t="shared" si="14"/>
        <v>0</v>
      </c>
      <c r="Z31" s="22" t="str">
        <f t="shared" si="7"/>
        <v/>
      </c>
      <c r="AA31" s="19"/>
      <c r="AB31" s="16">
        <v>0</v>
      </c>
      <c r="AC31" s="18">
        <f t="shared" si="23"/>
        <v>0</v>
      </c>
      <c r="AD31" s="19"/>
      <c r="AE31" s="21">
        <f t="shared" si="15"/>
        <v>0</v>
      </c>
      <c r="AF31" s="22" t="str">
        <f t="shared" si="9"/>
        <v/>
      </c>
    </row>
    <row r="32" spans="2:32" hidden="1" x14ac:dyDescent="0.25">
      <c r="B32" s="35"/>
      <c r="C32" s="14"/>
      <c r="D32" s="15"/>
      <c r="E32" s="15"/>
      <c r="F32" s="17">
        <f t="shared" si="28"/>
        <v>200</v>
      </c>
      <c r="G32" s="16"/>
      <c r="H32" s="18">
        <f t="shared" si="19"/>
        <v>0</v>
      </c>
      <c r="I32" s="36"/>
      <c r="J32" s="16"/>
      <c r="K32" s="18">
        <f t="shared" si="20"/>
        <v>0</v>
      </c>
      <c r="L32" s="36"/>
      <c r="M32" s="21">
        <f t="shared" si="29"/>
        <v>0</v>
      </c>
      <c r="N32" s="22" t="str">
        <f>IF((H32)=0,"",(M32/H32))</f>
        <v/>
      </c>
      <c r="O32" s="36"/>
      <c r="P32" s="16"/>
      <c r="Q32" s="18">
        <f t="shared" si="21"/>
        <v>0</v>
      </c>
      <c r="R32" s="36"/>
      <c r="S32" s="21">
        <f t="shared" si="13"/>
        <v>0</v>
      </c>
      <c r="T32" s="22" t="str">
        <f t="shared" si="5"/>
        <v/>
      </c>
      <c r="U32" s="36"/>
      <c r="V32" s="16"/>
      <c r="W32" s="18">
        <f t="shared" si="22"/>
        <v>0</v>
      </c>
      <c r="X32" s="36"/>
      <c r="Y32" s="21">
        <f t="shared" si="14"/>
        <v>0</v>
      </c>
      <c r="Z32" s="22" t="str">
        <f t="shared" si="7"/>
        <v/>
      </c>
      <c r="AA32" s="36"/>
      <c r="AB32" s="16"/>
      <c r="AC32" s="18">
        <f t="shared" si="23"/>
        <v>0</v>
      </c>
      <c r="AD32" s="36"/>
      <c r="AE32" s="21">
        <f t="shared" si="15"/>
        <v>0</v>
      </c>
      <c r="AF32" s="22" t="str">
        <f t="shared" si="9"/>
        <v/>
      </c>
    </row>
    <row r="33" spans="2:32" x14ac:dyDescent="0.25">
      <c r="B33" s="37" t="s">
        <v>19</v>
      </c>
      <c r="C33" s="14"/>
      <c r="D33" s="15" t="s">
        <v>58</v>
      </c>
      <c r="E33" s="15"/>
      <c r="F33" s="17">
        <f t="shared" si="28"/>
        <v>200</v>
      </c>
      <c r="G33" s="133">
        <v>5.9999999024318931E-5</v>
      </c>
      <c r="H33" s="18">
        <f t="shared" si="19"/>
        <v>1.1999999804863786E-2</v>
      </c>
      <c r="I33" s="19"/>
      <c r="J33" s="133">
        <v>6.0000002460806063E-5</v>
      </c>
      <c r="K33" s="18">
        <f t="shared" si="20"/>
        <v>1.2000000492161213E-2</v>
      </c>
      <c r="L33" s="19"/>
      <c r="M33" s="21">
        <f t="shared" si="29"/>
        <v>6.8729742730422316E-10</v>
      </c>
      <c r="N33" s="22">
        <f>IF((H33)=0,"",(M33/H33))</f>
        <v>5.7274786540050684E-8</v>
      </c>
      <c r="O33" s="19"/>
      <c r="P33" s="133">
        <v>6.0000001057066139E-5</v>
      </c>
      <c r="Q33" s="18">
        <f t="shared" si="21"/>
        <v>1.2000000211413227E-2</v>
      </c>
      <c r="R33" s="19"/>
      <c r="S33" s="21">
        <f t="shared" si="13"/>
        <v>-2.8074798562316428E-10</v>
      </c>
      <c r="T33" s="22">
        <f t="shared" si="5"/>
        <v>-2.339566450906047E-8</v>
      </c>
      <c r="U33" s="19"/>
      <c r="V33" s="133">
        <v>6.000000141885779E-5</v>
      </c>
      <c r="W33" s="18">
        <f t="shared" si="22"/>
        <v>1.2000000283771559E-2</v>
      </c>
      <c r="X33" s="19"/>
      <c r="Y33" s="21">
        <f t="shared" si="14"/>
        <v>7.2358331132393872E-11</v>
      </c>
      <c r="Z33" s="22">
        <f t="shared" si="7"/>
        <v>6.0298608214667947E-9</v>
      </c>
      <c r="AA33" s="19"/>
      <c r="AB33" s="133">
        <v>5.9748076265468277E-5</v>
      </c>
      <c r="AC33" s="18">
        <f t="shared" si="23"/>
        <v>1.1949615253093656E-2</v>
      </c>
      <c r="AD33" s="19"/>
      <c r="AE33" s="21">
        <f t="shared" si="15"/>
        <v>-5.0385030677902939E-5</v>
      </c>
      <c r="AF33" s="22">
        <f t="shared" si="9"/>
        <v>-4.198752457201368E-3</v>
      </c>
    </row>
    <row r="34" spans="2:32" x14ac:dyDescent="0.25">
      <c r="B34" s="37" t="s">
        <v>20</v>
      </c>
      <c r="C34" s="14"/>
      <c r="D34" s="15"/>
      <c r="E34" s="15"/>
      <c r="F34" s="179">
        <f>$G$7*(1+G63)-$G$7</f>
        <v>7.5800000000000125</v>
      </c>
      <c r="G34" s="38">
        <f>0.64*$G$44+0.18*$G$45+0.18*$G$46</f>
        <v>0.10214000000000001</v>
      </c>
      <c r="H34" s="18">
        <f t="shared" si="19"/>
        <v>0.77422120000000139</v>
      </c>
      <c r="I34" s="19"/>
      <c r="J34" s="38">
        <f>0.64*$G$44+0.18*$G$45+0.18*$G$46</f>
        <v>0.10214000000000001</v>
      </c>
      <c r="K34" s="18">
        <f t="shared" si="20"/>
        <v>0.77422120000000139</v>
      </c>
      <c r="L34" s="19"/>
      <c r="M34" s="21">
        <f t="shared" si="29"/>
        <v>0</v>
      </c>
      <c r="N34" s="22">
        <f>IF((H34)=0,"",(M34/H34))</f>
        <v>0</v>
      </c>
      <c r="O34" s="19"/>
      <c r="P34" s="38">
        <f>0.64*$G$44+0.18*$G$45+0.18*$G$46</f>
        <v>0.10214000000000001</v>
      </c>
      <c r="Q34" s="18">
        <f t="shared" si="21"/>
        <v>0.77422120000000139</v>
      </c>
      <c r="R34" s="19"/>
      <c r="S34" s="21">
        <f t="shared" si="13"/>
        <v>0</v>
      </c>
      <c r="T34" s="22">
        <f t="shared" si="5"/>
        <v>0</v>
      </c>
      <c r="U34" s="19"/>
      <c r="V34" s="38">
        <f>0.64*$G$44+0.18*$G$45+0.18*$G$46</f>
        <v>0.10214000000000001</v>
      </c>
      <c r="W34" s="18">
        <f t="shared" si="22"/>
        <v>0.77422120000000139</v>
      </c>
      <c r="X34" s="19"/>
      <c r="Y34" s="21">
        <f t="shared" si="14"/>
        <v>0</v>
      </c>
      <c r="Z34" s="22">
        <f t="shared" si="7"/>
        <v>0</v>
      </c>
      <c r="AA34" s="19"/>
      <c r="AB34" s="38">
        <f>0.64*$G$44+0.18*$G$45+0.18*$G$46</f>
        <v>0.10214000000000001</v>
      </c>
      <c r="AC34" s="18">
        <f t="shared" si="23"/>
        <v>0.77422120000000139</v>
      </c>
      <c r="AD34" s="19"/>
      <c r="AE34" s="21">
        <f t="shared" si="15"/>
        <v>0</v>
      </c>
      <c r="AF34" s="22">
        <f t="shared" si="9"/>
        <v>0</v>
      </c>
    </row>
    <row r="35" spans="2:32" x14ac:dyDescent="0.25">
      <c r="B35" s="37" t="s">
        <v>21</v>
      </c>
      <c r="C35" s="14"/>
      <c r="D35" s="15" t="s">
        <v>55</v>
      </c>
      <c r="E35" s="15"/>
      <c r="F35" s="17">
        <v>1</v>
      </c>
      <c r="G35" s="38">
        <v>0.79</v>
      </c>
      <c r="H35" s="18">
        <f t="shared" si="19"/>
        <v>0.79</v>
      </c>
      <c r="I35" s="19"/>
      <c r="J35" s="38">
        <v>0.79</v>
      </c>
      <c r="K35" s="18">
        <f t="shared" si="20"/>
        <v>0.79</v>
      </c>
      <c r="L35" s="19"/>
      <c r="M35" s="21">
        <f t="shared" si="29"/>
        <v>0</v>
      </c>
      <c r="N35" s="22"/>
      <c r="O35" s="19"/>
      <c r="P35" s="38">
        <v>0.79</v>
      </c>
      <c r="Q35" s="18">
        <f t="shared" si="21"/>
        <v>0.79</v>
      </c>
      <c r="R35" s="19"/>
      <c r="S35" s="21">
        <f t="shared" si="13"/>
        <v>0</v>
      </c>
      <c r="T35" s="22"/>
      <c r="U35" s="19"/>
      <c r="V35" s="38">
        <v>0.79</v>
      </c>
      <c r="W35" s="18">
        <f t="shared" si="22"/>
        <v>0.79</v>
      </c>
      <c r="X35" s="19"/>
      <c r="Y35" s="21">
        <f t="shared" si="14"/>
        <v>0</v>
      </c>
      <c r="Z35" s="22"/>
      <c r="AA35" s="19"/>
      <c r="AB35" s="38">
        <v>0</v>
      </c>
      <c r="AC35" s="18">
        <f t="shared" si="23"/>
        <v>0</v>
      </c>
      <c r="AD35" s="19"/>
      <c r="AE35" s="21">
        <f t="shared" si="15"/>
        <v>-0.79</v>
      </c>
      <c r="AF35" s="22"/>
    </row>
    <row r="36" spans="2:32" ht="25.5" customHeight="1" x14ac:dyDescent="0.25">
      <c r="B36" s="39" t="s">
        <v>22</v>
      </c>
      <c r="C36" s="40"/>
      <c r="D36" s="40"/>
      <c r="E36" s="40"/>
      <c r="F36" s="42"/>
      <c r="G36" s="41"/>
      <c r="H36" s="43">
        <f>SUM(H29:H35)+H28</f>
        <v>21.066221199804868</v>
      </c>
      <c r="I36" s="31"/>
      <c r="J36" s="41"/>
      <c r="K36" s="43">
        <f>SUM(K29:K35)+K28</f>
        <v>23.652265131481943</v>
      </c>
      <c r="L36" s="31"/>
      <c r="M36" s="32">
        <f t="shared" si="29"/>
        <v>2.5860439316770751</v>
      </c>
      <c r="N36" s="33">
        <f t="shared" ref="N36:N46" si="30">IF((H36)=0,"",(M36/H36))</f>
        <v>0.12275784570709003</v>
      </c>
      <c r="O36" s="31"/>
      <c r="P36" s="41"/>
      <c r="Q36" s="43">
        <f>SUM(Q29:Q35)+Q28</f>
        <v>25.436221200211413</v>
      </c>
      <c r="R36" s="31"/>
      <c r="S36" s="32">
        <f t="shared" si="13"/>
        <v>1.78395606872947</v>
      </c>
      <c r="T36" s="33">
        <f t="shared" ref="T36:T46" si="31">IF((K36)=0,"",(S36/K36))</f>
        <v>7.5424322313847464E-2</v>
      </c>
      <c r="U36" s="31"/>
      <c r="V36" s="41"/>
      <c r="W36" s="43">
        <f>SUM(W29:W35)+W28</f>
        <v>26.246221200283774</v>
      </c>
      <c r="X36" s="31"/>
      <c r="Y36" s="32">
        <f t="shared" si="14"/>
        <v>0.81000000007236039</v>
      </c>
      <c r="Z36" s="33">
        <f t="shared" ref="Z36:Z46" si="32">IF((Q36)=0,"",(Y36/Q36))</f>
        <v>3.1844352732143567E-2</v>
      </c>
      <c r="AA36" s="31"/>
      <c r="AB36" s="41"/>
      <c r="AC36" s="43">
        <f>SUM(AC29:AC35)+AC28</f>
        <v>27.666170815253093</v>
      </c>
      <c r="AD36" s="31"/>
      <c r="AE36" s="32">
        <f t="shared" si="15"/>
        <v>1.4199496149693189</v>
      </c>
      <c r="AF36" s="33">
        <f t="shared" ref="AF36:AF46" si="33">IF((W36)=0,"",(AE36/W36))</f>
        <v>5.4101106751091713E-2</v>
      </c>
    </row>
    <row r="37" spans="2:32" x14ac:dyDescent="0.25">
      <c r="B37" s="19" t="s">
        <v>23</v>
      </c>
      <c r="C37" s="19"/>
      <c r="D37" s="44" t="s">
        <v>58</v>
      </c>
      <c r="E37" s="44"/>
      <c r="F37" s="45">
        <f>G7*(1+G63)</f>
        <v>207.58</v>
      </c>
      <c r="G37" s="20">
        <v>7.9911436447223493E-3</v>
      </c>
      <c r="H37" s="18">
        <f>$F37*G37</f>
        <v>1.6588015977714654</v>
      </c>
      <c r="I37" s="19"/>
      <c r="J37" s="20">
        <v>7.7725149591303024E-3</v>
      </c>
      <c r="K37" s="18">
        <f>$F37*J37</f>
        <v>1.6134186552162684</v>
      </c>
      <c r="L37" s="19"/>
      <c r="M37" s="21">
        <f t="shared" si="29"/>
        <v>-4.5382942555197037E-2</v>
      </c>
      <c r="N37" s="22">
        <f t="shared" si="30"/>
        <v>-2.7358873186622942E-2</v>
      </c>
      <c r="O37" s="19"/>
      <c r="P37" s="20">
        <v>7.7725149591303024E-3</v>
      </c>
      <c r="Q37" s="18">
        <f>$F37*P37</f>
        <v>1.6134186552162684</v>
      </c>
      <c r="R37" s="19"/>
      <c r="S37" s="21">
        <f t="shared" si="13"/>
        <v>0</v>
      </c>
      <c r="T37" s="22">
        <f t="shared" si="31"/>
        <v>0</v>
      </c>
      <c r="U37" s="19"/>
      <c r="V37" s="20">
        <v>7.7725149591303024E-3</v>
      </c>
      <c r="W37" s="18">
        <f>$F37*V37</f>
        <v>1.6134186552162684</v>
      </c>
      <c r="X37" s="19"/>
      <c r="Y37" s="21">
        <f t="shared" si="14"/>
        <v>0</v>
      </c>
      <c r="Z37" s="22">
        <f t="shared" si="32"/>
        <v>0</v>
      </c>
      <c r="AA37" s="19"/>
      <c r="AB37" s="20">
        <v>7.7725149591303024E-3</v>
      </c>
      <c r="AC37" s="18">
        <f>$F37*AB37</f>
        <v>1.6134186552162684</v>
      </c>
      <c r="AD37" s="19"/>
      <c r="AE37" s="21">
        <f t="shared" si="15"/>
        <v>0</v>
      </c>
      <c r="AF37" s="22">
        <f t="shared" si="33"/>
        <v>0</v>
      </c>
    </row>
    <row r="38" spans="2:32" ht="25.5" customHeight="1" x14ac:dyDescent="0.25">
      <c r="B38" s="46" t="s">
        <v>24</v>
      </c>
      <c r="C38" s="19"/>
      <c r="D38" s="44" t="s">
        <v>58</v>
      </c>
      <c r="E38" s="44"/>
      <c r="F38" s="45">
        <f>F37</f>
        <v>207.58</v>
      </c>
      <c r="G38" s="20">
        <v>5.8767041198229978E-3</v>
      </c>
      <c r="H38" s="18">
        <f>$F38*G38</f>
        <v>1.2198862411928579</v>
      </c>
      <c r="I38" s="19"/>
      <c r="J38" s="20">
        <v>5.8885548323693356E-3</v>
      </c>
      <c r="K38" s="18">
        <f>$F38*J38</f>
        <v>1.2223462121032267</v>
      </c>
      <c r="L38" s="19"/>
      <c r="M38" s="21">
        <f t="shared" si="29"/>
        <v>2.4599709103687584E-3</v>
      </c>
      <c r="N38" s="22">
        <f t="shared" si="30"/>
        <v>2.016557632425866E-3</v>
      </c>
      <c r="O38" s="19"/>
      <c r="P38" s="20">
        <v>5.8885548323693356E-3</v>
      </c>
      <c r="Q38" s="18">
        <f>$F38*P38</f>
        <v>1.2223462121032267</v>
      </c>
      <c r="R38" s="19"/>
      <c r="S38" s="21">
        <f t="shared" si="13"/>
        <v>0</v>
      </c>
      <c r="T38" s="22">
        <f t="shared" si="31"/>
        <v>0</v>
      </c>
      <c r="U38" s="19"/>
      <c r="V38" s="20">
        <v>5.8885548323693356E-3</v>
      </c>
      <c r="W38" s="18">
        <f>$F38*V38</f>
        <v>1.2223462121032267</v>
      </c>
      <c r="X38" s="19"/>
      <c r="Y38" s="21">
        <f t="shared" si="14"/>
        <v>0</v>
      </c>
      <c r="Z38" s="22">
        <f t="shared" si="32"/>
        <v>0</v>
      </c>
      <c r="AA38" s="19"/>
      <c r="AB38" s="20">
        <v>5.8885548323693356E-3</v>
      </c>
      <c r="AC38" s="18">
        <f>$F38*AB38</f>
        <v>1.2223462121032267</v>
      </c>
      <c r="AD38" s="19"/>
      <c r="AE38" s="21">
        <f t="shared" si="15"/>
        <v>0</v>
      </c>
      <c r="AF38" s="22">
        <f t="shared" si="33"/>
        <v>0</v>
      </c>
    </row>
    <row r="39" spans="2:32" ht="25.5" customHeight="1" x14ac:dyDescent="0.25">
      <c r="B39" s="39" t="s">
        <v>25</v>
      </c>
      <c r="C39" s="26"/>
      <c r="D39" s="26"/>
      <c r="E39" s="26"/>
      <c r="F39" s="42"/>
      <c r="G39" s="47"/>
      <c r="H39" s="43">
        <f>SUM(H36:H38)</f>
        <v>23.94490903876919</v>
      </c>
      <c r="I39" s="48"/>
      <c r="J39" s="47"/>
      <c r="K39" s="43">
        <f>SUM(K36:K38)</f>
        <v>26.488029998801437</v>
      </c>
      <c r="L39" s="48"/>
      <c r="M39" s="32">
        <f t="shared" si="29"/>
        <v>2.5431209600322475</v>
      </c>
      <c r="N39" s="33">
        <f t="shared" si="30"/>
        <v>0.10620716729032804</v>
      </c>
      <c r="O39" s="48"/>
      <c r="P39" s="47"/>
      <c r="Q39" s="43">
        <f>SUM(Q36:Q38)</f>
        <v>28.271986067530907</v>
      </c>
      <c r="R39" s="48"/>
      <c r="S39" s="32">
        <f t="shared" si="13"/>
        <v>1.78395606872947</v>
      </c>
      <c r="T39" s="33">
        <f t="shared" si="31"/>
        <v>6.7349518586704737E-2</v>
      </c>
      <c r="U39" s="48"/>
      <c r="V39" s="47"/>
      <c r="W39" s="43">
        <f>SUM(W36:W38)</f>
        <v>29.081986067603268</v>
      </c>
      <c r="X39" s="48"/>
      <c r="Y39" s="32">
        <f t="shared" si="14"/>
        <v>0.81000000007236039</v>
      </c>
      <c r="Z39" s="33">
        <f t="shared" si="32"/>
        <v>2.8650268790370147E-2</v>
      </c>
      <c r="AA39" s="48"/>
      <c r="AB39" s="47"/>
      <c r="AC39" s="43">
        <f>SUM(AC36:AC38)</f>
        <v>30.501935682572586</v>
      </c>
      <c r="AD39" s="48"/>
      <c r="AE39" s="32">
        <f t="shared" si="15"/>
        <v>1.4199496149693189</v>
      </c>
      <c r="AF39" s="33">
        <f t="shared" si="33"/>
        <v>4.8825744282682035E-2</v>
      </c>
    </row>
    <row r="40" spans="2:32" ht="24.75" customHeight="1" x14ac:dyDescent="0.25">
      <c r="B40" s="49" t="s">
        <v>26</v>
      </c>
      <c r="C40" s="14"/>
      <c r="D40" s="15" t="s">
        <v>58</v>
      </c>
      <c r="E40" s="15"/>
      <c r="F40" s="45">
        <f>F38</f>
        <v>207.58</v>
      </c>
      <c r="G40" s="50">
        <v>4.4000000000000003E-3</v>
      </c>
      <c r="H40" s="154">
        <f t="shared" ref="H40:H48" si="34">$F40*G40</f>
        <v>0.91335200000000016</v>
      </c>
      <c r="I40" s="19"/>
      <c r="J40" s="211">
        <v>5.8500000000000002E-3</v>
      </c>
      <c r="K40" s="212">
        <f t="shared" ref="K40:K42" si="35">$F40*J40</f>
        <v>1.2143430000000002</v>
      </c>
      <c r="L40" s="19"/>
      <c r="M40" s="21">
        <f t="shared" si="29"/>
        <v>0.30099100000000001</v>
      </c>
      <c r="N40" s="155">
        <f t="shared" si="30"/>
        <v>0.32954545454545447</v>
      </c>
      <c r="O40" s="19"/>
      <c r="P40" s="50">
        <v>4.4000000000000003E-3</v>
      </c>
      <c r="Q40" s="154">
        <f t="shared" ref="Q40:Q42" si="36">$F40*P40</f>
        <v>0.91335200000000016</v>
      </c>
      <c r="R40" s="19"/>
      <c r="S40" s="21">
        <f t="shared" si="13"/>
        <v>-0.30099100000000001</v>
      </c>
      <c r="T40" s="155">
        <f t="shared" si="31"/>
        <v>-0.24786324786324784</v>
      </c>
      <c r="U40" s="19"/>
      <c r="V40" s="50">
        <v>4.4000000000000003E-3</v>
      </c>
      <c r="W40" s="154">
        <f t="shared" ref="W40:W42" si="37">$F40*V40</f>
        <v>0.91335200000000016</v>
      </c>
      <c r="X40" s="19"/>
      <c r="Y40" s="21">
        <f t="shared" si="14"/>
        <v>0</v>
      </c>
      <c r="Z40" s="155">
        <f t="shared" si="32"/>
        <v>0</v>
      </c>
      <c r="AA40" s="19"/>
      <c r="AB40" s="50">
        <v>4.4000000000000003E-3</v>
      </c>
      <c r="AC40" s="154">
        <f t="shared" ref="AC40:AC48" si="38">$F40*AB40</f>
        <v>0.91335200000000016</v>
      </c>
      <c r="AD40" s="19"/>
      <c r="AE40" s="21">
        <f t="shared" si="15"/>
        <v>0</v>
      </c>
      <c r="AF40" s="155">
        <f t="shared" si="33"/>
        <v>0</v>
      </c>
    </row>
    <row r="41" spans="2:32" ht="25.5" customHeight="1" x14ac:dyDescent="0.25">
      <c r="B41" s="49" t="s">
        <v>27</v>
      </c>
      <c r="C41" s="14"/>
      <c r="D41" s="15" t="s">
        <v>58</v>
      </c>
      <c r="E41" s="15"/>
      <c r="F41" s="45">
        <f>F38</f>
        <v>207.58</v>
      </c>
      <c r="G41" s="50">
        <v>1.2999999999999999E-3</v>
      </c>
      <c r="H41" s="154">
        <f t="shared" si="34"/>
        <v>0.26985399999999998</v>
      </c>
      <c r="I41" s="19"/>
      <c r="J41" s="50">
        <v>1.2999999999999999E-3</v>
      </c>
      <c r="K41" s="154">
        <f t="shared" si="35"/>
        <v>0.26985399999999998</v>
      </c>
      <c r="L41" s="19"/>
      <c r="M41" s="21">
        <f t="shared" si="29"/>
        <v>0</v>
      </c>
      <c r="N41" s="155">
        <f t="shared" si="30"/>
        <v>0</v>
      </c>
      <c r="O41" s="19"/>
      <c r="P41" s="50">
        <v>1.2999999999999999E-3</v>
      </c>
      <c r="Q41" s="154">
        <f t="shared" si="36"/>
        <v>0.26985399999999998</v>
      </c>
      <c r="R41" s="19"/>
      <c r="S41" s="21">
        <f t="shared" si="13"/>
        <v>0</v>
      </c>
      <c r="T41" s="155">
        <f t="shared" si="31"/>
        <v>0</v>
      </c>
      <c r="U41" s="19"/>
      <c r="V41" s="50">
        <v>1.2999999999999999E-3</v>
      </c>
      <c r="W41" s="154">
        <f t="shared" si="37"/>
        <v>0.26985399999999998</v>
      </c>
      <c r="X41" s="19"/>
      <c r="Y41" s="21">
        <f t="shared" si="14"/>
        <v>0</v>
      </c>
      <c r="Z41" s="155">
        <f t="shared" si="32"/>
        <v>0</v>
      </c>
      <c r="AA41" s="19"/>
      <c r="AB41" s="50">
        <v>1.2999999999999999E-3</v>
      </c>
      <c r="AC41" s="154">
        <f t="shared" si="38"/>
        <v>0.26985399999999998</v>
      </c>
      <c r="AD41" s="19"/>
      <c r="AE41" s="21">
        <f t="shared" si="15"/>
        <v>0</v>
      </c>
      <c r="AF41" s="155">
        <f t="shared" si="33"/>
        <v>0</v>
      </c>
    </row>
    <row r="42" spans="2:32" x14ac:dyDescent="0.25">
      <c r="B42" s="14" t="s">
        <v>28</v>
      </c>
      <c r="C42" s="14"/>
      <c r="D42" s="15" t="s">
        <v>55</v>
      </c>
      <c r="E42" s="15"/>
      <c r="F42" s="17">
        <v>1</v>
      </c>
      <c r="G42" s="50">
        <v>0.25</v>
      </c>
      <c r="H42" s="154">
        <f t="shared" si="34"/>
        <v>0.25</v>
      </c>
      <c r="I42" s="19"/>
      <c r="J42" s="50">
        <v>0.25</v>
      </c>
      <c r="K42" s="154">
        <f t="shared" si="35"/>
        <v>0.25</v>
      </c>
      <c r="L42" s="19"/>
      <c r="M42" s="21">
        <f t="shared" si="29"/>
        <v>0</v>
      </c>
      <c r="N42" s="155">
        <f t="shared" si="30"/>
        <v>0</v>
      </c>
      <c r="O42" s="19"/>
      <c r="P42" s="50">
        <v>0.25</v>
      </c>
      <c r="Q42" s="154">
        <f t="shared" si="36"/>
        <v>0.25</v>
      </c>
      <c r="R42" s="19"/>
      <c r="S42" s="21">
        <f t="shared" si="13"/>
        <v>0</v>
      </c>
      <c r="T42" s="155">
        <f t="shared" si="31"/>
        <v>0</v>
      </c>
      <c r="U42" s="19"/>
      <c r="V42" s="50">
        <v>0.25</v>
      </c>
      <c r="W42" s="154">
        <f t="shared" si="37"/>
        <v>0.25</v>
      </c>
      <c r="X42" s="19"/>
      <c r="Y42" s="21">
        <f t="shared" si="14"/>
        <v>0</v>
      </c>
      <c r="Z42" s="155">
        <f t="shared" si="32"/>
        <v>0</v>
      </c>
      <c r="AA42" s="19"/>
      <c r="AB42" s="50">
        <v>0.25</v>
      </c>
      <c r="AC42" s="154">
        <f t="shared" si="38"/>
        <v>0.25</v>
      </c>
      <c r="AD42" s="19"/>
      <c r="AE42" s="21">
        <f t="shared" si="15"/>
        <v>0</v>
      </c>
      <c r="AF42" s="155">
        <f t="shared" si="33"/>
        <v>0</v>
      </c>
    </row>
    <row r="43" spans="2:32" x14ac:dyDescent="0.25">
      <c r="B43" s="14" t="s">
        <v>29</v>
      </c>
      <c r="C43" s="14"/>
      <c r="D43" s="15" t="s">
        <v>58</v>
      </c>
      <c r="E43" s="15"/>
      <c r="F43" s="53">
        <f>G7</f>
        <v>200</v>
      </c>
      <c r="G43" s="50">
        <v>7.0000000000000001E-3</v>
      </c>
      <c r="H43" s="154">
        <f t="shared" si="34"/>
        <v>1.4000000000000001</v>
      </c>
      <c r="I43" s="19"/>
      <c r="J43" s="211">
        <v>0</v>
      </c>
      <c r="K43" s="212">
        <f t="shared" ref="K43:K48" si="39">$F43*J43</f>
        <v>0</v>
      </c>
      <c r="L43" s="19"/>
      <c r="M43" s="21">
        <f t="shared" si="29"/>
        <v>-1.4000000000000001</v>
      </c>
      <c r="N43" s="155">
        <f t="shared" si="30"/>
        <v>-1</v>
      </c>
      <c r="O43" s="19"/>
      <c r="P43" s="50"/>
      <c r="Q43" s="154">
        <f t="shared" ref="Q43:Q48" si="40">$F43*P43</f>
        <v>0</v>
      </c>
      <c r="R43" s="19"/>
      <c r="S43" s="21">
        <f t="shared" si="13"/>
        <v>0</v>
      </c>
      <c r="T43" s="155" t="str">
        <f t="shared" si="31"/>
        <v/>
      </c>
      <c r="U43" s="19"/>
      <c r="V43" s="50"/>
      <c r="W43" s="154">
        <f t="shared" ref="W43:W48" si="41">$F43*V43</f>
        <v>0</v>
      </c>
      <c r="X43" s="19"/>
      <c r="Y43" s="21">
        <f t="shared" si="14"/>
        <v>0</v>
      </c>
      <c r="Z43" s="155" t="str">
        <f t="shared" si="32"/>
        <v/>
      </c>
      <c r="AA43" s="19"/>
      <c r="AB43" s="50"/>
      <c r="AC43" s="154">
        <f t="shared" si="38"/>
        <v>0</v>
      </c>
      <c r="AD43" s="19"/>
      <c r="AE43" s="21">
        <f t="shared" si="15"/>
        <v>0</v>
      </c>
      <c r="AF43" s="155" t="str">
        <f t="shared" si="33"/>
        <v/>
      </c>
    </row>
    <row r="44" spans="2:32" x14ac:dyDescent="0.25">
      <c r="B44" s="37" t="s">
        <v>30</v>
      </c>
      <c r="C44" s="14"/>
      <c r="D44" s="15" t="s">
        <v>58</v>
      </c>
      <c r="E44" s="15"/>
      <c r="F44" s="55">
        <f>0.64*$G$7</f>
        <v>128</v>
      </c>
      <c r="G44" s="54">
        <v>0.08</v>
      </c>
      <c r="H44" s="154">
        <f t="shared" si="34"/>
        <v>10.24</v>
      </c>
      <c r="I44" s="19"/>
      <c r="J44" s="54">
        <v>0.08</v>
      </c>
      <c r="K44" s="154">
        <f t="shared" si="39"/>
        <v>10.24</v>
      </c>
      <c r="L44" s="19"/>
      <c r="M44" s="21">
        <f t="shared" si="29"/>
        <v>0</v>
      </c>
      <c r="N44" s="155">
        <f t="shared" si="30"/>
        <v>0</v>
      </c>
      <c r="O44" s="19"/>
      <c r="P44" s="54">
        <v>0.08</v>
      </c>
      <c r="Q44" s="154">
        <f t="shared" si="40"/>
        <v>10.24</v>
      </c>
      <c r="R44" s="19"/>
      <c r="S44" s="21">
        <f t="shared" si="13"/>
        <v>0</v>
      </c>
      <c r="T44" s="155">
        <f t="shared" si="31"/>
        <v>0</v>
      </c>
      <c r="U44" s="19"/>
      <c r="V44" s="54">
        <v>0.08</v>
      </c>
      <c r="W44" s="154">
        <f t="shared" si="41"/>
        <v>10.24</v>
      </c>
      <c r="X44" s="19"/>
      <c r="Y44" s="21">
        <f t="shared" si="14"/>
        <v>0</v>
      </c>
      <c r="Z44" s="155">
        <f t="shared" si="32"/>
        <v>0</v>
      </c>
      <c r="AA44" s="19"/>
      <c r="AB44" s="54">
        <v>0.08</v>
      </c>
      <c r="AC44" s="154">
        <f t="shared" si="38"/>
        <v>10.24</v>
      </c>
      <c r="AD44" s="19"/>
      <c r="AE44" s="21">
        <f t="shared" si="15"/>
        <v>0</v>
      </c>
      <c r="AF44" s="155">
        <f t="shared" si="33"/>
        <v>0</v>
      </c>
    </row>
    <row r="45" spans="2:32" x14ac:dyDescent="0.25">
      <c r="B45" s="37" t="s">
        <v>31</v>
      </c>
      <c r="C45" s="14"/>
      <c r="D45" s="15" t="s">
        <v>58</v>
      </c>
      <c r="E45" s="15"/>
      <c r="F45" s="55">
        <f>0.18*$G$7</f>
        <v>36</v>
      </c>
      <c r="G45" s="54">
        <v>0.122</v>
      </c>
      <c r="H45" s="154">
        <f t="shared" si="34"/>
        <v>4.3919999999999995</v>
      </c>
      <c r="I45" s="19"/>
      <c r="J45" s="54">
        <v>0.122</v>
      </c>
      <c r="K45" s="154">
        <f t="shared" si="39"/>
        <v>4.3919999999999995</v>
      </c>
      <c r="L45" s="19"/>
      <c r="M45" s="21">
        <f t="shared" si="29"/>
        <v>0</v>
      </c>
      <c r="N45" s="155">
        <f t="shared" si="30"/>
        <v>0</v>
      </c>
      <c r="O45" s="19"/>
      <c r="P45" s="54">
        <v>0.122</v>
      </c>
      <c r="Q45" s="154">
        <f t="shared" si="40"/>
        <v>4.3919999999999995</v>
      </c>
      <c r="R45" s="19"/>
      <c r="S45" s="21">
        <f t="shared" si="13"/>
        <v>0</v>
      </c>
      <c r="T45" s="155">
        <f t="shared" si="31"/>
        <v>0</v>
      </c>
      <c r="U45" s="19"/>
      <c r="V45" s="54">
        <v>0.122</v>
      </c>
      <c r="W45" s="154">
        <f t="shared" si="41"/>
        <v>4.3919999999999995</v>
      </c>
      <c r="X45" s="19"/>
      <c r="Y45" s="21">
        <f t="shared" si="14"/>
        <v>0</v>
      </c>
      <c r="Z45" s="155">
        <f t="shared" si="32"/>
        <v>0</v>
      </c>
      <c r="AA45" s="19"/>
      <c r="AB45" s="54">
        <v>0.122</v>
      </c>
      <c r="AC45" s="154">
        <f t="shared" si="38"/>
        <v>4.3919999999999995</v>
      </c>
      <c r="AD45" s="19"/>
      <c r="AE45" s="21">
        <f t="shared" si="15"/>
        <v>0</v>
      </c>
      <c r="AF45" s="155">
        <f t="shared" si="33"/>
        <v>0</v>
      </c>
    </row>
    <row r="46" spans="2:32" x14ac:dyDescent="0.25">
      <c r="B46" s="6" t="s">
        <v>32</v>
      </c>
      <c r="C46" s="14"/>
      <c r="D46" s="15" t="s">
        <v>58</v>
      </c>
      <c r="E46" s="15"/>
      <c r="F46" s="55">
        <f>0.18*$G$7</f>
        <v>36</v>
      </c>
      <c r="G46" s="54">
        <v>0.161</v>
      </c>
      <c r="H46" s="154">
        <f t="shared" si="34"/>
        <v>5.7960000000000003</v>
      </c>
      <c r="I46" s="19"/>
      <c r="J46" s="54">
        <v>0.161</v>
      </c>
      <c r="K46" s="154">
        <f t="shared" si="39"/>
        <v>5.7960000000000003</v>
      </c>
      <c r="L46" s="19"/>
      <c r="M46" s="21">
        <f t="shared" si="29"/>
        <v>0</v>
      </c>
      <c r="N46" s="155">
        <f t="shared" si="30"/>
        <v>0</v>
      </c>
      <c r="O46" s="19"/>
      <c r="P46" s="54">
        <v>0.161</v>
      </c>
      <c r="Q46" s="154">
        <f t="shared" si="40"/>
        <v>5.7960000000000003</v>
      </c>
      <c r="R46" s="19"/>
      <c r="S46" s="21">
        <f t="shared" si="13"/>
        <v>0</v>
      </c>
      <c r="T46" s="155">
        <f t="shared" si="31"/>
        <v>0</v>
      </c>
      <c r="U46" s="19"/>
      <c r="V46" s="54">
        <v>0.161</v>
      </c>
      <c r="W46" s="154">
        <f t="shared" si="41"/>
        <v>5.7960000000000003</v>
      </c>
      <c r="X46" s="19"/>
      <c r="Y46" s="21">
        <f t="shared" si="14"/>
        <v>0</v>
      </c>
      <c r="Z46" s="155">
        <f t="shared" si="32"/>
        <v>0</v>
      </c>
      <c r="AA46" s="19"/>
      <c r="AB46" s="54">
        <v>0.161</v>
      </c>
      <c r="AC46" s="154">
        <f t="shared" si="38"/>
        <v>5.7960000000000003</v>
      </c>
      <c r="AD46" s="19"/>
      <c r="AE46" s="21">
        <f t="shared" si="15"/>
        <v>0</v>
      </c>
      <c r="AF46" s="155">
        <f t="shared" si="33"/>
        <v>0</v>
      </c>
    </row>
    <row r="47" spans="2:32" s="61" customFormat="1" x14ac:dyDescent="0.25">
      <c r="B47" s="158" t="s">
        <v>33</v>
      </c>
      <c r="C47" s="56"/>
      <c r="D47" s="57" t="s">
        <v>58</v>
      </c>
      <c r="E47" s="57"/>
      <c r="F47" s="58">
        <f>IF(AND(N3=1, G7&gt;=600), 600, IF(AND(N3=1, AND(G7&lt;600, G7&gt;=0)), G7, IF(AND(N3=2, G7&gt;=1000), 1000, IF(AND(N3=2, AND(G7&lt;1000, G7&gt;=0)), G7))))</f>
        <v>200</v>
      </c>
      <c r="G47" s="54">
        <v>9.4E-2</v>
      </c>
      <c r="H47" s="154">
        <f t="shared" si="34"/>
        <v>18.8</v>
      </c>
      <c r="I47" s="59"/>
      <c r="J47" s="54">
        <v>9.4E-2</v>
      </c>
      <c r="K47" s="154">
        <f t="shared" si="39"/>
        <v>18.8</v>
      </c>
      <c r="L47" s="59"/>
      <c r="M47" s="60">
        <f t="shared" si="29"/>
        <v>0</v>
      </c>
      <c r="N47" s="155">
        <f>IF((H47)=FALSE,"",(M47/H47))</f>
        <v>0</v>
      </c>
      <c r="O47" s="59"/>
      <c r="P47" s="54">
        <v>9.4E-2</v>
      </c>
      <c r="Q47" s="154">
        <f t="shared" si="40"/>
        <v>18.8</v>
      </c>
      <c r="R47" s="59"/>
      <c r="S47" s="60">
        <f t="shared" si="13"/>
        <v>0</v>
      </c>
      <c r="T47" s="155">
        <f>IF((K47)=FALSE,"",(S47/K47))</f>
        <v>0</v>
      </c>
      <c r="U47" s="59"/>
      <c r="V47" s="54">
        <v>9.4E-2</v>
      </c>
      <c r="W47" s="154">
        <f t="shared" si="41"/>
        <v>18.8</v>
      </c>
      <c r="X47" s="59"/>
      <c r="Y47" s="60">
        <f t="shared" si="14"/>
        <v>0</v>
      </c>
      <c r="Z47" s="155">
        <f>IF((Q47)=FALSE,"",(Y47/Q47))</f>
        <v>0</v>
      </c>
      <c r="AA47" s="59"/>
      <c r="AB47" s="54">
        <v>9.4E-2</v>
      </c>
      <c r="AC47" s="154">
        <f t="shared" si="38"/>
        <v>18.8</v>
      </c>
      <c r="AD47" s="59"/>
      <c r="AE47" s="60">
        <f>AC47-W47</f>
        <v>0</v>
      </c>
      <c r="AF47" s="155">
        <f>IF((W47)=FALSE,"",(AE47/W47))</f>
        <v>0</v>
      </c>
    </row>
    <row r="48" spans="2:32" s="61" customFormat="1" ht="13" thickBot="1" x14ac:dyDescent="0.3">
      <c r="B48" s="158" t="s">
        <v>34</v>
      </c>
      <c r="C48" s="56"/>
      <c r="D48" s="57" t="s">
        <v>58</v>
      </c>
      <c r="E48" s="57"/>
      <c r="F48" s="58">
        <f>IF(AND(N3=1, G7&gt;=600), G7-600, IF(AND(N3=1, AND(G7&lt;600, G7&gt;=0)), 0, IF(AND(N3=2, G7&gt;=1000), G7-1000, IF(AND(N3=2, AND(G7&lt;1000, G7&gt;=0)), 0))))</f>
        <v>0</v>
      </c>
      <c r="G48" s="54">
        <v>0.11</v>
      </c>
      <c r="H48" s="154">
        <f t="shared" si="34"/>
        <v>0</v>
      </c>
      <c r="I48" s="59"/>
      <c r="J48" s="54">
        <v>0.11</v>
      </c>
      <c r="K48" s="154">
        <f t="shared" si="39"/>
        <v>0</v>
      </c>
      <c r="L48" s="59"/>
      <c r="M48" s="60">
        <f t="shared" si="29"/>
        <v>0</v>
      </c>
      <c r="N48" s="155" t="str">
        <f>IFERROR(IF((H48)=FALSE,"",(M48/H48)),"n/a")</f>
        <v>n/a</v>
      </c>
      <c r="O48" s="59"/>
      <c r="P48" s="54">
        <v>0.11</v>
      </c>
      <c r="Q48" s="154">
        <f t="shared" si="40"/>
        <v>0</v>
      </c>
      <c r="R48" s="59"/>
      <c r="S48" s="60">
        <f t="shared" si="13"/>
        <v>0</v>
      </c>
      <c r="T48" s="155" t="e">
        <f>IF((K48)=FALSE,"",(S48/K48))</f>
        <v>#DIV/0!</v>
      </c>
      <c r="U48" s="59"/>
      <c r="V48" s="54">
        <v>0.11</v>
      </c>
      <c r="W48" s="154">
        <f t="shared" si="41"/>
        <v>0</v>
      </c>
      <c r="X48" s="59"/>
      <c r="Y48" s="60">
        <f t="shared" si="14"/>
        <v>0</v>
      </c>
      <c r="Z48" s="155" t="e">
        <f>IF((Q48)=FALSE,"",(Y48/Q48))</f>
        <v>#DIV/0!</v>
      </c>
      <c r="AA48" s="59"/>
      <c r="AB48" s="54">
        <v>0.11</v>
      </c>
      <c r="AC48" s="154">
        <f t="shared" si="38"/>
        <v>0</v>
      </c>
      <c r="AD48" s="59"/>
      <c r="AE48" s="60">
        <f t="shared" si="15"/>
        <v>0</v>
      </c>
      <c r="AF48" s="155" t="e">
        <f>IF((W48)=FALSE,"",(AE48/W48))</f>
        <v>#DIV/0!</v>
      </c>
    </row>
    <row r="49" spans="2:36" ht="8.25" customHeight="1" thickBot="1" x14ac:dyDescent="0.3">
      <c r="B49" s="62"/>
      <c r="C49" s="63"/>
      <c r="D49" s="64"/>
      <c r="E49" s="64"/>
      <c r="F49" s="66"/>
      <c r="G49" s="65"/>
      <c r="H49" s="67"/>
      <c r="I49" s="68"/>
      <c r="J49" s="65"/>
      <c r="K49" s="67"/>
      <c r="L49" s="68"/>
      <c r="M49" s="69">
        <f t="shared" si="29"/>
        <v>0</v>
      </c>
      <c r="N49" s="70"/>
      <c r="O49" s="68"/>
      <c r="P49" s="65"/>
      <c r="Q49" s="67"/>
      <c r="R49" s="68"/>
      <c r="S49" s="69">
        <f t="shared" si="13"/>
        <v>0</v>
      </c>
      <c r="T49" s="70"/>
      <c r="U49" s="68"/>
      <c r="V49" s="65"/>
      <c r="W49" s="67"/>
      <c r="X49" s="68"/>
      <c r="Y49" s="69">
        <f t="shared" si="14"/>
        <v>0</v>
      </c>
      <c r="Z49" s="70"/>
      <c r="AA49" s="68"/>
      <c r="AB49" s="65"/>
      <c r="AC49" s="67"/>
      <c r="AD49" s="68"/>
      <c r="AE49" s="69">
        <f t="shared" si="15"/>
        <v>0</v>
      </c>
      <c r="AF49" s="70"/>
    </row>
    <row r="50" spans="2:36" ht="13" x14ac:dyDescent="0.25">
      <c r="B50" s="71" t="s">
        <v>35</v>
      </c>
      <c r="C50" s="14"/>
      <c r="D50" s="14"/>
      <c r="E50" s="14"/>
      <c r="F50" s="73"/>
      <c r="G50" s="72"/>
      <c r="H50" s="74">
        <f>SUM(H40:H46,H39)</f>
        <v>47.206115038769191</v>
      </c>
      <c r="I50" s="75"/>
      <c r="J50" s="72"/>
      <c r="K50" s="74">
        <f>SUM(K40:K46,K39)</f>
        <v>48.650226998801436</v>
      </c>
      <c r="L50" s="75"/>
      <c r="M50" s="76">
        <f t="shared" si="29"/>
        <v>1.4441119600322452</v>
      </c>
      <c r="N50" s="77">
        <f>IF((H50)=0,"",(M50/H50))</f>
        <v>3.0591629047343388E-2</v>
      </c>
      <c r="O50" s="75"/>
      <c r="P50" s="72"/>
      <c r="Q50" s="74">
        <f>SUM(Q40:Q46,Q39)</f>
        <v>50.133192067530906</v>
      </c>
      <c r="R50" s="75"/>
      <c r="S50" s="76">
        <f t="shared" si="13"/>
        <v>1.4829650687294702</v>
      </c>
      <c r="T50" s="77">
        <f>IF((K50)=0,"",(S50/K50))</f>
        <v>3.048218189744531E-2</v>
      </c>
      <c r="U50" s="75"/>
      <c r="V50" s="72"/>
      <c r="W50" s="74">
        <f>SUM(W40:W46,W39)</f>
        <v>50.943192067603263</v>
      </c>
      <c r="X50" s="75"/>
      <c r="Y50" s="76">
        <f t="shared" si="14"/>
        <v>0.81000000007235684</v>
      </c>
      <c r="Z50" s="77">
        <f>IF((Q50)=0,"",(Y50/Q50))</f>
        <v>1.6156960422174248E-2</v>
      </c>
      <c r="AA50" s="75"/>
      <c r="AB50" s="72"/>
      <c r="AC50" s="74">
        <f>SUM(AC40:AC46,AC39)</f>
        <v>52.363141682572589</v>
      </c>
      <c r="AD50" s="75"/>
      <c r="AE50" s="76">
        <f t="shared" si="15"/>
        <v>1.419949614969326</v>
      </c>
      <c r="AF50" s="77">
        <f>IF((W50)=0,"",(AE50/W50))</f>
        <v>2.7873196738143282E-2</v>
      </c>
    </row>
    <row r="51" spans="2:36" x14ac:dyDescent="0.25">
      <c r="B51" s="78" t="s">
        <v>36</v>
      </c>
      <c r="C51" s="14"/>
      <c r="D51" s="14"/>
      <c r="E51" s="14"/>
      <c r="F51" s="80"/>
      <c r="G51" s="79">
        <v>0.13</v>
      </c>
      <c r="H51" s="82">
        <f>H50*G51</f>
        <v>6.1367949550399947</v>
      </c>
      <c r="I51" s="81"/>
      <c r="J51" s="79">
        <v>0.13</v>
      </c>
      <c r="K51" s="82">
        <f>K50*J51</f>
        <v>6.3245295098441865</v>
      </c>
      <c r="L51" s="81"/>
      <c r="M51" s="83">
        <f t="shared" si="29"/>
        <v>0.18773455480419177</v>
      </c>
      <c r="N51" s="84">
        <f>IF((H51)=0,"",(M51/H51))</f>
        <v>3.0591629047343371E-2</v>
      </c>
      <c r="O51" s="81"/>
      <c r="P51" s="79">
        <v>0.13</v>
      </c>
      <c r="Q51" s="82">
        <f>Q50*P51</f>
        <v>6.5173149687790177</v>
      </c>
      <c r="R51" s="81"/>
      <c r="S51" s="83">
        <f t="shared" si="13"/>
        <v>0.19278545893483123</v>
      </c>
      <c r="T51" s="84">
        <f>IF((K51)=0,"",(S51/K51))</f>
        <v>3.0482181897445327E-2</v>
      </c>
      <c r="U51" s="81"/>
      <c r="V51" s="79">
        <v>0.13</v>
      </c>
      <c r="W51" s="82">
        <f>W50*V51</f>
        <v>6.6226149687884242</v>
      </c>
      <c r="X51" s="81"/>
      <c r="Y51" s="83">
        <f t="shared" si="14"/>
        <v>0.10530000000940642</v>
      </c>
      <c r="Z51" s="84">
        <f>IF((Q51)=0,"",(Y51/Q51))</f>
        <v>1.6156960422174255E-2</v>
      </c>
      <c r="AA51" s="81"/>
      <c r="AB51" s="79">
        <v>0.13</v>
      </c>
      <c r="AC51" s="82">
        <f>AC50*AB51</f>
        <v>6.8072084187344366</v>
      </c>
      <c r="AD51" s="81"/>
      <c r="AE51" s="83">
        <f t="shared" si="15"/>
        <v>0.18459344994601246</v>
      </c>
      <c r="AF51" s="84">
        <f>IF((W51)=0,"",(AE51/W51))</f>
        <v>2.7873196738143292E-2</v>
      </c>
    </row>
    <row r="52" spans="2:36" ht="12.75" customHeight="1" x14ac:dyDescent="0.25">
      <c r="B52" s="85" t="s">
        <v>37</v>
      </c>
      <c r="C52" s="14"/>
      <c r="D52" s="14"/>
      <c r="E52" s="14"/>
      <c r="F52" s="80"/>
      <c r="G52" s="86"/>
      <c r="H52" s="82">
        <f>H50+H51</f>
        <v>53.342909993809187</v>
      </c>
      <c r="I52" s="81"/>
      <c r="J52" s="86"/>
      <c r="K52" s="82">
        <f>K50+K51</f>
        <v>54.974756508645626</v>
      </c>
      <c r="L52" s="81"/>
      <c r="M52" s="83">
        <f t="shared" si="29"/>
        <v>1.6318465148364396</v>
      </c>
      <c r="N52" s="84">
        <f>IF((H52)=0,"",(M52/H52))</f>
        <v>3.0591629047343437E-2</v>
      </c>
      <c r="O52" s="81"/>
      <c r="P52" s="86"/>
      <c r="Q52" s="82">
        <f>Q50+Q51</f>
        <v>56.650507036309925</v>
      </c>
      <c r="R52" s="81"/>
      <c r="S52" s="83">
        <f t="shared" si="13"/>
        <v>1.6757505276642988</v>
      </c>
      <c r="T52" s="84">
        <f>IF((K52)=0,"",(S52/K52))</f>
        <v>3.0482181897445261E-2</v>
      </c>
      <c r="U52" s="81"/>
      <c r="V52" s="86"/>
      <c r="W52" s="82">
        <f>W50+W51</f>
        <v>57.565807036391689</v>
      </c>
      <c r="X52" s="81"/>
      <c r="Y52" s="83">
        <f t="shared" si="14"/>
        <v>0.91530000008176415</v>
      </c>
      <c r="Z52" s="84">
        <f>IF((Q52)=0,"",(Y52/Q52))</f>
        <v>1.6156960422174266E-2</v>
      </c>
      <c r="AA52" s="81"/>
      <c r="AB52" s="86"/>
      <c r="AC52" s="82">
        <f>AC50+AC51</f>
        <v>59.170350101307022</v>
      </c>
      <c r="AD52" s="81"/>
      <c r="AE52" s="83">
        <f t="shared" si="15"/>
        <v>1.6045430649153332</v>
      </c>
      <c r="AF52" s="84">
        <f>IF((W52)=0,"",(AE52/W52))</f>
        <v>2.7873196738143192E-2</v>
      </c>
    </row>
    <row r="53" spans="2:36" ht="15.75" customHeight="1" x14ac:dyDescent="0.25">
      <c r="B53" s="141" t="s">
        <v>38</v>
      </c>
      <c r="C53" s="141"/>
      <c r="D53" s="141"/>
      <c r="E53" s="141"/>
      <c r="F53" s="80"/>
      <c r="G53" s="86"/>
      <c r="H53" s="87">
        <f>ROUND(-H52*10%,2)</f>
        <v>-5.33</v>
      </c>
      <c r="I53" s="81"/>
      <c r="J53" s="86"/>
      <c r="K53" s="213">
        <v>0</v>
      </c>
      <c r="L53" s="81"/>
      <c r="M53" s="88">
        <f t="shared" si="29"/>
        <v>5.33</v>
      </c>
      <c r="N53" s="89">
        <f>IF((H53)=0,"",(M53/H53))</f>
        <v>-1</v>
      </c>
      <c r="O53" s="81"/>
      <c r="P53" s="86"/>
      <c r="Q53" s="87">
        <f>ROUND(-Q52*10%,2)</f>
        <v>-5.67</v>
      </c>
      <c r="R53" s="81"/>
      <c r="S53" s="88">
        <f t="shared" si="13"/>
        <v>-5.67</v>
      </c>
      <c r="T53" s="89" t="str">
        <f>IF((K53)=0,"",(S53/K53))</f>
        <v/>
      </c>
      <c r="U53" s="81"/>
      <c r="V53" s="86"/>
      <c r="W53" s="87">
        <f>ROUND(-W52*10%,2)</f>
        <v>-5.76</v>
      </c>
      <c r="X53" s="81"/>
      <c r="Y53" s="88">
        <f t="shared" si="14"/>
        <v>-8.9999999999999858E-2</v>
      </c>
      <c r="Z53" s="89">
        <f>IF((Q53)=0,"",(Y53/Q53))</f>
        <v>1.5873015873015848E-2</v>
      </c>
      <c r="AA53" s="81"/>
      <c r="AB53" s="86"/>
      <c r="AC53" s="87">
        <f>ROUND(-AC52*10%,2)</f>
        <v>-5.92</v>
      </c>
      <c r="AD53" s="81"/>
      <c r="AE53" s="88">
        <f t="shared" si="15"/>
        <v>-0.16000000000000014</v>
      </c>
      <c r="AF53" s="89">
        <f>IF((W53)=0,"",(AE53/W53))</f>
        <v>2.7777777777777804E-2</v>
      </c>
    </row>
    <row r="54" spans="2:36" ht="13.5" customHeight="1" thickBot="1" x14ac:dyDescent="0.3">
      <c r="B54" s="222" t="s">
        <v>39</v>
      </c>
      <c r="C54" s="222"/>
      <c r="D54" s="222"/>
      <c r="E54" s="142"/>
      <c r="F54" s="91"/>
      <c r="G54" s="90"/>
      <c r="H54" s="93">
        <f>H52+H53</f>
        <v>48.012909993809188</v>
      </c>
      <c r="I54" s="92"/>
      <c r="J54" s="90"/>
      <c r="K54" s="93">
        <f>K52+K53</f>
        <v>54.974756508645626</v>
      </c>
      <c r="L54" s="92"/>
      <c r="M54" s="94">
        <f t="shared" si="29"/>
        <v>6.9618465148364379</v>
      </c>
      <c r="N54" s="95">
        <f>IF((H54)=0,"",(M54/H54))</f>
        <v>0.14499947026193793</v>
      </c>
      <c r="O54" s="92"/>
      <c r="P54" s="90"/>
      <c r="Q54" s="93">
        <f>Q52+Q53</f>
        <v>50.980507036309923</v>
      </c>
      <c r="R54" s="92"/>
      <c r="S54" s="94">
        <f t="shared" si="13"/>
        <v>-3.9942494723357029</v>
      </c>
      <c r="T54" s="95">
        <f>IF((K54)=0,"",(S54/K54))</f>
        <v>-7.265606481963309E-2</v>
      </c>
      <c r="U54" s="92"/>
      <c r="V54" s="90"/>
      <c r="W54" s="93">
        <f>W52+W53</f>
        <v>51.805807036391691</v>
      </c>
      <c r="X54" s="92"/>
      <c r="Y54" s="94">
        <f t="shared" si="14"/>
        <v>0.82530000008176785</v>
      </c>
      <c r="Z54" s="95">
        <f>IF((Q54)=0,"",(Y54/Q54))</f>
        <v>1.6188540445350282E-2</v>
      </c>
      <c r="AA54" s="92"/>
      <c r="AB54" s="90"/>
      <c r="AC54" s="93">
        <f>AC52+AC53</f>
        <v>53.250350101307021</v>
      </c>
      <c r="AD54" s="92"/>
      <c r="AE54" s="94">
        <f t="shared" si="15"/>
        <v>1.4445430649153295</v>
      </c>
      <c r="AF54" s="95">
        <f>IF((W54)=0,"",(AE54/W54))</f>
        <v>2.7883805842472267E-2</v>
      </c>
    </row>
    <row r="55" spans="2:36" s="61" customFormat="1" ht="8.25" customHeight="1" thickBot="1" x14ac:dyDescent="0.3">
      <c r="B55" s="96"/>
      <c r="C55" s="97"/>
      <c r="D55" s="98"/>
      <c r="E55" s="98"/>
      <c r="F55" s="99"/>
      <c r="G55" s="65"/>
      <c r="H55" s="67"/>
      <c r="I55" s="100"/>
      <c r="J55" s="65"/>
      <c r="K55" s="67"/>
      <c r="L55" s="100"/>
      <c r="M55" s="101">
        <f t="shared" si="29"/>
        <v>0</v>
      </c>
      <c r="N55" s="70"/>
      <c r="O55" s="100"/>
      <c r="P55" s="65"/>
      <c r="Q55" s="67"/>
      <c r="R55" s="100"/>
      <c r="S55" s="101">
        <f t="shared" si="13"/>
        <v>0</v>
      </c>
      <c r="T55" s="70"/>
      <c r="U55" s="100"/>
      <c r="V55" s="65"/>
      <c r="W55" s="67"/>
      <c r="X55" s="100"/>
      <c r="Y55" s="101">
        <f t="shared" si="14"/>
        <v>0</v>
      </c>
      <c r="Z55" s="70"/>
      <c r="AA55" s="100"/>
      <c r="AB55" s="65"/>
      <c r="AC55" s="67"/>
      <c r="AD55" s="100"/>
      <c r="AE55" s="101">
        <f t="shared" si="15"/>
        <v>0</v>
      </c>
      <c r="AF55" s="70"/>
    </row>
    <row r="56" spans="2:36" s="61" customFormat="1" ht="13" x14ac:dyDescent="0.25">
      <c r="B56" s="102" t="s">
        <v>40</v>
      </c>
      <c r="C56" s="56"/>
      <c r="D56" s="56"/>
      <c r="E56" s="56"/>
      <c r="F56" s="104"/>
      <c r="G56" s="103"/>
      <c r="H56" s="105">
        <f>SUM(H47:H48,H39,H40:H43)</f>
        <v>45.578115038769198</v>
      </c>
      <c r="I56" s="106"/>
      <c r="J56" s="103"/>
      <c r="K56" s="105">
        <f>SUM(K47:K48,K39,K40:K43)</f>
        <v>47.022226998801436</v>
      </c>
      <c r="L56" s="106"/>
      <c r="M56" s="107">
        <f t="shared" si="29"/>
        <v>1.4441119600322381</v>
      </c>
      <c r="N56" s="77">
        <f>IF((H56)=0,"",(M56/H56))</f>
        <v>3.1684328296680588E-2</v>
      </c>
      <c r="O56" s="106"/>
      <c r="P56" s="103"/>
      <c r="Q56" s="105">
        <f>SUM(Q47:Q48,Q39,Q40:Q43)</f>
        <v>48.505192067530913</v>
      </c>
      <c r="R56" s="106"/>
      <c r="S56" s="107">
        <f t="shared" si="13"/>
        <v>1.4829650687294773</v>
      </c>
      <c r="T56" s="77">
        <f>IF((K56)=0,"",(S56/K56))</f>
        <v>3.1537533702248453E-2</v>
      </c>
      <c r="U56" s="106"/>
      <c r="V56" s="103"/>
      <c r="W56" s="105">
        <f>SUM(W47:W48,W39,W40:W43)</f>
        <v>49.31519206760327</v>
      </c>
      <c r="X56" s="106"/>
      <c r="Y56" s="107">
        <f t="shared" si="14"/>
        <v>0.81000000007235684</v>
      </c>
      <c r="Z56" s="77">
        <f>IF((Q56)=0,"",(Y56/Q56))</f>
        <v>1.6699243226264142E-2</v>
      </c>
      <c r="AA56" s="106"/>
      <c r="AB56" s="103"/>
      <c r="AC56" s="105">
        <f>SUM(AC47:AC48,AC39,AC40:AC43)</f>
        <v>50.735141682572596</v>
      </c>
      <c r="AD56" s="106"/>
      <c r="AE56" s="107">
        <f t="shared" si="15"/>
        <v>1.419949614969326</v>
      </c>
      <c r="AF56" s="77">
        <f>IF((W56)=0,"",(AE56/W56))</f>
        <v>2.8793350597170978E-2</v>
      </c>
    </row>
    <row r="57" spans="2:36" s="61" customFormat="1" x14ac:dyDescent="0.25">
      <c r="B57" s="108" t="s">
        <v>36</v>
      </c>
      <c r="C57" s="56"/>
      <c r="D57" s="56"/>
      <c r="E57" s="56"/>
      <c r="F57" s="104"/>
      <c r="G57" s="109">
        <v>0.13</v>
      </c>
      <c r="H57" s="111">
        <f>H56*G57</f>
        <v>5.9251549550399956</v>
      </c>
      <c r="I57" s="110"/>
      <c r="J57" s="109">
        <v>0.13</v>
      </c>
      <c r="K57" s="111">
        <f>K56*J57</f>
        <v>6.1128895098441873</v>
      </c>
      <c r="L57" s="110"/>
      <c r="M57" s="112">
        <f t="shared" si="29"/>
        <v>0.18773455480419177</v>
      </c>
      <c r="N57" s="84">
        <f>IF((H57)=0,"",(M57/H57))</f>
        <v>3.1684328296680726E-2</v>
      </c>
      <c r="O57" s="110"/>
      <c r="P57" s="109">
        <v>0.13</v>
      </c>
      <c r="Q57" s="111">
        <f>Q56*P57</f>
        <v>6.3056749687790186</v>
      </c>
      <c r="R57" s="110"/>
      <c r="S57" s="112">
        <f t="shared" si="13"/>
        <v>0.19278545893483123</v>
      </c>
      <c r="T57" s="84">
        <f>IF((K57)=0,"",(S57/K57))</f>
        <v>3.1537533702248315E-2</v>
      </c>
      <c r="U57" s="110"/>
      <c r="V57" s="109">
        <v>0.13</v>
      </c>
      <c r="W57" s="111">
        <f>W56*V57</f>
        <v>6.410974968788425</v>
      </c>
      <c r="X57" s="110"/>
      <c r="Y57" s="112">
        <f t="shared" si="14"/>
        <v>0.10530000000940642</v>
      </c>
      <c r="Z57" s="84">
        <f>IF((Q57)=0,"",(Y57/Q57))</f>
        <v>1.6699243226264149E-2</v>
      </c>
      <c r="AA57" s="110"/>
      <c r="AB57" s="109">
        <v>0.13</v>
      </c>
      <c r="AC57" s="111">
        <f>AC56*AB57</f>
        <v>6.5955684187344374</v>
      </c>
      <c r="AD57" s="110"/>
      <c r="AE57" s="112">
        <f t="shared" si="15"/>
        <v>0.18459344994601246</v>
      </c>
      <c r="AF57" s="84">
        <f>IF((W57)=0,"",(AE57/W57))</f>
        <v>2.8793350597170989E-2</v>
      </c>
    </row>
    <row r="58" spans="2:36" s="61" customFormat="1" ht="12.75" customHeight="1" x14ac:dyDescent="0.25">
      <c r="B58" s="113" t="s">
        <v>37</v>
      </c>
      <c r="C58" s="56"/>
      <c r="D58" s="56"/>
      <c r="E58" s="56"/>
      <c r="F58" s="115"/>
      <c r="G58" s="114"/>
      <c r="H58" s="111">
        <f>H56+H57</f>
        <v>51.503269993809191</v>
      </c>
      <c r="I58" s="110"/>
      <c r="J58" s="114"/>
      <c r="K58" s="111">
        <f>K56+K57</f>
        <v>53.135116508645623</v>
      </c>
      <c r="L58" s="110"/>
      <c r="M58" s="112">
        <f t="shared" si="29"/>
        <v>1.6318465148364325</v>
      </c>
      <c r="N58" s="84">
        <f>IF((H58)=0,"",(M58/H58))</f>
        <v>3.1684328296680657E-2</v>
      </c>
      <c r="O58" s="110"/>
      <c r="P58" s="114"/>
      <c r="Q58" s="111">
        <f>Q56+Q57</f>
        <v>54.810867036309929</v>
      </c>
      <c r="R58" s="110"/>
      <c r="S58" s="112">
        <f t="shared" si="13"/>
        <v>1.6757505276643059</v>
      </c>
      <c r="T58" s="84">
        <f>IF((K58)=0,"",(S58/K58))</f>
        <v>3.1537533702248384E-2</v>
      </c>
      <c r="U58" s="110"/>
      <c r="V58" s="114"/>
      <c r="W58" s="111">
        <f>W56+W57</f>
        <v>55.726167036391693</v>
      </c>
      <c r="X58" s="110"/>
      <c r="Y58" s="112">
        <f t="shared" si="14"/>
        <v>0.91530000008176415</v>
      </c>
      <c r="Z58" s="84">
        <f>IF((Q58)=0,"",(Y58/Q58))</f>
        <v>1.6699243226264159E-2</v>
      </c>
      <c r="AA58" s="110"/>
      <c r="AB58" s="114"/>
      <c r="AC58" s="111">
        <f>AC56+AC57</f>
        <v>57.330710101307034</v>
      </c>
      <c r="AD58" s="110"/>
      <c r="AE58" s="112">
        <f t="shared" si="15"/>
        <v>1.6045430649153403</v>
      </c>
      <c r="AF58" s="84">
        <f>IF((W58)=0,"",(AE58/W58))</f>
        <v>2.8793350597171009E-2</v>
      </c>
    </row>
    <row r="59" spans="2:36" s="61" customFormat="1" ht="15.75" customHeight="1" x14ac:dyDescent="0.25">
      <c r="B59" s="143" t="s">
        <v>38</v>
      </c>
      <c r="C59" s="143"/>
      <c r="D59" s="143"/>
      <c r="E59" s="143"/>
      <c r="F59" s="115"/>
      <c r="G59" s="114"/>
      <c r="H59" s="116">
        <f>ROUND(-H58*10%,2)</f>
        <v>-5.15</v>
      </c>
      <c r="I59" s="110"/>
      <c r="J59" s="114"/>
      <c r="K59" s="214">
        <v>0</v>
      </c>
      <c r="L59" s="110"/>
      <c r="M59" s="117">
        <f t="shared" si="29"/>
        <v>5.15</v>
      </c>
      <c r="N59" s="89">
        <f>IF((H59)=0,"",(M59/H59))</f>
        <v>-1</v>
      </c>
      <c r="O59" s="110"/>
      <c r="P59" s="114"/>
      <c r="Q59" s="116">
        <f>ROUND(-Q58*10%,2)</f>
        <v>-5.48</v>
      </c>
      <c r="R59" s="110"/>
      <c r="S59" s="117">
        <f t="shared" si="13"/>
        <v>-5.48</v>
      </c>
      <c r="T59" s="89" t="str">
        <f>IF((K59)=0,"",(S59/K59))</f>
        <v/>
      </c>
      <c r="U59" s="110"/>
      <c r="V59" s="114"/>
      <c r="W59" s="116">
        <f>ROUND(-W58*10%,2)</f>
        <v>-5.57</v>
      </c>
      <c r="X59" s="110"/>
      <c r="Y59" s="117">
        <f t="shared" si="14"/>
        <v>-8.9999999999999858E-2</v>
      </c>
      <c r="Z59" s="89">
        <f>IF((Q59)=0,"",(Y59/Q59))</f>
        <v>1.642335766423355E-2</v>
      </c>
      <c r="AA59" s="110"/>
      <c r="AB59" s="114"/>
      <c r="AC59" s="116">
        <f>ROUND(-AC58*10%,2)</f>
        <v>-5.73</v>
      </c>
      <c r="AD59" s="110"/>
      <c r="AE59" s="117">
        <f t="shared" si="15"/>
        <v>-0.16000000000000014</v>
      </c>
      <c r="AF59" s="89">
        <f>IF((W59)=0,"",(AE59/W59))</f>
        <v>2.8725314183123903E-2</v>
      </c>
    </row>
    <row r="60" spans="2:36" s="61" customFormat="1" ht="13.5" customHeight="1" thickBot="1" x14ac:dyDescent="0.3">
      <c r="B60" s="223" t="s">
        <v>41</v>
      </c>
      <c r="C60" s="223"/>
      <c r="D60" s="223"/>
      <c r="E60" s="135"/>
      <c r="F60" s="119"/>
      <c r="G60" s="118"/>
      <c r="H60" s="121">
        <f>SUM(H58:H59)</f>
        <v>46.353269993809192</v>
      </c>
      <c r="I60" s="120"/>
      <c r="J60" s="118"/>
      <c r="K60" s="121">
        <f>SUM(K58:K59)</f>
        <v>53.135116508645623</v>
      </c>
      <c r="L60" s="120"/>
      <c r="M60" s="122">
        <f t="shared" si="29"/>
        <v>6.7818465148364311</v>
      </c>
      <c r="N60" s="123">
        <f>IF((H60)=0,"",(M60/H60))</f>
        <v>0.14630783363810568</v>
      </c>
      <c r="O60" s="120"/>
      <c r="P60" s="118"/>
      <c r="Q60" s="121">
        <f>SUM(Q58:Q59)</f>
        <v>49.330867036309925</v>
      </c>
      <c r="R60" s="120"/>
      <c r="S60" s="122">
        <f t="shared" si="13"/>
        <v>-3.8042494723356981</v>
      </c>
      <c r="T60" s="123">
        <f>IF((K60)=0,"",(S60/K60))</f>
        <v>-7.1595767964801729E-2</v>
      </c>
      <c r="U60" s="120"/>
      <c r="V60" s="118"/>
      <c r="W60" s="121">
        <f>SUM(W58:W59)</f>
        <v>50.156167036391693</v>
      </c>
      <c r="X60" s="120"/>
      <c r="Y60" s="122">
        <f t="shared" si="14"/>
        <v>0.82530000008176785</v>
      </c>
      <c r="Z60" s="123">
        <f>IF((Q60)=0,"",(Y60/Q60))</f>
        <v>1.6729890424879552E-2</v>
      </c>
      <c r="AA60" s="120"/>
      <c r="AB60" s="118"/>
      <c r="AC60" s="121">
        <f>SUM(AC58:AC59)</f>
        <v>51.60071010130703</v>
      </c>
      <c r="AD60" s="120"/>
      <c r="AE60" s="122">
        <f t="shared" si="15"/>
        <v>1.4445430649153366</v>
      </c>
      <c r="AF60" s="123">
        <f>IF((W60)=0,"",(AE60/W60))</f>
        <v>2.8800906254802583E-2</v>
      </c>
    </row>
    <row r="61" spans="2:36" s="61" customFormat="1" ht="8.25" customHeight="1" thickBot="1" x14ac:dyDescent="0.3">
      <c r="B61" s="96"/>
      <c r="C61" s="97"/>
      <c r="D61" s="98"/>
      <c r="E61" s="98"/>
      <c r="F61" s="125"/>
      <c r="G61" s="124"/>
      <c r="H61" s="127"/>
      <c r="I61" s="126"/>
      <c r="J61" s="124"/>
      <c r="K61" s="127"/>
      <c r="L61" s="126"/>
      <c r="M61" s="128"/>
      <c r="N61" s="70"/>
      <c r="O61" s="126"/>
      <c r="P61" s="124"/>
      <c r="Q61" s="127"/>
      <c r="R61" s="126"/>
      <c r="S61" s="128"/>
      <c r="T61" s="70"/>
      <c r="U61" s="126"/>
      <c r="V61" s="124"/>
      <c r="W61" s="127"/>
      <c r="X61" s="126"/>
      <c r="Y61" s="128"/>
      <c r="Z61" s="70"/>
      <c r="AA61" s="126"/>
      <c r="AB61" s="124"/>
      <c r="AC61" s="127"/>
      <c r="AD61" s="126"/>
      <c r="AE61" s="128"/>
      <c r="AF61" s="70"/>
    </row>
    <row r="62" spans="2:36" ht="10.5" customHeight="1" x14ac:dyDescent="0.25">
      <c r="H62" s="147"/>
      <c r="I62" s="144"/>
      <c r="J62" s="144"/>
      <c r="K62" s="144"/>
      <c r="L62" s="144"/>
      <c r="N62" s="147"/>
      <c r="O62" s="144"/>
      <c r="P62" s="144"/>
      <c r="Q62" s="144"/>
      <c r="R62" s="144"/>
      <c r="T62" s="147"/>
      <c r="U62" s="144"/>
      <c r="V62" s="144"/>
      <c r="W62" s="144"/>
      <c r="X62" s="144"/>
      <c r="Z62" s="147"/>
      <c r="AA62" s="144"/>
      <c r="AB62" s="144"/>
      <c r="AC62" s="144"/>
      <c r="AD62" s="144"/>
      <c r="AF62" s="147"/>
      <c r="AG62" s="144"/>
      <c r="AH62" s="144"/>
      <c r="AI62" s="144"/>
    </row>
    <row r="63" spans="2:36" ht="13" x14ac:dyDescent="0.3">
      <c r="B63" s="7" t="s">
        <v>42</v>
      </c>
      <c r="G63" s="129">
        <v>3.7900000000000003E-2</v>
      </c>
      <c r="I63" s="144"/>
      <c r="J63" s="144"/>
      <c r="K63" s="144"/>
      <c r="L63" s="144"/>
      <c r="M63" s="129">
        <v>3.7900000000000003E-2</v>
      </c>
      <c r="N63" s="144"/>
      <c r="O63" s="144"/>
      <c r="P63" s="144"/>
      <c r="Q63" s="144"/>
      <c r="R63" s="144"/>
      <c r="S63" s="129">
        <v>3.7900000000000003E-2</v>
      </c>
      <c r="T63" s="144"/>
      <c r="U63" s="144"/>
      <c r="V63" s="144"/>
      <c r="W63" s="144"/>
      <c r="X63" s="144"/>
      <c r="Y63" s="129">
        <v>3.7900000000000003E-2</v>
      </c>
      <c r="Z63" s="144"/>
      <c r="AA63" s="144"/>
      <c r="AB63" s="144"/>
      <c r="AC63" s="144"/>
      <c r="AD63" s="144"/>
      <c r="AE63" s="129">
        <v>3.7900000000000003E-2</v>
      </c>
      <c r="AF63" s="144"/>
      <c r="AG63" s="144"/>
      <c r="AH63" s="144"/>
      <c r="AI63" s="144"/>
    </row>
    <row r="64" spans="2:36" ht="10.5" customHeight="1" x14ac:dyDescent="0.25">
      <c r="I64" s="144"/>
      <c r="K64" s="144"/>
      <c r="L64" s="144"/>
      <c r="M64" s="144"/>
      <c r="N64" s="144"/>
      <c r="O64" s="144"/>
      <c r="R64" s="144"/>
      <c r="U64" s="144"/>
      <c r="X64" s="144"/>
      <c r="AA64" s="144"/>
      <c r="AD64" s="144"/>
      <c r="AG64" s="144"/>
      <c r="AJ64" s="144"/>
    </row>
    <row r="65" spans="1:36" ht="10.5" customHeight="1" x14ac:dyDescent="0.3">
      <c r="A65" s="130" t="s">
        <v>43</v>
      </c>
      <c r="I65" s="144"/>
      <c r="K65" s="144"/>
      <c r="L65" s="144"/>
      <c r="M65" s="144"/>
      <c r="N65" s="144"/>
      <c r="O65" s="144"/>
      <c r="R65" s="144"/>
      <c r="U65" s="144"/>
      <c r="X65" s="144"/>
      <c r="AA65" s="144"/>
      <c r="AD65" s="144"/>
      <c r="AG65" s="144"/>
      <c r="AJ65" s="144"/>
    </row>
    <row r="66" spans="1:36" ht="10.5" customHeight="1" x14ac:dyDescent="0.25">
      <c r="I66" s="144"/>
      <c r="K66" s="144"/>
      <c r="L66" s="144"/>
      <c r="M66" s="144"/>
      <c r="N66" s="144"/>
      <c r="O66" s="144"/>
      <c r="R66" s="144"/>
      <c r="U66" s="144"/>
      <c r="X66" s="144"/>
      <c r="AA66" s="144"/>
      <c r="AD66" s="144"/>
      <c r="AG66" s="144"/>
      <c r="AJ66" s="144"/>
    </row>
    <row r="67" spans="1:36" x14ac:dyDescent="0.25">
      <c r="A67" s="1" t="s">
        <v>44</v>
      </c>
      <c r="I67" s="144"/>
      <c r="K67" s="144"/>
      <c r="L67" s="144"/>
      <c r="M67" s="144"/>
      <c r="N67" s="144"/>
      <c r="O67" s="144"/>
      <c r="R67" s="144"/>
      <c r="U67" s="144"/>
      <c r="X67" s="144"/>
      <c r="AA67" s="144"/>
      <c r="AD67" s="144"/>
      <c r="AG67" s="144"/>
      <c r="AJ67" s="144"/>
    </row>
    <row r="68" spans="1:36" x14ac:dyDescent="0.25">
      <c r="A68" s="1" t="s">
        <v>45</v>
      </c>
      <c r="I68" s="144"/>
      <c r="K68" s="144"/>
      <c r="L68" s="144"/>
      <c r="M68" s="144"/>
      <c r="N68" s="144"/>
      <c r="O68" s="144"/>
      <c r="R68" s="144"/>
      <c r="U68" s="144"/>
      <c r="X68" s="144"/>
      <c r="AA68" s="144"/>
      <c r="AD68" s="144"/>
      <c r="AG68" s="144"/>
      <c r="AJ68" s="144"/>
    </row>
    <row r="69" spans="1:36" x14ac:dyDescent="0.25">
      <c r="I69" s="144"/>
      <c r="K69" s="144"/>
      <c r="L69" s="144"/>
      <c r="M69" s="144"/>
      <c r="N69" s="144"/>
      <c r="O69" s="144"/>
      <c r="R69" s="144"/>
      <c r="U69" s="144"/>
      <c r="X69" s="144"/>
      <c r="AA69" s="144"/>
      <c r="AD69" s="144"/>
      <c r="AG69" s="144"/>
      <c r="AJ69" s="144"/>
    </row>
    <row r="70" spans="1:36" x14ac:dyDescent="0.25">
      <c r="A70" s="6" t="s">
        <v>46</v>
      </c>
      <c r="I70" s="144"/>
      <c r="K70" s="144"/>
      <c r="L70" s="144"/>
      <c r="M70" s="144"/>
      <c r="N70" s="144"/>
      <c r="O70" s="144"/>
      <c r="R70" s="144"/>
      <c r="U70" s="144"/>
      <c r="X70" s="144"/>
      <c r="AA70" s="144"/>
      <c r="AD70" s="144"/>
      <c r="AG70" s="144"/>
      <c r="AJ70" s="144"/>
    </row>
    <row r="71" spans="1:36" x14ac:dyDescent="0.25">
      <c r="A71" s="6" t="s">
        <v>47</v>
      </c>
      <c r="I71" s="144"/>
      <c r="K71" s="144"/>
      <c r="L71" s="144"/>
      <c r="M71" s="144"/>
      <c r="N71" s="144"/>
      <c r="O71" s="144"/>
      <c r="R71" s="144"/>
      <c r="U71" s="144"/>
      <c r="X71" s="144"/>
      <c r="AA71" s="144"/>
      <c r="AD71" s="144"/>
      <c r="AG71" s="144"/>
      <c r="AJ71" s="144"/>
    </row>
    <row r="72" spans="1:36" x14ac:dyDescent="0.25">
      <c r="I72" s="144"/>
      <c r="K72" s="144"/>
      <c r="L72" s="144"/>
      <c r="M72" s="144"/>
      <c r="N72" s="144"/>
      <c r="O72" s="144"/>
      <c r="R72" s="144"/>
      <c r="U72" s="144"/>
      <c r="X72" s="144"/>
      <c r="AA72" s="144"/>
      <c r="AD72" s="144"/>
      <c r="AG72" s="144"/>
      <c r="AJ72" s="144"/>
    </row>
    <row r="73" spans="1:36" x14ac:dyDescent="0.25">
      <c r="A73" s="1" t="s">
        <v>48</v>
      </c>
      <c r="I73" s="144"/>
      <c r="K73" s="144"/>
      <c r="L73" s="144"/>
      <c r="M73" s="144"/>
      <c r="N73" s="144"/>
      <c r="O73" s="144"/>
      <c r="R73" s="144"/>
      <c r="U73" s="144"/>
      <c r="X73" s="144"/>
      <c r="AA73" s="144"/>
      <c r="AD73" s="144"/>
      <c r="AG73" s="144"/>
      <c r="AJ73" s="144"/>
    </row>
    <row r="74" spans="1:36" x14ac:dyDescent="0.25">
      <c r="A74" s="1" t="s">
        <v>49</v>
      </c>
      <c r="I74" s="144"/>
      <c r="K74" s="144"/>
      <c r="L74" s="144"/>
      <c r="M74" s="144"/>
      <c r="N74" s="144"/>
      <c r="O74" s="144"/>
      <c r="R74" s="144"/>
      <c r="U74" s="144"/>
      <c r="X74" s="144"/>
      <c r="AA74" s="144"/>
      <c r="AD74" s="144"/>
      <c r="AG74" s="144"/>
      <c r="AJ74" s="144"/>
    </row>
    <row r="75" spans="1:36" x14ac:dyDescent="0.25">
      <c r="A75" s="1" t="s">
        <v>50</v>
      </c>
      <c r="I75" s="144"/>
      <c r="K75" s="144"/>
      <c r="L75" s="144"/>
      <c r="M75" s="144"/>
      <c r="N75" s="144"/>
      <c r="O75" s="144"/>
      <c r="R75" s="144"/>
      <c r="U75" s="144"/>
      <c r="X75" s="144"/>
      <c r="AA75" s="144"/>
      <c r="AD75" s="144"/>
      <c r="AG75" s="144"/>
      <c r="AJ75" s="144"/>
    </row>
    <row r="76" spans="1:36" x14ac:dyDescent="0.25">
      <c r="A76" s="1" t="s">
        <v>51</v>
      </c>
      <c r="I76" s="144"/>
      <c r="K76" s="144"/>
      <c r="L76" s="144"/>
      <c r="M76" s="144"/>
      <c r="N76" s="144"/>
      <c r="O76" s="144"/>
      <c r="R76" s="144"/>
      <c r="U76" s="144"/>
      <c r="X76" s="144"/>
      <c r="AA76" s="144"/>
      <c r="AD76" s="144"/>
      <c r="AG76" s="144"/>
      <c r="AJ76" s="144"/>
    </row>
    <row r="77" spans="1:36" x14ac:dyDescent="0.25">
      <c r="A77" s="1" t="s">
        <v>52</v>
      </c>
      <c r="I77" s="144"/>
      <c r="K77" s="144"/>
      <c r="L77" s="144"/>
      <c r="M77" s="144"/>
      <c r="N77" s="144"/>
      <c r="O77" s="144"/>
      <c r="R77" s="144"/>
      <c r="U77" s="144"/>
      <c r="X77" s="144"/>
      <c r="AA77" s="144"/>
      <c r="AD77" s="144"/>
      <c r="AG77" s="144"/>
      <c r="AJ77" s="144"/>
    </row>
    <row r="78" spans="1:36" x14ac:dyDescent="0.25">
      <c r="I78" s="144"/>
      <c r="K78" s="144"/>
      <c r="L78" s="144"/>
      <c r="M78" s="144"/>
      <c r="N78" s="144"/>
      <c r="O78" s="144"/>
      <c r="R78" s="144"/>
      <c r="U78" s="144"/>
      <c r="X78" s="144"/>
      <c r="AA78" s="144"/>
      <c r="AD78" s="144"/>
      <c r="AG78" s="144"/>
      <c r="AJ78" s="144"/>
    </row>
    <row r="79" spans="1:36" x14ac:dyDescent="0.25">
      <c r="A79" s="131"/>
      <c r="B79" s="1" t="s">
        <v>53</v>
      </c>
    </row>
  </sheetData>
  <sheetProtection selectLockedCells="1"/>
  <mergeCells count="11">
    <mergeCell ref="B54:D54"/>
    <mergeCell ref="B60:D60"/>
    <mergeCell ref="Y9:Z9"/>
    <mergeCell ref="AB9:AC9"/>
    <mergeCell ref="AE9:AF9"/>
    <mergeCell ref="P9:Q9"/>
    <mergeCell ref="G9:H9"/>
    <mergeCell ref="J9:K9"/>
    <mergeCell ref="M9:N9"/>
    <mergeCell ref="S9:T9"/>
    <mergeCell ref="V9:W9"/>
  </mergeCells>
  <dataValidations disablePrompts="1" count="2">
    <dataValidation type="list" allowBlank="1" showInputMessage="1" showErrorMessage="1" sqref="D5:E5">
      <formula1>"TOU, non-TOU"</formula1>
    </dataValidation>
    <dataValidation type="list" allowBlank="1" showInputMessage="1" showErrorMessage="1" prompt="Select Charge Unit - monthly, per kWh, per kW" sqref="D37:E38 D12:E27 D55:E55 D61:E61 D40:E49 D29:E35">
      <formula1>"Monthly, per kWh, per kW"</formula1>
    </dataValidation>
  </dataValidations>
  <pageMargins left="0.75" right="0.75" top="1" bottom="1" header="0.5" footer="0.5"/>
  <pageSetup paperSize="3" scale="59" orientation="landscape" r:id="rId1"/>
  <headerFooter alignWithMargins="0">
    <oddFooter>&amp;C9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0177" r:id="rId4" name="Option Button 1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12</xdr:col>
                    <xdr:colOff>203200</xdr:colOff>
                    <xdr:row>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178" r:id="rId5" name="Option Button 2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12</xdr:col>
                    <xdr:colOff>203200</xdr:colOff>
                    <xdr:row>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179" r:id="rId6" name="Option Button 3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12</xdr:col>
                    <xdr:colOff>203200</xdr:colOff>
                    <xdr:row>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180" r:id="rId7" name="Option Button 4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12</xdr:col>
                    <xdr:colOff>203200</xdr:colOff>
                    <xdr:row>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181" r:id="rId8" name="Option Button 5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12</xdr:col>
                    <xdr:colOff>203200</xdr:colOff>
                    <xdr:row>7</xdr:row>
                    <xdr:rowOff>31750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P79"/>
  <sheetViews>
    <sheetView showGridLines="0" topLeftCell="A4" zoomScaleNormal="100" workbookViewId="0">
      <selection activeCell="E15" sqref="E15"/>
    </sheetView>
  </sheetViews>
  <sheetFormatPr defaultColWidth="9.1796875" defaultRowHeight="12.5" x14ac:dyDescent="0.25"/>
  <cols>
    <col min="1" max="1" width="2.1796875" style="1" customWidth="1"/>
    <col min="2" max="2" width="28.54296875" style="1" customWidth="1"/>
    <col min="3" max="3" width="1.26953125" style="1" customWidth="1"/>
    <col min="4" max="5" width="11.26953125" style="1" customWidth="1"/>
    <col min="6" max="6" width="7.453125" style="1" bestFit="1" customWidth="1"/>
    <col min="7" max="7" width="12.26953125" style="1" customWidth="1"/>
    <col min="8" max="8" width="8.81640625" style="144" bestFit="1" customWidth="1"/>
    <col min="9" max="9" width="1.7265625" style="1" customWidth="1"/>
    <col min="10" max="10" width="9.81640625" style="1" bestFit="1" customWidth="1"/>
    <col min="11" max="11" width="8.81640625" style="1" bestFit="1" customWidth="1"/>
    <col min="12" max="12" width="1.7265625" style="1" customWidth="1"/>
    <col min="13" max="13" width="9.54296875" style="1" bestFit="1" customWidth="1"/>
    <col min="14" max="14" width="12.1796875" style="1" bestFit="1" customWidth="1"/>
    <col min="15" max="15" width="1.7265625" style="1" customWidth="1"/>
    <col min="16" max="16" width="9.81640625" style="1" hidden="1" customWidth="1"/>
    <col min="17" max="17" width="0" style="1" hidden="1" customWidth="1"/>
    <col min="18" max="18" width="1.7265625" style="1" hidden="1" customWidth="1"/>
    <col min="19" max="20" width="0" style="1" hidden="1" customWidth="1"/>
    <col min="21" max="21" width="1.7265625" style="1" hidden="1" customWidth="1"/>
    <col min="22" max="22" width="9.81640625" style="1" hidden="1" customWidth="1"/>
    <col min="23" max="23" width="0" style="1" hidden="1" customWidth="1"/>
    <col min="24" max="24" width="1.7265625" style="1" hidden="1" customWidth="1"/>
    <col min="25" max="26" width="0" style="1" hidden="1" customWidth="1"/>
    <col min="27" max="27" width="1.7265625" style="1" hidden="1" customWidth="1"/>
    <col min="28" max="28" width="9.81640625" style="1" hidden="1" customWidth="1"/>
    <col min="29" max="29" width="0" style="1" hidden="1" customWidth="1"/>
    <col min="30" max="30" width="1.7265625" style="1" hidden="1" customWidth="1"/>
    <col min="31" max="32" width="0" style="1" hidden="1" customWidth="1"/>
    <col min="33" max="33" width="1.7265625" style="1" customWidth="1"/>
    <col min="34" max="34" width="9.81640625" style="1" bestFit="1" customWidth="1"/>
    <col min="35" max="35" width="9.1796875" style="1"/>
    <col min="36" max="36" width="1.7265625" style="1" customWidth="1"/>
    <col min="37" max="16384" width="9.1796875" style="1"/>
  </cols>
  <sheetData>
    <row r="1" spans="2:42" ht="7.5" customHeight="1" x14ac:dyDescent="0.25">
      <c r="M1"/>
      <c r="N1"/>
    </row>
    <row r="2" spans="2:42" ht="7.5" customHeight="1" x14ac:dyDescent="0.25">
      <c r="M2"/>
      <c r="N2"/>
    </row>
    <row r="3" spans="2:42" ht="15.5" x14ac:dyDescent="0.3">
      <c r="B3" s="2" t="s">
        <v>0</v>
      </c>
      <c r="D3" s="136" t="s">
        <v>54</v>
      </c>
      <c r="E3" s="136"/>
      <c r="F3" s="136"/>
      <c r="G3" s="136"/>
      <c r="H3" s="136"/>
      <c r="I3" s="136"/>
      <c r="J3" s="136"/>
      <c r="K3" s="136"/>
      <c r="L3" s="136"/>
      <c r="M3" s="136"/>
      <c r="N3" s="151">
        <v>1</v>
      </c>
      <c r="O3" s="136"/>
      <c r="Q3" s="34"/>
      <c r="R3" s="152"/>
      <c r="S3" s="34"/>
      <c r="T3" s="34"/>
      <c r="U3" s="152"/>
      <c r="V3" s="34"/>
      <c r="W3" s="34"/>
      <c r="X3" s="152"/>
      <c r="Y3" s="34"/>
      <c r="Z3" s="34"/>
      <c r="AA3" s="152"/>
      <c r="AB3" s="34"/>
      <c r="AC3" s="34"/>
      <c r="AD3" s="152"/>
      <c r="AE3" s="34"/>
      <c r="AF3" s="34"/>
      <c r="AG3" s="152"/>
      <c r="AH3" s="34"/>
      <c r="AI3" s="34"/>
      <c r="AJ3" s="152"/>
      <c r="AK3" s="34"/>
      <c r="AL3" s="34"/>
      <c r="AM3" s="34"/>
      <c r="AN3" s="34"/>
      <c r="AO3" s="34"/>
      <c r="AP3" s="34"/>
    </row>
    <row r="4" spans="2:42" ht="7.5" customHeight="1" x14ac:dyDescent="0.35">
      <c r="B4" s="3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R4" s="4"/>
      <c r="U4" s="4"/>
      <c r="X4" s="4"/>
      <c r="AA4" s="4"/>
      <c r="AD4" s="4"/>
      <c r="AG4" s="4"/>
      <c r="AJ4" s="4"/>
    </row>
    <row r="5" spans="2:42" ht="15.5" x14ac:dyDescent="0.35">
      <c r="B5" s="2" t="s">
        <v>1</v>
      </c>
      <c r="D5" s="5" t="s">
        <v>2</v>
      </c>
      <c r="E5" s="5"/>
      <c r="F5" s="4"/>
      <c r="G5" s="4"/>
      <c r="H5" s="4"/>
    </row>
    <row r="6" spans="2:42" ht="15.5" x14ac:dyDescent="0.35">
      <c r="B6" s="3"/>
      <c r="D6" s="4"/>
      <c r="E6" s="4"/>
      <c r="F6" s="4"/>
      <c r="G6" s="4"/>
      <c r="H6" s="4"/>
      <c r="J6" s="153"/>
      <c r="K6" s="153"/>
    </row>
    <row r="7" spans="2:42" ht="13" x14ac:dyDescent="0.3">
      <c r="B7" s="6"/>
      <c r="D7" s="7" t="s">
        <v>3</v>
      </c>
      <c r="E7" s="7"/>
      <c r="F7" s="7"/>
      <c r="G7" s="8">
        <v>221</v>
      </c>
      <c r="H7" s="9" t="s">
        <v>4</v>
      </c>
      <c r="J7" s="153"/>
      <c r="K7" s="153"/>
    </row>
    <row r="8" spans="2:42" x14ac:dyDescent="0.25">
      <c r="B8" s="6"/>
    </row>
    <row r="9" spans="2:42" s="19" customFormat="1" ht="25.15" customHeight="1" x14ac:dyDescent="0.25">
      <c r="B9" s="148"/>
      <c r="D9" s="149"/>
      <c r="E9" s="149"/>
      <c r="F9" s="149"/>
      <c r="G9" s="220" t="s">
        <v>113</v>
      </c>
      <c r="H9" s="221"/>
      <c r="I9" s="150"/>
      <c r="J9" s="220" t="s">
        <v>59</v>
      </c>
      <c r="K9" s="221"/>
      <c r="L9" s="150"/>
      <c r="M9" s="220" t="s">
        <v>60</v>
      </c>
      <c r="N9" s="221"/>
      <c r="O9" s="150"/>
      <c r="P9" s="220" t="s">
        <v>62</v>
      </c>
      <c r="Q9" s="221"/>
      <c r="R9" s="150"/>
      <c r="S9" s="220" t="s">
        <v>63</v>
      </c>
      <c r="T9" s="221"/>
      <c r="U9" s="150"/>
      <c r="V9" s="220" t="s">
        <v>64</v>
      </c>
      <c r="W9" s="221"/>
      <c r="X9" s="150"/>
      <c r="Y9" s="220" t="s">
        <v>65</v>
      </c>
      <c r="Z9" s="221"/>
      <c r="AA9" s="150"/>
      <c r="AB9" s="220" t="s">
        <v>66</v>
      </c>
      <c r="AC9" s="221"/>
      <c r="AD9" s="150"/>
      <c r="AE9" s="220" t="s">
        <v>67</v>
      </c>
      <c r="AF9" s="221"/>
    </row>
    <row r="10" spans="2:42" ht="12.75" customHeight="1" x14ac:dyDescent="0.3">
      <c r="B10" s="6"/>
      <c r="D10" s="137" t="s">
        <v>5</v>
      </c>
      <c r="E10" s="137"/>
      <c r="F10" s="10" t="s">
        <v>7</v>
      </c>
      <c r="G10" s="10" t="s">
        <v>6</v>
      </c>
      <c r="H10" s="11" t="s">
        <v>8</v>
      </c>
      <c r="I10" s="144"/>
      <c r="J10" s="10" t="s">
        <v>6</v>
      </c>
      <c r="K10" s="11" t="s">
        <v>8</v>
      </c>
      <c r="L10" s="144"/>
      <c r="M10" s="145" t="s">
        <v>9</v>
      </c>
      <c r="N10" s="139" t="s">
        <v>10</v>
      </c>
      <c r="O10" s="144"/>
      <c r="P10" s="10" t="s">
        <v>6</v>
      </c>
      <c r="Q10" s="11" t="s">
        <v>8</v>
      </c>
      <c r="R10" s="144"/>
      <c r="S10" s="145" t="s">
        <v>9</v>
      </c>
      <c r="T10" s="139" t="s">
        <v>61</v>
      </c>
      <c r="U10" s="144"/>
      <c r="V10" s="10" t="s">
        <v>6</v>
      </c>
      <c r="W10" s="11" t="s">
        <v>8</v>
      </c>
      <c r="X10" s="144"/>
      <c r="Y10" s="145" t="s">
        <v>9</v>
      </c>
      <c r="Z10" s="139" t="s">
        <v>61</v>
      </c>
      <c r="AA10" s="144"/>
      <c r="AB10" s="10" t="s">
        <v>6</v>
      </c>
      <c r="AC10" s="11" t="s">
        <v>8</v>
      </c>
      <c r="AD10" s="144"/>
      <c r="AE10" s="145" t="s">
        <v>9</v>
      </c>
      <c r="AF10" s="139" t="s">
        <v>61</v>
      </c>
    </row>
    <row r="11" spans="2:42" ht="13" x14ac:dyDescent="0.3">
      <c r="B11" s="6"/>
      <c r="D11" s="138"/>
      <c r="E11" s="138"/>
      <c r="F11" s="12"/>
      <c r="G11" s="12" t="s">
        <v>11</v>
      </c>
      <c r="H11" s="13" t="s">
        <v>11</v>
      </c>
      <c r="I11" s="144"/>
      <c r="J11" s="12" t="s">
        <v>11</v>
      </c>
      <c r="K11" s="13" t="s">
        <v>11</v>
      </c>
      <c r="L11" s="144"/>
      <c r="M11" s="146"/>
      <c r="N11" s="140"/>
      <c r="O11" s="144"/>
      <c r="P11" s="12" t="s">
        <v>11</v>
      </c>
      <c r="Q11" s="13" t="s">
        <v>11</v>
      </c>
      <c r="R11" s="144"/>
      <c r="S11" s="146"/>
      <c r="T11" s="140"/>
      <c r="U11" s="144"/>
      <c r="V11" s="12" t="s">
        <v>11</v>
      </c>
      <c r="W11" s="13" t="s">
        <v>11</v>
      </c>
      <c r="X11" s="144"/>
      <c r="Y11" s="146"/>
      <c r="Z11" s="140"/>
      <c r="AA11" s="144"/>
      <c r="AB11" s="12" t="s">
        <v>11</v>
      </c>
      <c r="AC11" s="13" t="s">
        <v>11</v>
      </c>
      <c r="AD11" s="144"/>
      <c r="AE11" s="146"/>
      <c r="AF11" s="140"/>
    </row>
    <row r="12" spans="2:42" x14ac:dyDescent="0.25">
      <c r="B12" s="14" t="s">
        <v>12</v>
      </c>
      <c r="C12" s="14"/>
      <c r="D12" s="15" t="s">
        <v>55</v>
      </c>
      <c r="E12" s="15"/>
      <c r="F12" s="17">
        <v>1</v>
      </c>
      <c r="G12" s="16">
        <v>15.72</v>
      </c>
      <c r="H12" s="18">
        <f t="shared" ref="H12:H27" si="0">$F12*G12</f>
        <v>15.72</v>
      </c>
      <c r="I12" s="19"/>
      <c r="J12" s="16">
        <v>18.8</v>
      </c>
      <c r="K12" s="18">
        <f t="shared" ref="K12:K27" si="1">$F12*J12</f>
        <v>18.8</v>
      </c>
      <c r="L12" s="19"/>
      <c r="M12" s="21">
        <f t="shared" ref="M12:M21" si="2">K12-H12</f>
        <v>3.08</v>
      </c>
      <c r="N12" s="22">
        <f t="shared" ref="N12:N21" si="3">IF((H12)=0,"",(M12/H12))</f>
        <v>0.19592875318066158</v>
      </c>
      <c r="O12" s="19"/>
      <c r="P12" s="16">
        <v>21.45</v>
      </c>
      <c r="Q12" s="18">
        <f t="shared" ref="Q12:Q27" si="4">$F12*P12</f>
        <v>21.45</v>
      </c>
      <c r="R12" s="19"/>
      <c r="S12" s="21">
        <f>Q12-K12</f>
        <v>2.6499999999999986</v>
      </c>
      <c r="T12" s="22">
        <f t="shared" ref="T12:T34" si="5">IF((K12)=0,"",(S12/K12))</f>
        <v>0.14095744680851055</v>
      </c>
      <c r="U12" s="19"/>
      <c r="V12" s="16">
        <v>23.87</v>
      </c>
      <c r="W12" s="18">
        <f t="shared" ref="W12:W27" si="6">$F12*V12</f>
        <v>23.87</v>
      </c>
      <c r="X12" s="19"/>
      <c r="Y12" s="21">
        <f>W12-Q12</f>
        <v>2.4200000000000017</v>
      </c>
      <c r="Z12" s="22">
        <f t="shared" ref="Z12:Z34" si="7">IF((Q12)=0,"",(Y12/Q12))</f>
        <v>0.11282051282051291</v>
      </c>
      <c r="AA12" s="19"/>
      <c r="AB12" s="16">
        <v>26.88</v>
      </c>
      <c r="AC12" s="18">
        <f t="shared" ref="AC12:AC27" si="8">$F12*AB12</f>
        <v>26.88</v>
      </c>
      <c r="AD12" s="19"/>
      <c r="AE12" s="21">
        <f>AC12-W12</f>
        <v>3.009999999999998</v>
      </c>
      <c r="AF12" s="22">
        <f t="shared" ref="AF12:AF34" si="9">IF((W12)=0,"",(AE12/W12))</f>
        <v>0.12609970674486795</v>
      </c>
    </row>
    <row r="13" spans="2:42" x14ac:dyDescent="0.25">
      <c r="B13" s="14" t="s">
        <v>112</v>
      </c>
      <c r="C13" s="14"/>
      <c r="D13" s="15" t="s">
        <v>55</v>
      </c>
      <c r="E13" s="15"/>
      <c r="F13" s="17">
        <v>1</v>
      </c>
      <c r="G13" s="16">
        <v>0.8</v>
      </c>
      <c r="H13" s="18">
        <f t="shared" si="0"/>
        <v>0.8</v>
      </c>
      <c r="I13" s="19"/>
      <c r="J13" s="16">
        <v>0.79</v>
      </c>
      <c r="K13" s="18">
        <f t="shared" si="1"/>
        <v>0.79</v>
      </c>
      <c r="L13" s="19"/>
      <c r="M13" s="21">
        <f t="shared" si="2"/>
        <v>-1.0000000000000009E-2</v>
      </c>
      <c r="N13" s="22">
        <f t="shared" si="3"/>
        <v>-1.2500000000000011E-2</v>
      </c>
      <c r="O13" s="19"/>
      <c r="P13" s="16">
        <v>0.79</v>
      </c>
      <c r="Q13" s="18">
        <f t="shared" si="4"/>
        <v>0.79</v>
      </c>
      <c r="R13" s="19"/>
      <c r="S13" s="21">
        <f t="shared" ref="S13:S60" si="10">Q13-K13</f>
        <v>0</v>
      </c>
      <c r="T13" s="22">
        <f t="shared" si="5"/>
        <v>0</v>
      </c>
      <c r="U13" s="19"/>
      <c r="V13" s="16"/>
      <c r="W13" s="18">
        <f t="shared" si="6"/>
        <v>0</v>
      </c>
      <c r="X13" s="19"/>
      <c r="Y13" s="21">
        <f t="shared" ref="Y13:Y60" si="11">W13-Q13</f>
        <v>-0.79</v>
      </c>
      <c r="Z13" s="22">
        <f t="shared" si="7"/>
        <v>-1</v>
      </c>
      <c r="AA13" s="19"/>
      <c r="AB13" s="16"/>
      <c r="AC13" s="18">
        <f t="shared" si="8"/>
        <v>0</v>
      </c>
      <c r="AD13" s="19"/>
      <c r="AE13" s="21">
        <f t="shared" ref="AE13:AE60" si="12">AC13-W13</f>
        <v>0</v>
      </c>
      <c r="AF13" s="22" t="str">
        <f t="shared" si="9"/>
        <v/>
      </c>
    </row>
    <row r="14" spans="2:42" x14ac:dyDescent="0.25">
      <c r="B14" s="23" t="s">
        <v>104</v>
      </c>
      <c r="C14" s="14"/>
      <c r="D14" s="15" t="s">
        <v>55</v>
      </c>
      <c r="E14" s="15"/>
      <c r="F14" s="17">
        <v>1</v>
      </c>
      <c r="G14" s="16">
        <v>0</v>
      </c>
      <c r="H14" s="18">
        <f t="shared" si="0"/>
        <v>0</v>
      </c>
      <c r="I14" s="19"/>
      <c r="J14" s="16">
        <v>0</v>
      </c>
      <c r="K14" s="18">
        <f t="shared" si="1"/>
        <v>0</v>
      </c>
      <c r="L14" s="19"/>
      <c r="M14" s="21">
        <f t="shared" si="2"/>
        <v>0</v>
      </c>
      <c r="N14" s="22" t="str">
        <f t="shared" si="3"/>
        <v/>
      </c>
      <c r="O14" s="19"/>
      <c r="P14" s="16">
        <v>0</v>
      </c>
      <c r="Q14" s="18">
        <f t="shared" si="4"/>
        <v>0</v>
      </c>
      <c r="R14" s="19"/>
      <c r="S14" s="21">
        <f t="shared" si="10"/>
        <v>0</v>
      </c>
      <c r="T14" s="22" t="str">
        <f t="shared" si="5"/>
        <v/>
      </c>
      <c r="U14" s="19"/>
      <c r="V14" s="16">
        <v>0</v>
      </c>
      <c r="W14" s="18">
        <f t="shared" si="6"/>
        <v>0</v>
      </c>
      <c r="X14" s="19"/>
      <c r="Y14" s="21">
        <f t="shared" si="11"/>
        <v>0</v>
      </c>
      <c r="Z14" s="22" t="str">
        <f t="shared" si="7"/>
        <v/>
      </c>
      <c r="AA14" s="19"/>
      <c r="AB14" s="16">
        <v>0</v>
      </c>
      <c r="AC14" s="18">
        <f t="shared" si="8"/>
        <v>0</v>
      </c>
      <c r="AD14" s="19"/>
      <c r="AE14" s="21">
        <f t="shared" si="12"/>
        <v>0</v>
      </c>
      <c r="AF14" s="22" t="str">
        <f t="shared" si="9"/>
        <v/>
      </c>
    </row>
    <row r="15" spans="2:42" x14ac:dyDescent="0.25">
      <c r="B15" s="23" t="s">
        <v>105</v>
      </c>
      <c r="C15" s="14"/>
      <c r="D15" s="15" t="s">
        <v>55</v>
      </c>
      <c r="E15" s="15"/>
      <c r="F15" s="17">
        <v>1</v>
      </c>
      <c r="G15" s="16">
        <v>0</v>
      </c>
      <c r="H15" s="18">
        <f t="shared" si="0"/>
        <v>0</v>
      </c>
      <c r="I15" s="19"/>
      <c r="J15" s="16">
        <v>0</v>
      </c>
      <c r="K15" s="18">
        <f t="shared" si="1"/>
        <v>0</v>
      </c>
      <c r="L15" s="19"/>
      <c r="M15" s="21">
        <f t="shared" si="2"/>
        <v>0</v>
      </c>
      <c r="N15" s="22" t="str">
        <f t="shared" si="3"/>
        <v/>
      </c>
      <c r="O15" s="19"/>
      <c r="P15" s="16">
        <v>0</v>
      </c>
      <c r="Q15" s="18">
        <f t="shared" si="4"/>
        <v>0</v>
      </c>
      <c r="R15" s="19"/>
      <c r="S15" s="21">
        <f t="shared" si="10"/>
        <v>0</v>
      </c>
      <c r="T15" s="22" t="str">
        <f t="shared" si="5"/>
        <v/>
      </c>
      <c r="U15" s="19"/>
      <c r="V15" s="16">
        <v>0</v>
      </c>
      <c r="W15" s="18">
        <f t="shared" si="6"/>
        <v>0</v>
      </c>
      <c r="X15" s="19"/>
      <c r="Y15" s="21">
        <f t="shared" si="11"/>
        <v>0</v>
      </c>
      <c r="Z15" s="22" t="str">
        <f t="shared" si="7"/>
        <v/>
      </c>
      <c r="AA15" s="19"/>
      <c r="AB15" s="16">
        <v>0</v>
      </c>
      <c r="AC15" s="18">
        <f t="shared" si="8"/>
        <v>0</v>
      </c>
      <c r="AD15" s="19"/>
      <c r="AE15" s="21">
        <f t="shared" si="12"/>
        <v>0</v>
      </c>
      <c r="AF15" s="22" t="str">
        <f t="shared" si="9"/>
        <v/>
      </c>
    </row>
    <row r="16" spans="2:42" hidden="1" x14ac:dyDescent="0.25">
      <c r="B16" s="23"/>
      <c r="C16" s="14"/>
      <c r="D16" s="15"/>
      <c r="E16" s="15"/>
      <c r="F16" s="17">
        <v>1</v>
      </c>
      <c r="G16" s="16"/>
      <c r="H16" s="18">
        <f t="shared" si="0"/>
        <v>0</v>
      </c>
      <c r="I16" s="19"/>
      <c r="J16" s="16"/>
      <c r="K16" s="18">
        <f t="shared" si="1"/>
        <v>0</v>
      </c>
      <c r="L16" s="19"/>
      <c r="M16" s="21">
        <f t="shared" si="2"/>
        <v>0</v>
      </c>
      <c r="N16" s="22" t="str">
        <f t="shared" si="3"/>
        <v/>
      </c>
      <c r="O16" s="19"/>
      <c r="P16" s="16"/>
      <c r="Q16" s="18">
        <f t="shared" si="4"/>
        <v>0</v>
      </c>
      <c r="R16" s="19"/>
      <c r="S16" s="21">
        <f t="shared" si="10"/>
        <v>0</v>
      </c>
      <c r="T16" s="22" t="str">
        <f t="shared" si="5"/>
        <v/>
      </c>
      <c r="U16" s="19"/>
      <c r="V16" s="16"/>
      <c r="W16" s="18">
        <f t="shared" si="6"/>
        <v>0</v>
      </c>
      <c r="X16" s="19"/>
      <c r="Y16" s="21">
        <f t="shared" si="11"/>
        <v>0</v>
      </c>
      <c r="Z16" s="22" t="str">
        <f t="shared" si="7"/>
        <v/>
      </c>
      <c r="AA16" s="19"/>
      <c r="AB16" s="16"/>
      <c r="AC16" s="18">
        <f t="shared" si="8"/>
        <v>0</v>
      </c>
      <c r="AD16" s="19"/>
      <c r="AE16" s="21">
        <f t="shared" si="12"/>
        <v>0</v>
      </c>
      <c r="AF16" s="22" t="str">
        <f t="shared" si="9"/>
        <v/>
      </c>
    </row>
    <row r="17" spans="2:32" hidden="1" x14ac:dyDescent="0.25">
      <c r="B17" s="23"/>
      <c r="C17" s="14"/>
      <c r="D17" s="15"/>
      <c r="E17" s="15"/>
      <c r="F17" s="17">
        <v>1</v>
      </c>
      <c r="G17" s="16"/>
      <c r="H17" s="18">
        <f t="shared" si="0"/>
        <v>0</v>
      </c>
      <c r="I17" s="19"/>
      <c r="J17" s="16"/>
      <c r="K17" s="18">
        <f t="shared" si="1"/>
        <v>0</v>
      </c>
      <c r="L17" s="19"/>
      <c r="M17" s="21">
        <f t="shared" si="2"/>
        <v>0</v>
      </c>
      <c r="N17" s="22" t="str">
        <f t="shared" si="3"/>
        <v/>
      </c>
      <c r="O17" s="19"/>
      <c r="P17" s="16"/>
      <c r="Q17" s="18">
        <f t="shared" si="4"/>
        <v>0</v>
      </c>
      <c r="R17" s="19"/>
      <c r="S17" s="21">
        <f t="shared" si="10"/>
        <v>0</v>
      </c>
      <c r="T17" s="22" t="str">
        <f t="shared" si="5"/>
        <v/>
      </c>
      <c r="U17" s="19"/>
      <c r="V17" s="16"/>
      <c r="W17" s="18">
        <f t="shared" si="6"/>
        <v>0</v>
      </c>
      <c r="X17" s="19"/>
      <c r="Y17" s="21">
        <f t="shared" si="11"/>
        <v>0</v>
      </c>
      <c r="Z17" s="22" t="str">
        <f t="shared" si="7"/>
        <v/>
      </c>
      <c r="AA17" s="19"/>
      <c r="AB17" s="16"/>
      <c r="AC17" s="18">
        <f t="shared" si="8"/>
        <v>0</v>
      </c>
      <c r="AD17" s="19"/>
      <c r="AE17" s="21">
        <f t="shared" si="12"/>
        <v>0</v>
      </c>
      <c r="AF17" s="22" t="str">
        <f t="shared" si="9"/>
        <v/>
      </c>
    </row>
    <row r="18" spans="2:32" hidden="1" x14ac:dyDescent="0.25">
      <c r="B18" s="23"/>
      <c r="C18" s="14"/>
      <c r="D18" s="15"/>
      <c r="E18" s="15"/>
      <c r="F18" s="17">
        <v>1</v>
      </c>
      <c r="G18" s="16"/>
      <c r="H18" s="18">
        <f t="shared" si="0"/>
        <v>0</v>
      </c>
      <c r="I18" s="19"/>
      <c r="J18" s="16"/>
      <c r="K18" s="18">
        <f t="shared" si="1"/>
        <v>0</v>
      </c>
      <c r="L18" s="19"/>
      <c r="M18" s="21">
        <f t="shared" si="2"/>
        <v>0</v>
      </c>
      <c r="N18" s="22" t="str">
        <f t="shared" si="3"/>
        <v/>
      </c>
      <c r="O18" s="19"/>
      <c r="P18" s="16"/>
      <c r="Q18" s="18">
        <f t="shared" si="4"/>
        <v>0</v>
      </c>
      <c r="R18" s="19"/>
      <c r="S18" s="21">
        <f t="shared" si="10"/>
        <v>0</v>
      </c>
      <c r="T18" s="22" t="str">
        <f t="shared" si="5"/>
        <v/>
      </c>
      <c r="U18" s="19"/>
      <c r="V18" s="16"/>
      <c r="W18" s="18">
        <f t="shared" si="6"/>
        <v>0</v>
      </c>
      <c r="X18" s="19"/>
      <c r="Y18" s="21">
        <f t="shared" si="11"/>
        <v>0</v>
      </c>
      <c r="Z18" s="22" t="str">
        <f t="shared" si="7"/>
        <v/>
      </c>
      <c r="AA18" s="19"/>
      <c r="AB18" s="16"/>
      <c r="AC18" s="18">
        <f t="shared" si="8"/>
        <v>0</v>
      </c>
      <c r="AD18" s="19"/>
      <c r="AE18" s="21">
        <f t="shared" si="12"/>
        <v>0</v>
      </c>
      <c r="AF18" s="22" t="str">
        <f t="shared" si="9"/>
        <v/>
      </c>
    </row>
    <row r="19" spans="2:32" x14ac:dyDescent="0.25">
      <c r="B19" s="14" t="s">
        <v>14</v>
      </c>
      <c r="C19" s="14"/>
      <c r="D19" s="15" t="s">
        <v>58</v>
      </c>
      <c r="E19" s="15"/>
      <c r="F19" s="17">
        <f>$G$7</f>
        <v>221</v>
      </c>
      <c r="G19" s="16">
        <v>1.55E-2</v>
      </c>
      <c r="H19" s="18">
        <f t="shared" si="0"/>
        <v>3.4255</v>
      </c>
      <c r="I19" s="19"/>
      <c r="J19" s="16">
        <v>1.21E-2</v>
      </c>
      <c r="K19" s="18">
        <f t="shared" si="1"/>
        <v>2.6741000000000001</v>
      </c>
      <c r="L19" s="19"/>
      <c r="M19" s="21">
        <f t="shared" si="2"/>
        <v>-0.75139999999999985</v>
      </c>
      <c r="N19" s="22">
        <f t="shared" si="3"/>
        <v>-0.21935483870967737</v>
      </c>
      <c r="O19" s="19"/>
      <c r="P19" s="16">
        <v>8.0999999999999996E-3</v>
      </c>
      <c r="Q19" s="18">
        <f t="shared" si="4"/>
        <v>1.7900999999999998</v>
      </c>
      <c r="R19" s="19"/>
      <c r="S19" s="21">
        <f t="shared" si="10"/>
        <v>-0.88400000000000034</v>
      </c>
      <c r="T19" s="22">
        <f t="shared" si="5"/>
        <v>-0.33057851239669434</v>
      </c>
      <c r="U19" s="19"/>
      <c r="V19" s="16">
        <v>4.0000000000000001E-3</v>
      </c>
      <c r="W19" s="18">
        <f t="shared" si="6"/>
        <v>0.88400000000000001</v>
      </c>
      <c r="X19" s="19"/>
      <c r="Y19" s="21">
        <f t="shared" si="11"/>
        <v>-0.90609999999999979</v>
      </c>
      <c r="Z19" s="22">
        <f t="shared" si="7"/>
        <v>-0.50617283950617276</v>
      </c>
      <c r="AA19" s="19"/>
      <c r="AB19" s="16">
        <v>0</v>
      </c>
      <c r="AC19" s="18">
        <f t="shared" si="8"/>
        <v>0</v>
      </c>
      <c r="AD19" s="19"/>
      <c r="AE19" s="21">
        <f t="shared" si="12"/>
        <v>-0.88400000000000001</v>
      </c>
      <c r="AF19" s="22">
        <f t="shared" si="9"/>
        <v>-1</v>
      </c>
    </row>
    <row r="20" spans="2:32" x14ac:dyDescent="0.25">
      <c r="B20" s="14" t="s">
        <v>15</v>
      </c>
      <c r="C20" s="14"/>
      <c r="D20" s="15" t="s">
        <v>55</v>
      </c>
      <c r="E20" s="15"/>
      <c r="F20" s="17">
        <v>1</v>
      </c>
      <c r="G20" s="16">
        <v>0.01</v>
      </c>
      <c r="H20" s="18">
        <f t="shared" si="0"/>
        <v>0.01</v>
      </c>
      <c r="I20" s="19"/>
      <c r="J20" s="16"/>
      <c r="K20" s="18">
        <f t="shared" si="1"/>
        <v>0</v>
      </c>
      <c r="L20" s="19"/>
      <c r="M20" s="21">
        <f t="shared" si="2"/>
        <v>-0.01</v>
      </c>
      <c r="N20" s="22">
        <f t="shared" si="3"/>
        <v>-1</v>
      </c>
      <c r="O20" s="19"/>
      <c r="P20" s="16"/>
      <c r="Q20" s="18">
        <f t="shared" si="4"/>
        <v>0</v>
      </c>
      <c r="R20" s="19"/>
      <c r="S20" s="21">
        <f t="shared" si="10"/>
        <v>0</v>
      </c>
      <c r="T20" s="22" t="str">
        <f t="shared" si="5"/>
        <v/>
      </c>
      <c r="U20" s="19"/>
      <c r="V20" s="16"/>
      <c r="W20" s="18">
        <f t="shared" si="6"/>
        <v>0</v>
      </c>
      <c r="X20" s="19"/>
      <c r="Y20" s="21">
        <f t="shared" si="11"/>
        <v>0</v>
      </c>
      <c r="Z20" s="22" t="str">
        <f t="shared" si="7"/>
        <v/>
      </c>
      <c r="AA20" s="19"/>
      <c r="AB20" s="16"/>
      <c r="AC20" s="18">
        <f t="shared" si="8"/>
        <v>0</v>
      </c>
      <c r="AD20" s="19"/>
      <c r="AE20" s="21">
        <f t="shared" si="12"/>
        <v>0</v>
      </c>
      <c r="AF20" s="22" t="str">
        <f t="shared" si="9"/>
        <v/>
      </c>
    </row>
    <row r="21" spans="2:32" x14ac:dyDescent="0.25">
      <c r="B21" s="14" t="s">
        <v>16</v>
      </c>
      <c r="C21" s="14"/>
      <c r="D21" s="15" t="s">
        <v>58</v>
      </c>
      <c r="E21" s="15"/>
      <c r="F21" s="17">
        <f>$G$7</f>
        <v>221</v>
      </c>
      <c r="G21" s="16">
        <v>-1E-4</v>
      </c>
      <c r="H21" s="18">
        <f t="shared" si="0"/>
        <v>-2.2100000000000002E-2</v>
      </c>
      <c r="I21" s="19"/>
      <c r="J21" s="16"/>
      <c r="K21" s="18">
        <f t="shared" si="1"/>
        <v>0</v>
      </c>
      <c r="L21" s="19"/>
      <c r="M21" s="21">
        <f t="shared" si="2"/>
        <v>2.2100000000000002E-2</v>
      </c>
      <c r="N21" s="22">
        <f t="shared" si="3"/>
        <v>-1</v>
      </c>
      <c r="O21" s="19"/>
      <c r="P21" s="16"/>
      <c r="Q21" s="18">
        <f t="shared" si="4"/>
        <v>0</v>
      </c>
      <c r="R21" s="19"/>
      <c r="S21" s="21">
        <f t="shared" si="10"/>
        <v>0</v>
      </c>
      <c r="T21" s="22" t="str">
        <f t="shared" si="5"/>
        <v/>
      </c>
      <c r="U21" s="19"/>
      <c r="V21" s="16"/>
      <c r="W21" s="18">
        <f t="shared" si="6"/>
        <v>0</v>
      </c>
      <c r="X21" s="19"/>
      <c r="Y21" s="21">
        <f t="shared" si="11"/>
        <v>0</v>
      </c>
      <c r="Z21" s="22" t="str">
        <f t="shared" si="7"/>
        <v/>
      </c>
      <c r="AA21" s="19"/>
      <c r="AB21" s="16"/>
      <c r="AC21" s="18">
        <f t="shared" si="8"/>
        <v>0</v>
      </c>
      <c r="AD21" s="19"/>
      <c r="AE21" s="21">
        <f t="shared" si="12"/>
        <v>0</v>
      </c>
      <c r="AF21" s="22" t="str">
        <f t="shared" si="9"/>
        <v/>
      </c>
    </row>
    <row r="22" spans="2:32" hidden="1" x14ac:dyDescent="0.25">
      <c r="B22" s="24"/>
      <c r="C22" s="14"/>
      <c r="D22" s="15"/>
      <c r="E22" s="15"/>
      <c r="F22" s="17"/>
      <c r="G22" s="16"/>
      <c r="H22" s="18"/>
      <c r="I22" s="19"/>
      <c r="J22" s="16"/>
      <c r="K22" s="18"/>
      <c r="L22" s="19"/>
      <c r="M22" s="21"/>
      <c r="N22" s="22"/>
      <c r="O22" s="19"/>
      <c r="P22" s="16"/>
      <c r="Q22" s="18"/>
      <c r="R22" s="19"/>
      <c r="S22" s="21"/>
      <c r="T22" s="22"/>
      <c r="U22" s="19"/>
      <c r="V22" s="16"/>
      <c r="W22" s="18"/>
      <c r="X22" s="19"/>
      <c r="Y22" s="21"/>
      <c r="Z22" s="22"/>
      <c r="AA22" s="19"/>
      <c r="AB22" s="16"/>
      <c r="AC22" s="18"/>
      <c r="AD22" s="19"/>
      <c r="AE22" s="21"/>
      <c r="AF22" s="22"/>
    </row>
    <row r="23" spans="2:32" hidden="1" x14ac:dyDescent="0.25">
      <c r="B23" s="132"/>
      <c r="C23" s="14"/>
      <c r="D23" s="15"/>
      <c r="E23" s="15"/>
      <c r="F23" s="17"/>
      <c r="G23" s="16"/>
      <c r="H23" s="18"/>
      <c r="I23" s="19"/>
      <c r="J23" s="16"/>
      <c r="K23" s="18"/>
      <c r="L23" s="19"/>
      <c r="M23" s="21"/>
      <c r="N23" s="22"/>
      <c r="O23" s="19"/>
      <c r="P23" s="16"/>
      <c r="Q23" s="18"/>
      <c r="R23" s="19"/>
      <c r="S23" s="21"/>
      <c r="T23" s="22"/>
      <c r="U23" s="19"/>
      <c r="V23" s="16"/>
      <c r="W23" s="18"/>
      <c r="X23" s="19"/>
      <c r="Y23" s="21"/>
      <c r="Z23" s="22"/>
      <c r="AA23" s="19"/>
      <c r="AB23" s="16"/>
      <c r="AC23" s="18"/>
      <c r="AD23" s="19"/>
      <c r="AE23" s="21"/>
      <c r="AF23" s="22"/>
    </row>
    <row r="24" spans="2:32" x14ac:dyDescent="0.25">
      <c r="B24" s="24" t="s">
        <v>57</v>
      </c>
      <c r="C24" s="14"/>
      <c r="D24" s="15" t="s">
        <v>58</v>
      </c>
      <c r="E24" s="15"/>
      <c r="F24" s="17">
        <f t="shared" ref="F24:F27" si="13">$G$7</f>
        <v>221</v>
      </c>
      <c r="G24" s="16">
        <v>0</v>
      </c>
      <c r="H24" s="18">
        <f t="shared" si="0"/>
        <v>0</v>
      </c>
      <c r="I24" s="19"/>
      <c r="J24" s="16">
        <v>0</v>
      </c>
      <c r="K24" s="18">
        <f t="shared" si="1"/>
        <v>0</v>
      </c>
      <c r="L24" s="19"/>
      <c r="M24" s="21">
        <f t="shared" ref="M24:M60" si="14">K24-H24</f>
        <v>0</v>
      </c>
      <c r="N24" s="22" t="str">
        <f t="shared" ref="N24:N30" si="15">IF((H24)=0,"",(M24/H24))</f>
        <v/>
      </c>
      <c r="O24" s="19"/>
      <c r="P24" s="16">
        <v>0</v>
      </c>
      <c r="Q24" s="18">
        <f t="shared" si="4"/>
        <v>0</v>
      </c>
      <c r="R24" s="19"/>
      <c r="S24" s="21">
        <f t="shared" si="10"/>
        <v>0</v>
      </c>
      <c r="T24" s="22" t="str">
        <f t="shared" si="5"/>
        <v/>
      </c>
      <c r="U24" s="19"/>
      <c r="V24" s="16">
        <v>0</v>
      </c>
      <c r="W24" s="18">
        <f t="shared" si="6"/>
        <v>0</v>
      </c>
      <c r="X24" s="19"/>
      <c r="Y24" s="21">
        <f t="shared" si="11"/>
        <v>0</v>
      </c>
      <c r="Z24" s="22" t="str">
        <f t="shared" si="7"/>
        <v/>
      </c>
      <c r="AA24" s="19"/>
      <c r="AB24" s="16">
        <v>0</v>
      </c>
      <c r="AC24" s="18">
        <f t="shared" si="8"/>
        <v>0</v>
      </c>
      <c r="AD24" s="19"/>
      <c r="AE24" s="21">
        <f t="shared" si="12"/>
        <v>0</v>
      </c>
      <c r="AF24" s="22" t="str">
        <f t="shared" si="9"/>
        <v/>
      </c>
    </row>
    <row r="25" spans="2:32" hidden="1" x14ac:dyDescent="0.25">
      <c r="B25" s="24"/>
      <c r="C25" s="14"/>
      <c r="D25" s="15"/>
      <c r="E25" s="15"/>
      <c r="F25" s="17">
        <f t="shared" si="13"/>
        <v>221</v>
      </c>
      <c r="G25" s="16"/>
      <c r="H25" s="18">
        <f t="shared" si="0"/>
        <v>0</v>
      </c>
      <c r="I25" s="19"/>
      <c r="J25" s="16"/>
      <c r="K25" s="18">
        <f t="shared" si="1"/>
        <v>0</v>
      </c>
      <c r="L25" s="19"/>
      <c r="M25" s="21">
        <f t="shared" si="14"/>
        <v>0</v>
      </c>
      <c r="N25" s="22" t="str">
        <f t="shared" si="15"/>
        <v/>
      </c>
      <c r="O25" s="19"/>
      <c r="P25" s="16"/>
      <c r="Q25" s="18">
        <f t="shared" si="4"/>
        <v>0</v>
      </c>
      <c r="R25" s="19"/>
      <c r="S25" s="21">
        <f t="shared" si="10"/>
        <v>0</v>
      </c>
      <c r="T25" s="22" t="str">
        <f t="shared" si="5"/>
        <v/>
      </c>
      <c r="U25" s="19"/>
      <c r="V25" s="16"/>
      <c r="W25" s="18">
        <f t="shared" si="6"/>
        <v>0</v>
      </c>
      <c r="X25" s="19"/>
      <c r="Y25" s="21">
        <f t="shared" si="11"/>
        <v>0</v>
      </c>
      <c r="Z25" s="22" t="str">
        <f t="shared" si="7"/>
        <v/>
      </c>
      <c r="AA25" s="19"/>
      <c r="AB25" s="16"/>
      <c r="AC25" s="18">
        <f t="shared" si="8"/>
        <v>0</v>
      </c>
      <c r="AD25" s="19"/>
      <c r="AE25" s="21">
        <f t="shared" si="12"/>
        <v>0</v>
      </c>
      <c r="AF25" s="22" t="str">
        <f t="shared" si="9"/>
        <v/>
      </c>
    </row>
    <row r="26" spans="2:32" hidden="1" x14ac:dyDescent="0.25">
      <c r="B26" s="24"/>
      <c r="C26" s="14"/>
      <c r="D26" s="15"/>
      <c r="E26" s="15"/>
      <c r="F26" s="17">
        <f t="shared" si="13"/>
        <v>221</v>
      </c>
      <c r="G26" s="16"/>
      <c r="H26" s="18">
        <f t="shared" si="0"/>
        <v>0</v>
      </c>
      <c r="I26" s="19"/>
      <c r="J26" s="16"/>
      <c r="K26" s="18">
        <f t="shared" si="1"/>
        <v>0</v>
      </c>
      <c r="L26" s="19"/>
      <c r="M26" s="21">
        <f t="shared" si="14"/>
        <v>0</v>
      </c>
      <c r="N26" s="22" t="str">
        <f t="shared" si="15"/>
        <v/>
      </c>
      <c r="O26" s="19"/>
      <c r="P26" s="16"/>
      <c r="Q26" s="18">
        <f t="shared" si="4"/>
        <v>0</v>
      </c>
      <c r="R26" s="19"/>
      <c r="S26" s="21">
        <f t="shared" si="10"/>
        <v>0</v>
      </c>
      <c r="T26" s="22" t="str">
        <f t="shared" si="5"/>
        <v/>
      </c>
      <c r="U26" s="19"/>
      <c r="V26" s="16"/>
      <c r="W26" s="18">
        <f t="shared" si="6"/>
        <v>0</v>
      </c>
      <c r="X26" s="19"/>
      <c r="Y26" s="21">
        <f t="shared" si="11"/>
        <v>0</v>
      </c>
      <c r="Z26" s="22" t="str">
        <f t="shared" si="7"/>
        <v/>
      </c>
      <c r="AA26" s="19"/>
      <c r="AB26" s="16"/>
      <c r="AC26" s="18">
        <f t="shared" si="8"/>
        <v>0</v>
      </c>
      <c r="AD26" s="19"/>
      <c r="AE26" s="21">
        <f t="shared" si="12"/>
        <v>0</v>
      </c>
      <c r="AF26" s="22" t="str">
        <f t="shared" si="9"/>
        <v/>
      </c>
    </row>
    <row r="27" spans="2:32" hidden="1" x14ac:dyDescent="0.25">
      <c r="B27" s="24"/>
      <c r="C27" s="14"/>
      <c r="D27" s="15"/>
      <c r="E27" s="15"/>
      <c r="F27" s="17">
        <f t="shared" si="13"/>
        <v>221</v>
      </c>
      <c r="G27" s="16"/>
      <c r="H27" s="18">
        <f t="shared" si="0"/>
        <v>0</v>
      </c>
      <c r="I27" s="19"/>
      <c r="J27" s="16"/>
      <c r="K27" s="18">
        <f t="shared" si="1"/>
        <v>0</v>
      </c>
      <c r="L27" s="19"/>
      <c r="M27" s="21">
        <f t="shared" si="14"/>
        <v>0</v>
      </c>
      <c r="N27" s="22" t="str">
        <f t="shared" si="15"/>
        <v/>
      </c>
      <c r="O27" s="19"/>
      <c r="P27" s="16"/>
      <c r="Q27" s="18">
        <f t="shared" si="4"/>
        <v>0</v>
      </c>
      <c r="R27" s="19"/>
      <c r="S27" s="21">
        <f t="shared" si="10"/>
        <v>0</v>
      </c>
      <c r="T27" s="22" t="str">
        <f t="shared" si="5"/>
        <v/>
      </c>
      <c r="U27" s="19"/>
      <c r="V27" s="16"/>
      <c r="W27" s="18">
        <f t="shared" si="6"/>
        <v>0</v>
      </c>
      <c r="X27" s="19"/>
      <c r="Y27" s="21">
        <f t="shared" si="11"/>
        <v>0</v>
      </c>
      <c r="Z27" s="22" t="str">
        <f t="shared" si="7"/>
        <v/>
      </c>
      <c r="AA27" s="19"/>
      <c r="AB27" s="16"/>
      <c r="AC27" s="18">
        <f t="shared" si="8"/>
        <v>0</v>
      </c>
      <c r="AD27" s="19"/>
      <c r="AE27" s="21">
        <f t="shared" si="12"/>
        <v>0</v>
      </c>
      <c r="AF27" s="22" t="str">
        <f t="shared" si="9"/>
        <v/>
      </c>
    </row>
    <row r="28" spans="2:32" s="34" customFormat="1" ht="13" x14ac:dyDescent="0.25">
      <c r="B28" s="25" t="s">
        <v>17</v>
      </c>
      <c r="C28" s="26"/>
      <c r="D28" s="27"/>
      <c r="E28" s="27"/>
      <c r="F28" s="29"/>
      <c r="G28" s="28"/>
      <c r="H28" s="30">
        <f>SUM(H12:H27)</f>
        <v>19.933400000000002</v>
      </c>
      <c r="I28" s="31"/>
      <c r="J28" s="28"/>
      <c r="K28" s="30">
        <f>SUM(K12:K27)</f>
        <v>22.264099999999999</v>
      </c>
      <c r="L28" s="31"/>
      <c r="M28" s="32">
        <f t="shared" si="14"/>
        <v>2.3306999999999967</v>
      </c>
      <c r="N28" s="33">
        <f t="shared" si="15"/>
        <v>0.11692435811251449</v>
      </c>
      <c r="O28" s="31"/>
      <c r="P28" s="28"/>
      <c r="Q28" s="30">
        <f>SUM(Q12:Q27)</f>
        <v>24.030099999999997</v>
      </c>
      <c r="R28" s="31"/>
      <c r="S28" s="32">
        <f t="shared" si="10"/>
        <v>1.7659999999999982</v>
      </c>
      <c r="T28" s="33">
        <f t="shared" si="5"/>
        <v>7.9320520479156956E-2</v>
      </c>
      <c r="U28" s="31"/>
      <c r="V28" s="28"/>
      <c r="W28" s="30">
        <f>SUM(W12:W27)</f>
        <v>24.754000000000001</v>
      </c>
      <c r="X28" s="31"/>
      <c r="Y28" s="32">
        <f t="shared" si="11"/>
        <v>0.72390000000000398</v>
      </c>
      <c r="Z28" s="33">
        <f t="shared" si="7"/>
        <v>3.012471858211177E-2</v>
      </c>
      <c r="AA28" s="31"/>
      <c r="AB28" s="28"/>
      <c r="AC28" s="30">
        <f>SUM(AC12:AC27)</f>
        <v>26.88</v>
      </c>
      <c r="AD28" s="31"/>
      <c r="AE28" s="32">
        <f t="shared" si="12"/>
        <v>2.1259999999999977</v>
      </c>
      <c r="AF28" s="33">
        <f t="shared" si="9"/>
        <v>8.5885109477256097E-2</v>
      </c>
    </row>
    <row r="29" spans="2:32" ht="25" x14ac:dyDescent="0.25">
      <c r="B29" s="134" t="s">
        <v>18</v>
      </c>
      <c r="C29" s="14"/>
      <c r="D29" s="15" t="s">
        <v>58</v>
      </c>
      <c r="E29" s="15"/>
      <c r="F29" s="17">
        <f>$G$7</f>
        <v>221</v>
      </c>
      <c r="G29" s="16">
        <v>-6.9999999999999999E-4</v>
      </c>
      <c r="H29" s="18">
        <f t="shared" ref="H29:H35" si="16">$F29*G29</f>
        <v>-0.1547</v>
      </c>
      <c r="I29" s="19"/>
      <c r="J29" s="16">
        <v>3.3021965494891908E-4</v>
      </c>
      <c r="K29" s="18">
        <f t="shared" ref="K29:K35" si="17">$F29*J29</f>
        <v>7.2978543743711113E-2</v>
      </c>
      <c r="L29" s="19"/>
      <c r="M29" s="21">
        <f t="shared" si="14"/>
        <v>0.2276785437437111</v>
      </c>
      <c r="N29" s="22">
        <f t="shared" si="15"/>
        <v>-1.4717423642127414</v>
      </c>
      <c r="O29" s="19"/>
      <c r="P29" s="16">
        <v>0</v>
      </c>
      <c r="Q29" s="18">
        <f t="shared" ref="Q29:Q35" si="18">$F29*P29</f>
        <v>0</v>
      </c>
      <c r="R29" s="19"/>
      <c r="S29" s="21">
        <f t="shared" si="10"/>
        <v>-7.2978543743711113E-2</v>
      </c>
      <c r="T29" s="22">
        <f t="shared" si="5"/>
        <v>-1</v>
      </c>
      <c r="U29" s="19"/>
      <c r="V29" s="16">
        <v>0</v>
      </c>
      <c r="W29" s="18">
        <f t="shared" ref="W29:W35" si="19">$F29*V29</f>
        <v>0</v>
      </c>
      <c r="X29" s="19"/>
      <c r="Y29" s="21">
        <f t="shared" si="11"/>
        <v>0</v>
      </c>
      <c r="Z29" s="22" t="str">
        <f t="shared" si="7"/>
        <v/>
      </c>
      <c r="AA29" s="19"/>
      <c r="AB29" s="16">
        <v>0</v>
      </c>
      <c r="AC29" s="18">
        <f t="shared" ref="AC29:AC35" si="20">$F29*AB29</f>
        <v>0</v>
      </c>
      <c r="AD29" s="19"/>
      <c r="AE29" s="21">
        <f t="shared" si="12"/>
        <v>0</v>
      </c>
      <c r="AF29" s="22" t="str">
        <f t="shared" si="9"/>
        <v/>
      </c>
    </row>
    <row r="30" spans="2:32" ht="25" x14ac:dyDescent="0.25">
      <c r="B30" s="134" t="s">
        <v>18</v>
      </c>
      <c r="C30" s="14"/>
      <c r="D30" s="15" t="s">
        <v>58</v>
      </c>
      <c r="E30" s="15"/>
      <c r="F30" s="17">
        <f>$G$7</f>
        <v>221</v>
      </c>
      <c r="G30" s="16"/>
      <c r="H30" s="18">
        <f t="shared" si="16"/>
        <v>0</v>
      </c>
      <c r="I30" s="19"/>
      <c r="J30" s="16"/>
      <c r="K30" s="18">
        <f t="shared" si="17"/>
        <v>0</v>
      </c>
      <c r="L30" s="19"/>
      <c r="M30" s="21">
        <f t="shared" si="14"/>
        <v>0</v>
      </c>
      <c r="N30" s="22" t="str">
        <f t="shared" si="15"/>
        <v/>
      </c>
      <c r="O30" s="19"/>
      <c r="P30" s="16"/>
      <c r="Q30" s="18"/>
      <c r="R30" s="19"/>
      <c r="S30" s="21"/>
      <c r="T30" s="22"/>
      <c r="U30" s="19"/>
      <c r="V30" s="16"/>
      <c r="W30" s="18"/>
      <c r="X30" s="19"/>
      <c r="Y30" s="21"/>
      <c r="Z30" s="22"/>
      <c r="AA30" s="19"/>
      <c r="AB30" s="16"/>
      <c r="AC30" s="18"/>
      <c r="AD30" s="19"/>
      <c r="AE30" s="21"/>
      <c r="AF30" s="22"/>
    </row>
    <row r="31" spans="2:32" x14ac:dyDescent="0.25">
      <c r="B31" s="132">
        <v>1575</v>
      </c>
      <c r="C31" s="14"/>
      <c r="D31" s="15" t="s">
        <v>58</v>
      </c>
      <c r="E31" s="15"/>
      <c r="F31" s="17">
        <f t="shared" ref="F31:F33" si="21">$G$7</f>
        <v>221</v>
      </c>
      <c r="G31" s="16">
        <v>1E-4</v>
      </c>
      <c r="H31" s="18">
        <f t="shared" si="16"/>
        <v>2.2100000000000002E-2</v>
      </c>
      <c r="I31" s="19"/>
      <c r="J31" s="16">
        <v>0</v>
      </c>
      <c r="K31" s="18">
        <f t="shared" si="17"/>
        <v>0</v>
      </c>
      <c r="L31" s="19"/>
      <c r="M31" s="21">
        <f t="shared" si="14"/>
        <v>-2.2100000000000002E-2</v>
      </c>
      <c r="N31" s="22">
        <f>IF((H31)=0,"",(M31/H31))</f>
        <v>-1</v>
      </c>
      <c r="O31" s="19"/>
      <c r="P31" s="16">
        <v>0</v>
      </c>
      <c r="Q31" s="18">
        <f t="shared" si="18"/>
        <v>0</v>
      </c>
      <c r="R31" s="19"/>
      <c r="S31" s="21">
        <f t="shared" si="10"/>
        <v>0</v>
      </c>
      <c r="T31" s="22" t="str">
        <f t="shared" si="5"/>
        <v/>
      </c>
      <c r="U31" s="19"/>
      <c r="V31" s="16">
        <v>0</v>
      </c>
      <c r="W31" s="18">
        <f t="shared" si="19"/>
        <v>0</v>
      </c>
      <c r="X31" s="19"/>
      <c r="Y31" s="21">
        <f t="shared" si="11"/>
        <v>0</v>
      </c>
      <c r="Z31" s="22" t="str">
        <f t="shared" si="7"/>
        <v/>
      </c>
      <c r="AA31" s="19"/>
      <c r="AB31" s="16">
        <v>0</v>
      </c>
      <c r="AC31" s="18">
        <f t="shared" si="20"/>
        <v>0</v>
      </c>
      <c r="AD31" s="19"/>
      <c r="AE31" s="21">
        <f t="shared" si="12"/>
        <v>0</v>
      </c>
      <c r="AF31" s="22" t="str">
        <f t="shared" si="9"/>
        <v/>
      </c>
    </row>
    <row r="32" spans="2:32" hidden="1" x14ac:dyDescent="0.25">
      <c r="B32" s="35"/>
      <c r="C32" s="14"/>
      <c r="D32" s="15"/>
      <c r="E32" s="15"/>
      <c r="F32" s="17">
        <f t="shared" si="21"/>
        <v>221</v>
      </c>
      <c r="G32" s="16"/>
      <c r="H32" s="18">
        <f t="shared" si="16"/>
        <v>0</v>
      </c>
      <c r="I32" s="36"/>
      <c r="J32" s="16"/>
      <c r="K32" s="18">
        <f t="shared" si="17"/>
        <v>0</v>
      </c>
      <c r="L32" s="36"/>
      <c r="M32" s="21">
        <f t="shared" si="14"/>
        <v>0</v>
      </c>
      <c r="N32" s="22" t="str">
        <f>IF((H32)=0,"",(M32/H32))</f>
        <v/>
      </c>
      <c r="O32" s="36"/>
      <c r="P32" s="16"/>
      <c r="Q32" s="18">
        <f t="shared" si="18"/>
        <v>0</v>
      </c>
      <c r="R32" s="36"/>
      <c r="S32" s="21">
        <f t="shared" si="10"/>
        <v>0</v>
      </c>
      <c r="T32" s="22" t="str">
        <f t="shared" si="5"/>
        <v/>
      </c>
      <c r="U32" s="36"/>
      <c r="V32" s="16"/>
      <c r="W32" s="18">
        <f t="shared" si="19"/>
        <v>0</v>
      </c>
      <c r="X32" s="36"/>
      <c r="Y32" s="21">
        <f t="shared" si="11"/>
        <v>0</v>
      </c>
      <c r="Z32" s="22" t="str">
        <f t="shared" si="7"/>
        <v/>
      </c>
      <c r="AA32" s="36"/>
      <c r="AB32" s="16"/>
      <c r="AC32" s="18">
        <f t="shared" si="20"/>
        <v>0</v>
      </c>
      <c r="AD32" s="36"/>
      <c r="AE32" s="21">
        <f t="shared" si="12"/>
        <v>0</v>
      </c>
      <c r="AF32" s="22" t="str">
        <f t="shared" si="9"/>
        <v/>
      </c>
    </row>
    <row r="33" spans="2:32" x14ac:dyDescent="0.25">
      <c r="B33" s="37" t="s">
        <v>19</v>
      </c>
      <c r="C33" s="14"/>
      <c r="D33" s="15" t="s">
        <v>58</v>
      </c>
      <c r="E33" s="15"/>
      <c r="F33" s="17">
        <f t="shared" si="21"/>
        <v>221</v>
      </c>
      <c r="G33" s="133">
        <v>5.9999999024318931E-5</v>
      </c>
      <c r="H33" s="18">
        <f t="shared" si="16"/>
        <v>1.3259999784374484E-2</v>
      </c>
      <c r="I33" s="19"/>
      <c r="J33" s="133">
        <v>6.0000002460806063E-5</v>
      </c>
      <c r="K33" s="18">
        <f t="shared" si="17"/>
        <v>1.326000054383814E-2</v>
      </c>
      <c r="L33" s="19"/>
      <c r="M33" s="21">
        <f t="shared" si="14"/>
        <v>7.5946365689361084E-10</v>
      </c>
      <c r="N33" s="22">
        <f>IF((H33)=0,"",(M33/H33))</f>
        <v>5.7274786519118872E-8</v>
      </c>
      <c r="O33" s="19"/>
      <c r="P33" s="133">
        <v>6.0000001057066139E-5</v>
      </c>
      <c r="Q33" s="18">
        <f t="shared" si="18"/>
        <v>1.3260000233611617E-2</v>
      </c>
      <c r="R33" s="19"/>
      <c r="S33" s="21">
        <f t="shared" si="10"/>
        <v>-3.1022652328960287E-10</v>
      </c>
      <c r="T33" s="22">
        <f t="shared" si="5"/>
        <v>-2.3395664446919172E-8</v>
      </c>
      <c r="U33" s="19"/>
      <c r="V33" s="133">
        <v>6.000000141885779E-5</v>
      </c>
      <c r="W33" s="18">
        <f t="shared" si="19"/>
        <v>1.3260000313567572E-2</v>
      </c>
      <c r="X33" s="19"/>
      <c r="Y33" s="21">
        <f t="shared" si="11"/>
        <v>7.9955955051280725E-11</v>
      </c>
      <c r="Z33" s="22">
        <f t="shared" si="7"/>
        <v>6.0298607573631378E-9</v>
      </c>
      <c r="AA33" s="19"/>
      <c r="AB33" s="133">
        <v>5.9748076265468277E-5</v>
      </c>
      <c r="AC33" s="18">
        <f t="shared" si="20"/>
        <v>1.3204324854668489E-2</v>
      </c>
      <c r="AD33" s="19"/>
      <c r="AE33" s="21">
        <f t="shared" si="12"/>
        <v>-5.5675458899083485E-5</v>
      </c>
      <c r="AF33" s="22">
        <f t="shared" si="9"/>
        <v>-4.1987524572014235E-3</v>
      </c>
    </row>
    <row r="34" spans="2:32" x14ac:dyDescent="0.25">
      <c r="B34" s="37" t="s">
        <v>20</v>
      </c>
      <c r="C34" s="14"/>
      <c r="D34" s="15"/>
      <c r="E34" s="15"/>
      <c r="F34" s="179">
        <f>$G$7*(1+G63)-$G$7</f>
        <v>8.3759000000000015</v>
      </c>
      <c r="G34" s="38">
        <f>0.64*$G$44+0.18*$G$45+0.18*$G$46</f>
        <v>0.10214000000000001</v>
      </c>
      <c r="H34" s="18">
        <f t="shared" si="16"/>
        <v>0.85551442600000027</v>
      </c>
      <c r="I34" s="19"/>
      <c r="J34" s="38">
        <f>0.64*$G$44+0.18*$G$45+0.18*$G$46</f>
        <v>0.10214000000000001</v>
      </c>
      <c r="K34" s="18">
        <f t="shared" si="17"/>
        <v>0.85551442600000027</v>
      </c>
      <c r="L34" s="19"/>
      <c r="M34" s="21">
        <f t="shared" si="14"/>
        <v>0</v>
      </c>
      <c r="N34" s="22">
        <f>IF((H34)=0,"",(M34/H34))</f>
        <v>0</v>
      </c>
      <c r="O34" s="19"/>
      <c r="P34" s="38">
        <f>0.64*$G$44+0.18*$G$45+0.18*$G$46</f>
        <v>0.10214000000000001</v>
      </c>
      <c r="Q34" s="18">
        <f t="shared" si="18"/>
        <v>0.85551442600000027</v>
      </c>
      <c r="R34" s="19"/>
      <c r="S34" s="21">
        <f t="shared" si="10"/>
        <v>0</v>
      </c>
      <c r="T34" s="22">
        <f t="shared" si="5"/>
        <v>0</v>
      </c>
      <c r="U34" s="19"/>
      <c r="V34" s="38">
        <f>0.64*$G$44+0.18*$G$45+0.18*$G$46</f>
        <v>0.10214000000000001</v>
      </c>
      <c r="W34" s="18">
        <f t="shared" si="19"/>
        <v>0.85551442600000027</v>
      </c>
      <c r="X34" s="19"/>
      <c r="Y34" s="21">
        <f t="shared" si="11"/>
        <v>0</v>
      </c>
      <c r="Z34" s="22">
        <f t="shared" si="7"/>
        <v>0</v>
      </c>
      <c r="AA34" s="19"/>
      <c r="AB34" s="38">
        <f>0.64*$G$44+0.18*$G$45+0.18*$G$46</f>
        <v>0.10214000000000001</v>
      </c>
      <c r="AC34" s="18">
        <f t="shared" si="20"/>
        <v>0.85551442600000027</v>
      </c>
      <c r="AD34" s="19"/>
      <c r="AE34" s="21">
        <f t="shared" si="12"/>
        <v>0</v>
      </c>
      <c r="AF34" s="22">
        <f t="shared" si="9"/>
        <v>0</v>
      </c>
    </row>
    <row r="35" spans="2:32" x14ac:dyDescent="0.25">
      <c r="B35" s="37" t="s">
        <v>21</v>
      </c>
      <c r="C35" s="14"/>
      <c r="D35" s="15" t="s">
        <v>55</v>
      </c>
      <c r="E35" s="15"/>
      <c r="F35" s="17">
        <v>1</v>
      </c>
      <c r="G35" s="38">
        <v>0.79</v>
      </c>
      <c r="H35" s="18">
        <f t="shared" si="16"/>
        <v>0.79</v>
      </c>
      <c r="I35" s="19"/>
      <c r="J35" s="38">
        <v>0.79</v>
      </c>
      <c r="K35" s="18">
        <f t="shared" si="17"/>
        <v>0.79</v>
      </c>
      <c r="L35" s="19"/>
      <c r="M35" s="21">
        <f t="shared" si="14"/>
        <v>0</v>
      </c>
      <c r="N35" s="22"/>
      <c r="O35" s="19"/>
      <c r="P35" s="38">
        <v>0.79</v>
      </c>
      <c r="Q35" s="18">
        <f t="shared" si="18"/>
        <v>0.79</v>
      </c>
      <c r="R35" s="19"/>
      <c r="S35" s="21">
        <f t="shared" si="10"/>
        <v>0</v>
      </c>
      <c r="T35" s="22"/>
      <c r="U35" s="19"/>
      <c r="V35" s="38">
        <v>0.79</v>
      </c>
      <c r="W35" s="18">
        <f t="shared" si="19"/>
        <v>0.79</v>
      </c>
      <c r="X35" s="19"/>
      <c r="Y35" s="21">
        <f t="shared" si="11"/>
        <v>0</v>
      </c>
      <c r="Z35" s="22"/>
      <c r="AA35" s="19"/>
      <c r="AB35" s="38">
        <v>0</v>
      </c>
      <c r="AC35" s="18">
        <f t="shared" si="20"/>
        <v>0</v>
      </c>
      <c r="AD35" s="19"/>
      <c r="AE35" s="21">
        <f t="shared" si="12"/>
        <v>-0.79</v>
      </c>
      <c r="AF35" s="22"/>
    </row>
    <row r="36" spans="2:32" ht="25.5" customHeight="1" x14ac:dyDescent="0.25">
      <c r="B36" s="39" t="s">
        <v>22</v>
      </c>
      <c r="C36" s="40"/>
      <c r="D36" s="40"/>
      <c r="E36" s="40"/>
      <c r="F36" s="42"/>
      <c r="G36" s="41"/>
      <c r="H36" s="43">
        <f>SUM(H29:H35)+H28</f>
        <v>21.459574425784378</v>
      </c>
      <c r="I36" s="31"/>
      <c r="J36" s="41"/>
      <c r="K36" s="43">
        <f>SUM(K29:K35)+K28</f>
        <v>23.995852970287547</v>
      </c>
      <c r="L36" s="31"/>
      <c r="M36" s="32">
        <f t="shared" si="14"/>
        <v>2.536278544503169</v>
      </c>
      <c r="N36" s="33">
        <f t="shared" ref="N36:N46" si="22">IF((H36)=0,"",(M36/H36))</f>
        <v>0.11818866927089419</v>
      </c>
      <c r="O36" s="31"/>
      <c r="P36" s="41"/>
      <c r="Q36" s="43">
        <f>SUM(Q29:Q35)+Q28</f>
        <v>25.68887442623361</v>
      </c>
      <c r="R36" s="31"/>
      <c r="S36" s="32">
        <f t="shared" si="10"/>
        <v>1.693021455946063</v>
      </c>
      <c r="T36" s="33">
        <f t="shared" ref="T36:T46" si="23">IF((K36)=0,"",(S36/K36))</f>
        <v>7.0554752024961045E-2</v>
      </c>
      <c r="U36" s="31"/>
      <c r="V36" s="41"/>
      <c r="W36" s="43">
        <f>SUM(W29:W35)+W28</f>
        <v>26.412774426313568</v>
      </c>
      <c r="X36" s="31"/>
      <c r="Y36" s="32">
        <f t="shared" si="11"/>
        <v>0.72390000007995781</v>
      </c>
      <c r="Z36" s="33">
        <f t="shared" ref="Z36:Z46" si="24">IF((Q36)=0,"",(Y36/Q36))</f>
        <v>2.8179514137867692E-2</v>
      </c>
      <c r="AA36" s="31"/>
      <c r="AB36" s="41"/>
      <c r="AC36" s="43">
        <f>SUM(AC29:AC35)+AC28</f>
        <v>27.748718750854668</v>
      </c>
      <c r="AD36" s="31"/>
      <c r="AE36" s="32">
        <f t="shared" si="12"/>
        <v>1.3359443245410993</v>
      </c>
      <c r="AF36" s="33">
        <f t="shared" ref="AF36:AF46" si="25">IF((W36)=0,"",(AE36/W36))</f>
        <v>5.0579477300581224E-2</v>
      </c>
    </row>
    <row r="37" spans="2:32" x14ac:dyDescent="0.25">
      <c r="B37" s="19" t="s">
        <v>23</v>
      </c>
      <c r="C37" s="19"/>
      <c r="D37" s="44" t="s">
        <v>58</v>
      </c>
      <c r="E37" s="44"/>
      <c r="F37" s="45">
        <f>G7*(1+G63)</f>
        <v>229.3759</v>
      </c>
      <c r="G37" s="20">
        <v>7.9911436447223493E-3</v>
      </c>
      <c r="H37" s="18">
        <f>$F37*G37</f>
        <v>1.8329757655374692</v>
      </c>
      <c r="I37" s="19"/>
      <c r="J37" s="20">
        <v>7.7725149591303024E-3</v>
      </c>
      <c r="K37" s="18">
        <f>$F37*J37</f>
        <v>1.7828276140139763</v>
      </c>
      <c r="L37" s="19"/>
      <c r="M37" s="21">
        <f t="shared" si="14"/>
        <v>-5.0148151523492945E-2</v>
      </c>
      <c r="N37" s="22">
        <f t="shared" si="22"/>
        <v>-2.735887318662306E-2</v>
      </c>
      <c r="O37" s="19"/>
      <c r="P37" s="20">
        <v>7.7725149591303024E-3</v>
      </c>
      <c r="Q37" s="18">
        <f>$F37*P37</f>
        <v>1.7828276140139763</v>
      </c>
      <c r="R37" s="19"/>
      <c r="S37" s="21">
        <f t="shared" si="10"/>
        <v>0</v>
      </c>
      <c r="T37" s="22">
        <f t="shared" si="23"/>
        <v>0</v>
      </c>
      <c r="U37" s="19"/>
      <c r="V37" s="20">
        <v>7.7725149591303024E-3</v>
      </c>
      <c r="W37" s="18">
        <f>$F37*V37</f>
        <v>1.7828276140139763</v>
      </c>
      <c r="X37" s="19"/>
      <c r="Y37" s="21">
        <f t="shared" si="11"/>
        <v>0</v>
      </c>
      <c r="Z37" s="22">
        <f t="shared" si="24"/>
        <v>0</v>
      </c>
      <c r="AA37" s="19"/>
      <c r="AB37" s="20">
        <v>7.7725149591303024E-3</v>
      </c>
      <c r="AC37" s="18">
        <f>$F37*AB37</f>
        <v>1.7828276140139763</v>
      </c>
      <c r="AD37" s="19"/>
      <c r="AE37" s="21">
        <f t="shared" si="12"/>
        <v>0</v>
      </c>
      <c r="AF37" s="22">
        <f t="shared" si="25"/>
        <v>0</v>
      </c>
    </row>
    <row r="38" spans="2:32" ht="25.5" customHeight="1" x14ac:dyDescent="0.25">
      <c r="B38" s="46" t="s">
        <v>24</v>
      </c>
      <c r="C38" s="19"/>
      <c r="D38" s="44" t="s">
        <v>58</v>
      </c>
      <c r="E38" s="44"/>
      <c r="F38" s="45">
        <f>F37</f>
        <v>229.3759</v>
      </c>
      <c r="G38" s="20">
        <v>5.8767041198229978E-3</v>
      </c>
      <c r="H38" s="18">
        <f>$F38*G38</f>
        <v>1.3479742965181081</v>
      </c>
      <c r="I38" s="19"/>
      <c r="J38" s="20">
        <v>5.8885548323693356E-3</v>
      </c>
      <c r="K38" s="18">
        <f>$F38*J38</f>
        <v>1.3506925643740655</v>
      </c>
      <c r="L38" s="19"/>
      <c r="M38" s="21">
        <f t="shared" si="14"/>
        <v>2.7182678559574125E-3</v>
      </c>
      <c r="N38" s="22">
        <f t="shared" si="22"/>
        <v>2.016557632425817E-3</v>
      </c>
      <c r="O38" s="19"/>
      <c r="P38" s="20">
        <v>5.8885548323693356E-3</v>
      </c>
      <c r="Q38" s="18">
        <f>$F38*P38</f>
        <v>1.3506925643740655</v>
      </c>
      <c r="R38" s="19"/>
      <c r="S38" s="21">
        <f t="shared" si="10"/>
        <v>0</v>
      </c>
      <c r="T38" s="22">
        <f t="shared" si="23"/>
        <v>0</v>
      </c>
      <c r="U38" s="19"/>
      <c r="V38" s="20">
        <v>5.8885548323693356E-3</v>
      </c>
      <c r="W38" s="18">
        <f>$F38*V38</f>
        <v>1.3506925643740655</v>
      </c>
      <c r="X38" s="19"/>
      <c r="Y38" s="21">
        <f t="shared" si="11"/>
        <v>0</v>
      </c>
      <c r="Z38" s="22">
        <f t="shared" si="24"/>
        <v>0</v>
      </c>
      <c r="AA38" s="19"/>
      <c r="AB38" s="20">
        <v>5.8885548323693356E-3</v>
      </c>
      <c r="AC38" s="18">
        <f>$F38*AB38</f>
        <v>1.3506925643740655</v>
      </c>
      <c r="AD38" s="19"/>
      <c r="AE38" s="21">
        <f t="shared" si="12"/>
        <v>0</v>
      </c>
      <c r="AF38" s="22">
        <f t="shared" si="25"/>
        <v>0</v>
      </c>
    </row>
    <row r="39" spans="2:32" ht="25.5" customHeight="1" x14ac:dyDescent="0.25">
      <c r="B39" s="39" t="s">
        <v>25</v>
      </c>
      <c r="C39" s="26"/>
      <c r="D39" s="26"/>
      <c r="E39" s="26"/>
      <c r="F39" s="42"/>
      <c r="G39" s="47"/>
      <c r="H39" s="43">
        <f>SUM(H36:H38)</f>
        <v>24.640524487839954</v>
      </c>
      <c r="I39" s="48"/>
      <c r="J39" s="47"/>
      <c r="K39" s="43">
        <f>SUM(K36:K38)</f>
        <v>27.129373148675587</v>
      </c>
      <c r="L39" s="48"/>
      <c r="M39" s="32">
        <f t="shared" si="14"/>
        <v>2.4888486608356324</v>
      </c>
      <c r="N39" s="33">
        <f t="shared" si="22"/>
        <v>0.10100631835429777</v>
      </c>
      <c r="O39" s="48"/>
      <c r="P39" s="47"/>
      <c r="Q39" s="43">
        <f>SUM(Q36:Q38)</f>
        <v>28.82239460462165</v>
      </c>
      <c r="R39" s="48"/>
      <c r="S39" s="32">
        <f t="shared" si="10"/>
        <v>1.693021455946063</v>
      </c>
      <c r="T39" s="33">
        <f t="shared" si="23"/>
        <v>6.240547640625134E-2</v>
      </c>
      <c r="U39" s="48"/>
      <c r="V39" s="47"/>
      <c r="W39" s="43">
        <f>SUM(W36:W38)</f>
        <v>29.546294604701608</v>
      </c>
      <c r="X39" s="48"/>
      <c r="Y39" s="32">
        <f t="shared" si="11"/>
        <v>0.72390000007995781</v>
      </c>
      <c r="Z39" s="33">
        <f t="shared" si="24"/>
        <v>2.5115886796022179E-2</v>
      </c>
      <c r="AA39" s="48"/>
      <c r="AB39" s="47"/>
      <c r="AC39" s="43">
        <f>SUM(AC36:AC38)</f>
        <v>30.882238929242707</v>
      </c>
      <c r="AD39" s="48"/>
      <c r="AE39" s="32">
        <f t="shared" si="12"/>
        <v>1.3359443245410993</v>
      </c>
      <c r="AF39" s="33">
        <f t="shared" si="25"/>
        <v>4.5215291542125044E-2</v>
      </c>
    </row>
    <row r="40" spans="2:32" ht="24.75" customHeight="1" x14ac:dyDescent="0.25">
      <c r="B40" s="49" t="s">
        <v>26</v>
      </c>
      <c r="C40" s="14"/>
      <c r="D40" s="15" t="s">
        <v>58</v>
      </c>
      <c r="E40" s="15"/>
      <c r="F40" s="45">
        <f>F38</f>
        <v>229.3759</v>
      </c>
      <c r="G40" s="50">
        <v>4.4000000000000003E-3</v>
      </c>
      <c r="H40" s="154">
        <f t="shared" ref="H40:H48" si="26">$F40*G40</f>
        <v>1.0092539600000001</v>
      </c>
      <c r="I40" s="19"/>
      <c r="J40" s="211">
        <v>5.8500000000000002E-3</v>
      </c>
      <c r="K40" s="212">
        <f t="shared" ref="K40:K48" si="27">$F40*J40</f>
        <v>1.341849015</v>
      </c>
      <c r="L40" s="19"/>
      <c r="M40" s="21">
        <f t="shared" si="14"/>
        <v>0.33259505499999986</v>
      </c>
      <c r="N40" s="155">
        <f t="shared" si="22"/>
        <v>0.32954545454545436</v>
      </c>
      <c r="O40" s="19"/>
      <c r="P40" s="50">
        <v>4.4000000000000003E-3</v>
      </c>
      <c r="Q40" s="154">
        <f t="shared" ref="Q40:Q48" si="28">$F40*P40</f>
        <v>1.0092539600000001</v>
      </c>
      <c r="R40" s="19"/>
      <c r="S40" s="21">
        <f t="shared" si="10"/>
        <v>-0.33259505499999986</v>
      </c>
      <c r="T40" s="155">
        <f t="shared" si="23"/>
        <v>-0.24786324786324776</v>
      </c>
      <c r="U40" s="19"/>
      <c r="V40" s="50">
        <v>4.4000000000000003E-3</v>
      </c>
      <c r="W40" s="154">
        <f t="shared" ref="W40:W48" si="29">$F40*V40</f>
        <v>1.0092539600000001</v>
      </c>
      <c r="X40" s="19"/>
      <c r="Y40" s="21">
        <f t="shared" si="11"/>
        <v>0</v>
      </c>
      <c r="Z40" s="155">
        <f t="shared" si="24"/>
        <v>0</v>
      </c>
      <c r="AA40" s="19"/>
      <c r="AB40" s="50">
        <v>4.4000000000000003E-3</v>
      </c>
      <c r="AC40" s="154">
        <f t="shared" ref="AC40:AC48" si="30">$F40*AB40</f>
        <v>1.0092539600000001</v>
      </c>
      <c r="AD40" s="19"/>
      <c r="AE40" s="21">
        <f t="shared" si="12"/>
        <v>0</v>
      </c>
      <c r="AF40" s="155">
        <f t="shared" si="25"/>
        <v>0</v>
      </c>
    </row>
    <row r="41" spans="2:32" ht="25.5" customHeight="1" x14ac:dyDescent="0.25">
      <c r="B41" s="49" t="s">
        <v>27</v>
      </c>
      <c r="C41" s="14"/>
      <c r="D41" s="15" t="s">
        <v>58</v>
      </c>
      <c r="E41" s="15"/>
      <c r="F41" s="45">
        <f>F38</f>
        <v>229.3759</v>
      </c>
      <c r="G41" s="50">
        <v>1.2999999999999999E-3</v>
      </c>
      <c r="H41" s="154">
        <f t="shared" si="26"/>
        <v>0.29818866999999999</v>
      </c>
      <c r="I41" s="19"/>
      <c r="J41" s="50">
        <v>1.2999999999999999E-3</v>
      </c>
      <c r="K41" s="154">
        <f t="shared" si="27"/>
        <v>0.29818866999999999</v>
      </c>
      <c r="L41" s="19"/>
      <c r="M41" s="21">
        <f t="shared" si="14"/>
        <v>0</v>
      </c>
      <c r="N41" s="155">
        <f t="shared" si="22"/>
        <v>0</v>
      </c>
      <c r="O41" s="19"/>
      <c r="P41" s="50">
        <v>1.2999999999999999E-3</v>
      </c>
      <c r="Q41" s="154">
        <f t="shared" si="28"/>
        <v>0.29818866999999999</v>
      </c>
      <c r="R41" s="19"/>
      <c r="S41" s="21">
        <f t="shared" si="10"/>
        <v>0</v>
      </c>
      <c r="T41" s="155">
        <f t="shared" si="23"/>
        <v>0</v>
      </c>
      <c r="U41" s="19"/>
      <c r="V41" s="50">
        <v>1.2999999999999999E-3</v>
      </c>
      <c r="W41" s="154">
        <f t="shared" si="29"/>
        <v>0.29818866999999999</v>
      </c>
      <c r="X41" s="19"/>
      <c r="Y41" s="21">
        <f t="shared" si="11"/>
        <v>0</v>
      </c>
      <c r="Z41" s="155">
        <f t="shared" si="24"/>
        <v>0</v>
      </c>
      <c r="AA41" s="19"/>
      <c r="AB41" s="50">
        <v>1.2999999999999999E-3</v>
      </c>
      <c r="AC41" s="154">
        <f t="shared" si="30"/>
        <v>0.29818866999999999</v>
      </c>
      <c r="AD41" s="19"/>
      <c r="AE41" s="21">
        <f t="shared" si="12"/>
        <v>0</v>
      </c>
      <c r="AF41" s="155">
        <f t="shared" si="25"/>
        <v>0</v>
      </c>
    </row>
    <row r="42" spans="2:32" x14ac:dyDescent="0.25">
      <c r="B42" s="14" t="s">
        <v>28</v>
      </c>
      <c r="C42" s="14"/>
      <c r="D42" s="15" t="s">
        <v>55</v>
      </c>
      <c r="E42" s="15"/>
      <c r="F42" s="17">
        <v>1</v>
      </c>
      <c r="G42" s="50">
        <v>0.25</v>
      </c>
      <c r="H42" s="154">
        <f t="shared" si="26"/>
        <v>0.25</v>
      </c>
      <c r="I42" s="19"/>
      <c r="J42" s="50">
        <v>0.25</v>
      </c>
      <c r="K42" s="154">
        <f t="shared" si="27"/>
        <v>0.25</v>
      </c>
      <c r="L42" s="19"/>
      <c r="M42" s="21">
        <f t="shared" si="14"/>
        <v>0</v>
      </c>
      <c r="N42" s="155">
        <f t="shared" si="22"/>
        <v>0</v>
      </c>
      <c r="O42" s="19"/>
      <c r="P42" s="50">
        <v>0.25</v>
      </c>
      <c r="Q42" s="154">
        <f t="shared" si="28"/>
        <v>0.25</v>
      </c>
      <c r="R42" s="19"/>
      <c r="S42" s="21">
        <f t="shared" si="10"/>
        <v>0</v>
      </c>
      <c r="T42" s="155">
        <f t="shared" si="23"/>
        <v>0</v>
      </c>
      <c r="U42" s="19"/>
      <c r="V42" s="50">
        <v>0.25</v>
      </c>
      <c r="W42" s="154">
        <f t="shared" si="29"/>
        <v>0.25</v>
      </c>
      <c r="X42" s="19"/>
      <c r="Y42" s="21">
        <f t="shared" si="11"/>
        <v>0</v>
      </c>
      <c r="Z42" s="155">
        <f t="shared" si="24"/>
        <v>0</v>
      </c>
      <c r="AA42" s="19"/>
      <c r="AB42" s="50">
        <v>0.25</v>
      </c>
      <c r="AC42" s="154">
        <f t="shared" si="30"/>
        <v>0.25</v>
      </c>
      <c r="AD42" s="19"/>
      <c r="AE42" s="21">
        <f t="shared" si="12"/>
        <v>0</v>
      </c>
      <c r="AF42" s="155">
        <f t="shared" si="25"/>
        <v>0</v>
      </c>
    </row>
    <row r="43" spans="2:32" x14ac:dyDescent="0.25">
      <c r="B43" s="14" t="s">
        <v>29</v>
      </c>
      <c r="C43" s="14"/>
      <c r="D43" s="15" t="s">
        <v>58</v>
      </c>
      <c r="E43" s="15"/>
      <c r="F43" s="53">
        <f>G7</f>
        <v>221</v>
      </c>
      <c r="G43" s="50">
        <v>7.0000000000000001E-3</v>
      </c>
      <c r="H43" s="154">
        <f t="shared" si="26"/>
        <v>1.5469999999999999</v>
      </c>
      <c r="I43" s="19"/>
      <c r="J43" s="211">
        <v>0</v>
      </c>
      <c r="K43" s="212">
        <f t="shared" si="27"/>
        <v>0</v>
      </c>
      <c r="L43" s="19"/>
      <c r="M43" s="21">
        <f t="shared" si="14"/>
        <v>-1.5469999999999999</v>
      </c>
      <c r="N43" s="155">
        <f t="shared" si="22"/>
        <v>-1</v>
      </c>
      <c r="O43" s="19"/>
      <c r="P43" s="50"/>
      <c r="Q43" s="154">
        <f t="shared" si="28"/>
        <v>0</v>
      </c>
      <c r="R43" s="19"/>
      <c r="S43" s="21">
        <f t="shared" si="10"/>
        <v>0</v>
      </c>
      <c r="T43" s="155" t="str">
        <f t="shared" si="23"/>
        <v/>
      </c>
      <c r="U43" s="19"/>
      <c r="V43" s="50"/>
      <c r="W43" s="154">
        <f t="shared" si="29"/>
        <v>0</v>
      </c>
      <c r="X43" s="19"/>
      <c r="Y43" s="21">
        <f t="shared" si="11"/>
        <v>0</v>
      </c>
      <c r="Z43" s="155" t="str">
        <f t="shared" si="24"/>
        <v/>
      </c>
      <c r="AA43" s="19"/>
      <c r="AB43" s="50"/>
      <c r="AC43" s="154">
        <f t="shared" si="30"/>
        <v>0</v>
      </c>
      <c r="AD43" s="19"/>
      <c r="AE43" s="21">
        <f t="shared" si="12"/>
        <v>0</v>
      </c>
      <c r="AF43" s="155" t="str">
        <f t="shared" si="25"/>
        <v/>
      </c>
    </row>
    <row r="44" spans="2:32" x14ac:dyDescent="0.25">
      <c r="B44" s="37" t="s">
        <v>30</v>
      </c>
      <c r="C44" s="14"/>
      <c r="D44" s="15" t="s">
        <v>58</v>
      </c>
      <c r="E44" s="15"/>
      <c r="F44" s="55">
        <f>0.64*$G$7</f>
        <v>141.44</v>
      </c>
      <c r="G44" s="54">
        <v>0.08</v>
      </c>
      <c r="H44" s="154">
        <f t="shared" si="26"/>
        <v>11.315200000000001</v>
      </c>
      <c r="I44" s="19"/>
      <c r="J44" s="54">
        <v>0.08</v>
      </c>
      <c r="K44" s="154">
        <f t="shared" si="27"/>
        <v>11.315200000000001</v>
      </c>
      <c r="L44" s="19"/>
      <c r="M44" s="21">
        <f t="shared" si="14"/>
        <v>0</v>
      </c>
      <c r="N44" s="155">
        <f t="shared" si="22"/>
        <v>0</v>
      </c>
      <c r="O44" s="19"/>
      <c r="P44" s="54">
        <v>0.08</v>
      </c>
      <c r="Q44" s="154">
        <f t="shared" si="28"/>
        <v>11.315200000000001</v>
      </c>
      <c r="R44" s="19"/>
      <c r="S44" s="21">
        <f t="shared" si="10"/>
        <v>0</v>
      </c>
      <c r="T44" s="155">
        <f t="shared" si="23"/>
        <v>0</v>
      </c>
      <c r="U44" s="19"/>
      <c r="V44" s="54">
        <v>0.08</v>
      </c>
      <c r="W44" s="154">
        <f t="shared" si="29"/>
        <v>11.315200000000001</v>
      </c>
      <c r="X44" s="19"/>
      <c r="Y44" s="21">
        <f t="shared" si="11"/>
        <v>0</v>
      </c>
      <c r="Z44" s="155">
        <f t="shared" si="24"/>
        <v>0</v>
      </c>
      <c r="AA44" s="19"/>
      <c r="AB44" s="54">
        <v>0.08</v>
      </c>
      <c r="AC44" s="154">
        <f t="shared" si="30"/>
        <v>11.315200000000001</v>
      </c>
      <c r="AD44" s="19"/>
      <c r="AE44" s="21">
        <f t="shared" si="12"/>
        <v>0</v>
      </c>
      <c r="AF44" s="155">
        <f t="shared" si="25"/>
        <v>0</v>
      </c>
    </row>
    <row r="45" spans="2:32" x14ac:dyDescent="0.25">
      <c r="B45" s="37" t="s">
        <v>31</v>
      </c>
      <c r="C45" s="14"/>
      <c r="D45" s="15" t="s">
        <v>58</v>
      </c>
      <c r="E45" s="15"/>
      <c r="F45" s="55">
        <f>0.18*$G$7</f>
        <v>39.78</v>
      </c>
      <c r="G45" s="54">
        <v>0.122</v>
      </c>
      <c r="H45" s="154">
        <f t="shared" si="26"/>
        <v>4.8531599999999999</v>
      </c>
      <c r="I45" s="19"/>
      <c r="J45" s="54">
        <v>0.122</v>
      </c>
      <c r="K45" s="154">
        <f t="shared" si="27"/>
        <v>4.8531599999999999</v>
      </c>
      <c r="L45" s="19"/>
      <c r="M45" s="21">
        <f t="shared" si="14"/>
        <v>0</v>
      </c>
      <c r="N45" s="155">
        <f t="shared" si="22"/>
        <v>0</v>
      </c>
      <c r="O45" s="19"/>
      <c r="P45" s="54">
        <v>0.122</v>
      </c>
      <c r="Q45" s="154">
        <f t="shared" si="28"/>
        <v>4.8531599999999999</v>
      </c>
      <c r="R45" s="19"/>
      <c r="S45" s="21">
        <f t="shared" si="10"/>
        <v>0</v>
      </c>
      <c r="T45" s="155">
        <f t="shared" si="23"/>
        <v>0</v>
      </c>
      <c r="U45" s="19"/>
      <c r="V45" s="54">
        <v>0.122</v>
      </c>
      <c r="W45" s="154">
        <f t="shared" si="29"/>
        <v>4.8531599999999999</v>
      </c>
      <c r="X45" s="19"/>
      <c r="Y45" s="21">
        <f t="shared" si="11"/>
        <v>0</v>
      </c>
      <c r="Z45" s="155">
        <f t="shared" si="24"/>
        <v>0</v>
      </c>
      <c r="AA45" s="19"/>
      <c r="AB45" s="54">
        <v>0.122</v>
      </c>
      <c r="AC45" s="154">
        <f t="shared" si="30"/>
        <v>4.8531599999999999</v>
      </c>
      <c r="AD45" s="19"/>
      <c r="AE45" s="21">
        <f t="shared" si="12"/>
        <v>0</v>
      </c>
      <c r="AF45" s="155">
        <f t="shared" si="25"/>
        <v>0</v>
      </c>
    </row>
    <row r="46" spans="2:32" x14ac:dyDescent="0.25">
      <c r="B46" s="6" t="s">
        <v>32</v>
      </c>
      <c r="C46" s="14"/>
      <c r="D46" s="15" t="s">
        <v>58</v>
      </c>
      <c r="E46" s="15"/>
      <c r="F46" s="55">
        <f>0.18*$G$7</f>
        <v>39.78</v>
      </c>
      <c r="G46" s="54">
        <v>0.161</v>
      </c>
      <c r="H46" s="154">
        <f t="shared" si="26"/>
        <v>6.4045800000000002</v>
      </c>
      <c r="I46" s="19"/>
      <c r="J46" s="54">
        <v>0.161</v>
      </c>
      <c r="K46" s="154">
        <f t="shared" si="27"/>
        <v>6.4045800000000002</v>
      </c>
      <c r="L46" s="19"/>
      <c r="M46" s="21">
        <f t="shared" si="14"/>
        <v>0</v>
      </c>
      <c r="N46" s="155">
        <f t="shared" si="22"/>
        <v>0</v>
      </c>
      <c r="O46" s="19"/>
      <c r="P46" s="54">
        <v>0.161</v>
      </c>
      <c r="Q46" s="154">
        <f t="shared" si="28"/>
        <v>6.4045800000000002</v>
      </c>
      <c r="R46" s="19"/>
      <c r="S46" s="21">
        <f t="shared" si="10"/>
        <v>0</v>
      </c>
      <c r="T46" s="155">
        <f t="shared" si="23"/>
        <v>0</v>
      </c>
      <c r="U46" s="19"/>
      <c r="V46" s="54">
        <v>0.161</v>
      </c>
      <c r="W46" s="154">
        <f t="shared" si="29"/>
        <v>6.4045800000000002</v>
      </c>
      <c r="X46" s="19"/>
      <c r="Y46" s="21">
        <f t="shared" si="11"/>
        <v>0</v>
      </c>
      <c r="Z46" s="155">
        <f t="shared" si="24"/>
        <v>0</v>
      </c>
      <c r="AA46" s="19"/>
      <c r="AB46" s="54">
        <v>0.161</v>
      </c>
      <c r="AC46" s="154">
        <f t="shared" si="30"/>
        <v>6.4045800000000002</v>
      </c>
      <c r="AD46" s="19"/>
      <c r="AE46" s="21">
        <f t="shared" si="12"/>
        <v>0</v>
      </c>
      <c r="AF46" s="155">
        <f t="shared" si="25"/>
        <v>0</v>
      </c>
    </row>
    <row r="47" spans="2:32" s="61" customFormat="1" x14ac:dyDescent="0.25">
      <c r="B47" s="158" t="s">
        <v>33</v>
      </c>
      <c r="C47" s="56"/>
      <c r="D47" s="57" t="s">
        <v>58</v>
      </c>
      <c r="E47" s="57"/>
      <c r="F47" s="58">
        <f>IF(AND(N3=1, G7&gt;=600), 600, IF(AND(N3=1, AND(G7&lt;600, G7&gt;=0)), G7, IF(AND(N3=2, G7&gt;=1000), 1000, IF(AND(N3=2, AND(G7&lt;1000, G7&gt;=0)), G7))))</f>
        <v>221</v>
      </c>
      <c r="G47" s="54">
        <v>9.4E-2</v>
      </c>
      <c r="H47" s="154">
        <f t="shared" si="26"/>
        <v>20.774000000000001</v>
      </c>
      <c r="I47" s="59"/>
      <c r="J47" s="54">
        <v>9.4E-2</v>
      </c>
      <c r="K47" s="154">
        <f t="shared" si="27"/>
        <v>20.774000000000001</v>
      </c>
      <c r="L47" s="59"/>
      <c r="M47" s="60">
        <f t="shared" si="14"/>
        <v>0</v>
      </c>
      <c r="N47" s="210">
        <f>IF((H47)=FALSE,"",(M47/H47))</f>
        <v>0</v>
      </c>
      <c r="O47" s="59"/>
      <c r="P47" s="54">
        <v>9.4E-2</v>
      </c>
      <c r="Q47" s="154">
        <f t="shared" si="28"/>
        <v>20.774000000000001</v>
      </c>
      <c r="R47" s="59"/>
      <c r="S47" s="60">
        <f t="shared" si="10"/>
        <v>0</v>
      </c>
      <c r="T47" s="155">
        <f>IF((K47)=FALSE,"",(S47/K47))</f>
        <v>0</v>
      </c>
      <c r="U47" s="59"/>
      <c r="V47" s="54">
        <v>9.4E-2</v>
      </c>
      <c r="W47" s="154">
        <f t="shared" si="29"/>
        <v>20.774000000000001</v>
      </c>
      <c r="X47" s="59"/>
      <c r="Y47" s="60">
        <f t="shared" si="11"/>
        <v>0</v>
      </c>
      <c r="Z47" s="155">
        <f>IF((Q47)=FALSE,"",(Y47/Q47))</f>
        <v>0</v>
      </c>
      <c r="AA47" s="59"/>
      <c r="AB47" s="54">
        <v>9.4E-2</v>
      </c>
      <c r="AC47" s="154">
        <f t="shared" si="30"/>
        <v>20.774000000000001</v>
      </c>
      <c r="AD47" s="59"/>
      <c r="AE47" s="60">
        <f>AC47-W47</f>
        <v>0</v>
      </c>
      <c r="AF47" s="155">
        <f>IF((W47)=FALSE,"",(AE47/W47))</f>
        <v>0</v>
      </c>
    </row>
    <row r="48" spans="2:32" s="61" customFormat="1" ht="13" thickBot="1" x14ac:dyDescent="0.3">
      <c r="B48" s="158" t="s">
        <v>34</v>
      </c>
      <c r="C48" s="56"/>
      <c r="D48" s="57" t="s">
        <v>58</v>
      </c>
      <c r="E48" s="57"/>
      <c r="F48" s="58">
        <f>IF(AND(N3=1, G7&gt;=600), G7-600, IF(AND(N3=1, AND(G7&lt;600, G7&gt;=0)), 0, IF(AND(N3=2, G7&gt;=1000), G7-1000, IF(AND(N3=2, AND(G7&lt;1000, G7&gt;=0)), 0))))</f>
        <v>0</v>
      </c>
      <c r="G48" s="54">
        <v>0.11</v>
      </c>
      <c r="H48" s="154">
        <f t="shared" si="26"/>
        <v>0</v>
      </c>
      <c r="I48" s="59"/>
      <c r="J48" s="54">
        <v>0.11</v>
      </c>
      <c r="K48" s="154">
        <f t="shared" si="27"/>
        <v>0</v>
      </c>
      <c r="L48" s="59"/>
      <c r="M48" s="60">
        <f t="shared" si="14"/>
        <v>0</v>
      </c>
      <c r="N48" s="155" t="str">
        <f>IFERROR(IF((H48)=FALSE,"",(M48/H48)),"n/a")</f>
        <v>n/a</v>
      </c>
      <c r="O48" s="59"/>
      <c r="P48" s="54">
        <v>0.11</v>
      </c>
      <c r="Q48" s="154">
        <f t="shared" si="28"/>
        <v>0</v>
      </c>
      <c r="R48" s="59"/>
      <c r="S48" s="60">
        <f t="shared" si="10"/>
        <v>0</v>
      </c>
      <c r="T48" s="155" t="e">
        <f>IF((K48)=FALSE,"",(S48/K48))</f>
        <v>#DIV/0!</v>
      </c>
      <c r="U48" s="59"/>
      <c r="V48" s="54">
        <v>0.11</v>
      </c>
      <c r="W48" s="154">
        <f t="shared" si="29"/>
        <v>0</v>
      </c>
      <c r="X48" s="59"/>
      <c r="Y48" s="60">
        <f t="shared" si="11"/>
        <v>0</v>
      </c>
      <c r="Z48" s="155" t="e">
        <f>IF((Q48)=FALSE,"",(Y48/Q48))</f>
        <v>#DIV/0!</v>
      </c>
      <c r="AA48" s="59"/>
      <c r="AB48" s="54">
        <v>0.11</v>
      </c>
      <c r="AC48" s="154">
        <f t="shared" si="30"/>
        <v>0</v>
      </c>
      <c r="AD48" s="59"/>
      <c r="AE48" s="60">
        <f t="shared" si="12"/>
        <v>0</v>
      </c>
      <c r="AF48" s="155" t="e">
        <f>IF((W48)=FALSE,"",(AE48/W48))</f>
        <v>#DIV/0!</v>
      </c>
    </row>
    <row r="49" spans="2:36" ht="8.25" customHeight="1" thickBot="1" x14ac:dyDescent="0.3">
      <c r="B49" s="62"/>
      <c r="C49" s="63"/>
      <c r="D49" s="64"/>
      <c r="E49" s="64"/>
      <c r="F49" s="66"/>
      <c r="G49" s="65"/>
      <c r="H49" s="67"/>
      <c r="I49" s="68"/>
      <c r="J49" s="65"/>
      <c r="K49" s="67"/>
      <c r="L49" s="68"/>
      <c r="M49" s="69">
        <f t="shared" si="14"/>
        <v>0</v>
      </c>
      <c r="N49" s="70"/>
      <c r="O49" s="68"/>
      <c r="P49" s="65"/>
      <c r="Q49" s="67"/>
      <c r="R49" s="68"/>
      <c r="S49" s="69">
        <f t="shared" si="10"/>
        <v>0</v>
      </c>
      <c r="T49" s="70"/>
      <c r="U49" s="68"/>
      <c r="V49" s="65"/>
      <c r="W49" s="67"/>
      <c r="X49" s="68"/>
      <c r="Y49" s="69">
        <f t="shared" si="11"/>
        <v>0</v>
      </c>
      <c r="Z49" s="70"/>
      <c r="AA49" s="68"/>
      <c r="AB49" s="65"/>
      <c r="AC49" s="67"/>
      <c r="AD49" s="68"/>
      <c r="AE49" s="69">
        <f t="shared" si="12"/>
        <v>0</v>
      </c>
      <c r="AF49" s="70"/>
    </row>
    <row r="50" spans="2:36" ht="13" x14ac:dyDescent="0.25">
      <c r="B50" s="71" t="s">
        <v>35</v>
      </c>
      <c r="C50" s="14"/>
      <c r="D50" s="14"/>
      <c r="E50" s="14"/>
      <c r="F50" s="73"/>
      <c r="G50" s="72"/>
      <c r="H50" s="74">
        <f>SUM(H40:H46,H39)</f>
        <v>50.317907117839951</v>
      </c>
      <c r="I50" s="75"/>
      <c r="J50" s="72"/>
      <c r="K50" s="74">
        <f>SUM(K40:K46,K39)</f>
        <v>51.592350833675582</v>
      </c>
      <c r="L50" s="75"/>
      <c r="M50" s="76">
        <f t="shared" si="14"/>
        <v>1.2744437158356305</v>
      </c>
      <c r="N50" s="77">
        <f>IF((H50)=0,"",(M50/H50))</f>
        <v>2.5327836327751065E-2</v>
      </c>
      <c r="O50" s="75"/>
      <c r="P50" s="72"/>
      <c r="Q50" s="74">
        <f>SUM(Q40:Q46,Q39)</f>
        <v>52.952777234621649</v>
      </c>
      <c r="R50" s="75"/>
      <c r="S50" s="76">
        <f t="shared" si="10"/>
        <v>1.3604264009460678</v>
      </c>
      <c r="T50" s="77">
        <f>IF((K50)=0,"",(S50/K50))</f>
        <v>2.6368761627704011E-2</v>
      </c>
      <c r="U50" s="75"/>
      <c r="V50" s="72"/>
      <c r="W50" s="74">
        <f>SUM(W40:W46,W39)</f>
        <v>53.676677234701607</v>
      </c>
      <c r="X50" s="75"/>
      <c r="Y50" s="76">
        <f t="shared" si="11"/>
        <v>0.72390000007995781</v>
      </c>
      <c r="Z50" s="77">
        <f>IF((Q50)=0,"",(Y50/Q50))</f>
        <v>1.367067107495651E-2</v>
      </c>
      <c r="AA50" s="75"/>
      <c r="AB50" s="72"/>
      <c r="AC50" s="74">
        <f>SUM(AC40:AC46,AC39)</f>
        <v>55.012621559242703</v>
      </c>
      <c r="AD50" s="75"/>
      <c r="AE50" s="76">
        <f t="shared" si="12"/>
        <v>1.3359443245410958</v>
      </c>
      <c r="AF50" s="77">
        <f>IF((W50)=0,"",(AE50/W50))</f>
        <v>2.4888729954346295E-2</v>
      </c>
    </row>
    <row r="51" spans="2:36" x14ac:dyDescent="0.25">
      <c r="B51" s="78" t="s">
        <v>36</v>
      </c>
      <c r="C51" s="14"/>
      <c r="D51" s="14"/>
      <c r="E51" s="14"/>
      <c r="F51" s="80"/>
      <c r="G51" s="79">
        <v>0.13</v>
      </c>
      <c r="H51" s="82">
        <f>H50*G51</f>
        <v>6.5413279253191936</v>
      </c>
      <c r="I51" s="81"/>
      <c r="J51" s="79">
        <v>0.13</v>
      </c>
      <c r="K51" s="82">
        <f>K50*J51</f>
        <v>6.707005608377826</v>
      </c>
      <c r="L51" s="81"/>
      <c r="M51" s="83">
        <f t="shared" si="14"/>
        <v>0.1656776830586324</v>
      </c>
      <c r="N51" s="84">
        <f>IF((H51)=0,"",(M51/H51))</f>
        <v>2.5327836327751128E-2</v>
      </c>
      <c r="O51" s="81"/>
      <c r="P51" s="79">
        <v>0.13</v>
      </c>
      <c r="Q51" s="82">
        <f>Q50*P51</f>
        <v>6.8838610405008147</v>
      </c>
      <c r="R51" s="81"/>
      <c r="S51" s="83">
        <f t="shared" si="10"/>
        <v>0.17685543212298871</v>
      </c>
      <c r="T51" s="84">
        <f>IF((K51)=0,"",(S51/K51))</f>
        <v>2.6368761627703994E-2</v>
      </c>
      <c r="U51" s="81"/>
      <c r="V51" s="79">
        <v>0.13</v>
      </c>
      <c r="W51" s="82">
        <f>W50*V51</f>
        <v>6.9779680405112092</v>
      </c>
      <c r="X51" s="81"/>
      <c r="Y51" s="83">
        <f t="shared" si="11"/>
        <v>9.4107000010394515E-2</v>
      </c>
      <c r="Z51" s="84">
        <f>IF((Q51)=0,"",(Y51/Q51))</f>
        <v>1.367067107495651E-2</v>
      </c>
      <c r="AA51" s="81"/>
      <c r="AB51" s="79">
        <v>0.13</v>
      </c>
      <c r="AC51" s="82">
        <f>AC50*AB51</f>
        <v>7.1516408027015519</v>
      </c>
      <c r="AD51" s="81"/>
      <c r="AE51" s="83">
        <f t="shared" si="12"/>
        <v>0.17367276219034267</v>
      </c>
      <c r="AF51" s="84">
        <f>IF((W51)=0,"",(AE51/W51))</f>
        <v>2.4888729954346326E-2</v>
      </c>
    </row>
    <row r="52" spans="2:36" ht="12.75" customHeight="1" x14ac:dyDescent="0.25">
      <c r="B52" s="85" t="s">
        <v>37</v>
      </c>
      <c r="C52" s="14"/>
      <c r="D52" s="14"/>
      <c r="E52" s="14"/>
      <c r="F52" s="80"/>
      <c r="G52" s="86"/>
      <c r="H52" s="82">
        <f>H50+H51</f>
        <v>56.859235043159146</v>
      </c>
      <c r="I52" s="81"/>
      <c r="J52" s="86"/>
      <c r="K52" s="82">
        <f>K50+K51</f>
        <v>58.299356442053409</v>
      </c>
      <c r="L52" s="81"/>
      <c r="M52" s="83">
        <f t="shared" si="14"/>
        <v>1.4401213988942629</v>
      </c>
      <c r="N52" s="84">
        <f>IF((H52)=0,"",(M52/H52))</f>
        <v>2.5327836327751072E-2</v>
      </c>
      <c r="O52" s="81"/>
      <c r="P52" s="86"/>
      <c r="Q52" s="82">
        <f>Q50+Q51</f>
        <v>59.836638275122468</v>
      </c>
      <c r="R52" s="81"/>
      <c r="S52" s="83">
        <f t="shared" si="10"/>
        <v>1.5372818330690592</v>
      </c>
      <c r="T52" s="84">
        <f>IF((K52)=0,"",(S52/K52))</f>
        <v>2.6368761627704056E-2</v>
      </c>
      <c r="U52" s="81"/>
      <c r="V52" s="86"/>
      <c r="W52" s="82">
        <f>W50+W51</f>
        <v>60.654645275212815</v>
      </c>
      <c r="X52" s="81"/>
      <c r="Y52" s="83">
        <f t="shared" si="11"/>
        <v>0.81800700009034699</v>
      </c>
      <c r="Z52" s="84">
        <f>IF((Q52)=0,"",(Y52/Q52))</f>
        <v>1.3670671074956422E-2</v>
      </c>
      <c r="AA52" s="81"/>
      <c r="AB52" s="86"/>
      <c r="AC52" s="82">
        <f>AC50+AC51</f>
        <v>62.164262361944253</v>
      </c>
      <c r="AD52" s="81"/>
      <c r="AE52" s="83">
        <f t="shared" si="12"/>
        <v>1.5096170867314385</v>
      </c>
      <c r="AF52" s="84">
        <f>IF((W52)=0,"",(AE52/W52))</f>
        <v>2.4888729954346302E-2</v>
      </c>
    </row>
    <row r="53" spans="2:36" ht="15.75" customHeight="1" x14ac:dyDescent="0.25">
      <c r="B53" s="141" t="s">
        <v>38</v>
      </c>
      <c r="C53" s="141"/>
      <c r="D53" s="141"/>
      <c r="E53" s="141"/>
      <c r="F53" s="80"/>
      <c r="G53" s="86"/>
      <c r="H53" s="87">
        <f>ROUND(-H52*10%,2)</f>
        <v>-5.69</v>
      </c>
      <c r="I53" s="81"/>
      <c r="J53" s="86"/>
      <c r="K53" s="213">
        <v>0</v>
      </c>
      <c r="L53" s="81"/>
      <c r="M53" s="88">
        <f t="shared" si="14"/>
        <v>5.69</v>
      </c>
      <c r="N53" s="89">
        <f>IF((H53)=0,"",(M53/H53))</f>
        <v>-1</v>
      </c>
      <c r="O53" s="81"/>
      <c r="P53" s="86"/>
      <c r="Q53" s="87">
        <f>ROUND(-Q52*10%,2)</f>
        <v>-5.98</v>
      </c>
      <c r="R53" s="81"/>
      <c r="S53" s="88">
        <f t="shared" si="10"/>
        <v>-5.98</v>
      </c>
      <c r="T53" s="89" t="str">
        <f>IF((K53)=0,"",(S53/K53))</f>
        <v/>
      </c>
      <c r="U53" s="81"/>
      <c r="V53" s="86"/>
      <c r="W53" s="87">
        <f>ROUND(-W52*10%,2)</f>
        <v>-6.07</v>
      </c>
      <c r="X53" s="81"/>
      <c r="Y53" s="88">
        <f t="shared" si="11"/>
        <v>-8.9999999999999858E-2</v>
      </c>
      <c r="Z53" s="89">
        <f>IF((Q53)=0,"",(Y53/Q53))</f>
        <v>1.5050167224080242E-2</v>
      </c>
      <c r="AA53" s="81"/>
      <c r="AB53" s="86"/>
      <c r="AC53" s="87">
        <f>ROUND(-AC52*10%,2)</f>
        <v>-6.22</v>
      </c>
      <c r="AD53" s="81"/>
      <c r="AE53" s="88">
        <f t="shared" si="12"/>
        <v>-0.14999999999999947</v>
      </c>
      <c r="AF53" s="89">
        <f>IF((W53)=0,"",(AE53/W53))</f>
        <v>2.471169686985164E-2</v>
      </c>
    </row>
    <row r="54" spans="2:36" ht="13.5" customHeight="1" thickBot="1" x14ac:dyDescent="0.3">
      <c r="B54" s="222" t="s">
        <v>39</v>
      </c>
      <c r="C54" s="222"/>
      <c r="D54" s="222"/>
      <c r="E54" s="142"/>
      <c r="F54" s="91"/>
      <c r="G54" s="90"/>
      <c r="H54" s="93">
        <f>H52+H53</f>
        <v>51.169235043159148</v>
      </c>
      <c r="I54" s="92"/>
      <c r="J54" s="90"/>
      <c r="K54" s="93">
        <f>K52+K53</f>
        <v>58.299356442053409</v>
      </c>
      <c r="L54" s="92"/>
      <c r="M54" s="94">
        <f t="shared" si="14"/>
        <v>7.1301213988942607</v>
      </c>
      <c r="N54" s="95">
        <f>IF((H54)=0,"",(M54/H54))</f>
        <v>0.13934391227229206</v>
      </c>
      <c r="O54" s="92"/>
      <c r="P54" s="90"/>
      <c r="Q54" s="93">
        <f>Q52+Q53</f>
        <v>53.856638275122464</v>
      </c>
      <c r="R54" s="92"/>
      <c r="S54" s="94">
        <f t="shared" si="10"/>
        <v>-4.4427181669309448</v>
      </c>
      <c r="T54" s="95">
        <f>IF((K54)=0,"",(S54/K54))</f>
        <v>-7.6205269458622243E-2</v>
      </c>
      <c r="U54" s="92"/>
      <c r="V54" s="90"/>
      <c r="W54" s="93">
        <f>W52+W53</f>
        <v>54.584645275212814</v>
      </c>
      <c r="X54" s="92"/>
      <c r="Y54" s="94">
        <f t="shared" si="11"/>
        <v>0.72800700009035069</v>
      </c>
      <c r="Z54" s="95">
        <f>IF((Q54)=0,"",(Y54/Q54))</f>
        <v>1.351749799850825E-2</v>
      </c>
      <c r="AA54" s="92"/>
      <c r="AB54" s="90"/>
      <c r="AC54" s="93">
        <f>AC52+AC53</f>
        <v>55.944262361944254</v>
      </c>
      <c r="AD54" s="92"/>
      <c r="AE54" s="94">
        <f t="shared" si="12"/>
        <v>1.3596170867314399</v>
      </c>
      <c r="AF54" s="95">
        <f>IF((W54)=0,"",(AE54/W54))</f>
        <v>2.4908416641279327E-2</v>
      </c>
    </row>
    <row r="55" spans="2:36" s="61" customFormat="1" ht="8.25" customHeight="1" thickBot="1" x14ac:dyDescent="0.3">
      <c r="B55" s="96"/>
      <c r="C55" s="97"/>
      <c r="D55" s="98"/>
      <c r="E55" s="98"/>
      <c r="F55" s="99"/>
      <c r="G55" s="65"/>
      <c r="H55" s="67"/>
      <c r="I55" s="100"/>
      <c r="J55" s="65"/>
      <c r="K55" s="67"/>
      <c r="L55" s="100"/>
      <c r="M55" s="101"/>
      <c r="N55" s="70"/>
      <c r="O55" s="100"/>
      <c r="P55" s="65"/>
      <c r="Q55" s="67"/>
      <c r="R55" s="100"/>
      <c r="S55" s="101">
        <f t="shared" si="10"/>
        <v>0</v>
      </c>
      <c r="T55" s="70"/>
      <c r="U55" s="100"/>
      <c r="V55" s="65"/>
      <c r="W55" s="67"/>
      <c r="X55" s="100"/>
      <c r="Y55" s="101">
        <f t="shared" si="11"/>
        <v>0</v>
      </c>
      <c r="Z55" s="70"/>
      <c r="AA55" s="100"/>
      <c r="AB55" s="65"/>
      <c r="AC55" s="67"/>
      <c r="AD55" s="100"/>
      <c r="AE55" s="101">
        <f t="shared" si="12"/>
        <v>0</v>
      </c>
      <c r="AF55" s="70"/>
    </row>
    <row r="56" spans="2:36" s="61" customFormat="1" ht="13" x14ac:dyDescent="0.25">
      <c r="B56" s="102" t="s">
        <v>40</v>
      </c>
      <c r="C56" s="56"/>
      <c r="D56" s="56"/>
      <c r="E56" s="56"/>
      <c r="F56" s="104"/>
      <c r="G56" s="103"/>
      <c r="H56" s="105">
        <f>SUM(H47:H48,H39,H40:H43)</f>
        <v>48.518967117839956</v>
      </c>
      <c r="I56" s="106"/>
      <c r="J56" s="103"/>
      <c r="K56" s="105">
        <f>SUM(K47:K48,K39,K40:K43)</f>
        <v>49.793410833675587</v>
      </c>
      <c r="L56" s="106"/>
      <c r="M56" s="107">
        <f t="shared" si="14"/>
        <v>1.2744437158356305</v>
      </c>
      <c r="N56" s="77">
        <f>IF((H56)=0,"",(M56/H56))</f>
        <v>2.6266917693040293E-2</v>
      </c>
      <c r="O56" s="106"/>
      <c r="P56" s="103"/>
      <c r="Q56" s="105">
        <f>SUM(Q47:Q48,Q39,Q40:Q43)</f>
        <v>51.153837234621655</v>
      </c>
      <c r="R56" s="106"/>
      <c r="S56" s="107">
        <f t="shared" si="10"/>
        <v>1.3604264009460678</v>
      </c>
      <c r="T56" s="77">
        <f>IF((K56)=0,"",(S56/K56))</f>
        <v>2.7321414182496676E-2</v>
      </c>
      <c r="U56" s="106"/>
      <c r="V56" s="103"/>
      <c r="W56" s="105">
        <f>SUM(W47:W48,W39,W40:W43)</f>
        <v>51.877737234701613</v>
      </c>
      <c r="X56" s="106"/>
      <c r="Y56" s="107">
        <f t="shared" si="11"/>
        <v>0.72390000007995781</v>
      </c>
      <c r="Z56" s="77">
        <f>IF((Q56)=0,"",(Y56/Q56))</f>
        <v>1.4151431040446206E-2</v>
      </c>
      <c r="AA56" s="106"/>
      <c r="AB56" s="103"/>
      <c r="AC56" s="105">
        <f>SUM(AC47:AC48,AC39,AC40:AC43)</f>
        <v>53.213681559242708</v>
      </c>
      <c r="AD56" s="106"/>
      <c r="AE56" s="107">
        <f t="shared" si="12"/>
        <v>1.3359443245410958</v>
      </c>
      <c r="AF56" s="77">
        <f>IF((W56)=0,"",(AE56/W56))</f>
        <v>2.5751784787704027E-2</v>
      </c>
    </row>
    <row r="57" spans="2:36" s="61" customFormat="1" x14ac:dyDescent="0.25">
      <c r="B57" s="108" t="s">
        <v>36</v>
      </c>
      <c r="C57" s="56"/>
      <c r="D57" s="56"/>
      <c r="E57" s="56"/>
      <c r="F57" s="104"/>
      <c r="G57" s="109">
        <v>0.13</v>
      </c>
      <c r="H57" s="111">
        <f>H56*G57</f>
        <v>6.3074657253191946</v>
      </c>
      <c r="I57" s="110"/>
      <c r="J57" s="109">
        <v>0.13</v>
      </c>
      <c r="K57" s="111">
        <f>K56*J57</f>
        <v>6.4731434083778261</v>
      </c>
      <c r="L57" s="110"/>
      <c r="M57" s="112">
        <f t="shared" si="14"/>
        <v>0.16567768305863151</v>
      </c>
      <c r="N57" s="84">
        <f>IF((H57)=0,"",(M57/H57))</f>
        <v>2.626691769304022E-2</v>
      </c>
      <c r="O57" s="110"/>
      <c r="P57" s="109">
        <v>0.13</v>
      </c>
      <c r="Q57" s="111">
        <f>Q56*P57</f>
        <v>6.6499988405008157</v>
      </c>
      <c r="R57" s="110"/>
      <c r="S57" s="112">
        <f t="shared" si="10"/>
        <v>0.1768554321229896</v>
      </c>
      <c r="T57" s="84">
        <f>IF((K57)=0,"",(S57/K57))</f>
        <v>2.7321414182496798E-2</v>
      </c>
      <c r="U57" s="110"/>
      <c r="V57" s="109">
        <v>0.13</v>
      </c>
      <c r="W57" s="111">
        <f>W56*V57</f>
        <v>6.7441058405112102</v>
      </c>
      <c r="X57" s="110"/>
      <c r="Y57" s="112">
        <f t="shared" si="11"/>
        <v>9.4107000010394515E-2</v>
      </c>
      <c r="Z57" s="84">
        <f>IF((Q57)=0,"",(Y57/Q57))</f>
        <v>1.4151431040446204E-2</v>
      </c>
      <c r="AA57" s="110"/>
      <c r="AB57" s="109">
        <v>0.13</v>
      </c>
      <c r="AC57" s="111">
        <f>AC56*AB57</f>
        <v>6.917778602701552</v>
      </c>
      <c r="AD57" s="110"/>
      <c r="AE57" s="112">
        <f t="shared" si="12"/>
        <v>0.17367276219034178</v>
      </c>
      <c r="AF57" s="84">
        <f>IF((W57)=0,"",(AE57/W57))</f>
        <v>2.5751784787703926E-2</v>
      </c>
    </row>
    <row r="58" spans="2:36" s="61" customFormat="1" ht="12.75" customHeight="1" x14ac:dyDescent="0.25">
      <c r="B58" s="113" t="s">
        <v>37</v>
      </c>
      <c r="C58" s="56"/>
      <c r="D58" s="56"/>
      <c r="E58" s="56"/>
      <c r="F58" s="115"/>
      <c r="G58" s="114"/>
      <c r="H58" s="111">
        <f>H56+H57</f>
        <v>54.826432843159154</v>
      </c>
      <c r="I58" s="110"/>
      <c r="J58" s="114"/>
      <c r="K58" s="111">
        <f>K56+K57</f>
        <v>56.266554242053417</v>
      </c>
      <c r="L58" s="110"/>
      <c r="M58" s="112">
        <f t="shared" si="14"/>
        <v>1.4401213988942629</v>
      </c>
      <c r="N58" s="84">
        <f>IF((H58)=0,"",(M58/H58))</f>
        <v>2.6266917693040299E-2</v>
      </c>
      <c r="O58" s="110"/>
      <c r="P58" s="114"/>
      <c r="Q58" s="111">
        <f>Q56+Q57</f>
        <v>57.803836075122469</v>
      </c>
      <c r="R58" s="110"/>
      <c r="S58" s="112">
        <f t="shared" si="10"/>
        <v>1.5372818330690521</v>
      </c>
      <c r="T58" s="84">
        <f>IF((K58)=0,"",(S58/K58))</f>
        <v>2.7321414182496593E-2</v>
      </c>
      <c r="U58" s="110"/>
      <c r="V58" s="114"/>
      <c r="W58" s="111">
        <f>W56+W57</f>
        <v>58.621843075212823</v>
      </c>
      <c r="X58" s="110"/>
      <c r="Y58" s="112">
        <f t="shared" si="11"/>
        <v>0.8180070000903541</v>
      </c>
      <c r="Z58" s="84">
        <f>IF((Q58)=0,"",(Y58/Q58))</f>
        <v>1.4151431040446237E-2</v>
      </c>
      <c r="AA58" s="110"/>
      <c r="AB58" s="114"/>
      <c r="AC58" s="111">
        <f>AC56+AC57</f>
        <v>60.131460161944261</v>
      </c>
      <c r="AD58" s="110"/>
      <c r="AE58" s="112">
        <f t="shared" si="12"/>
        <v>1.5096170867314385</v>
      </c>
      <c r="AF58" s="84">
        <f>IF((W58)=0,"",(AE58/W58))</f>
        <v>2.575178478770403E-2</v>
      </c>
    </row>
    <row r="59" spans="2:36" s="61" customFormat="1" ht="15.75" customHeight="1" x14ac:dyDescent="0.25">
      <c r="B59" s="143" t="s">
        <v>38</v>
      </c>
      <c r="C59" s="143"/>
      <c r="D59" s="143"/>
      <c r="E59" s="143"/>
      <c r="F59" s="115"/>
      <c r="G59" s="114"/>
      <c r="H59" s="116">
        <f>ROUND(-H58*10%,2)</f>
        <v>-5.48</v>
      </c>
      <c r="I59" s="110"/>
      <c r="J59" s="114"/>
      <c r="K59" s="214">
        <v>0</v>
      </c>
      <c r="L59" s="110"/>
      <c r="M59" s="117">
        <f t="shared" si="14"/>
        <v>5.48</v>
      </c>
      <c r="N59" s="89">
        <f>IF((H59)=0,"",(M59/H59))</f>
        <v>-1</v>
      </c>
      <c r="O59" s="110"/>
      <c r="P59" s="114"/>
      <c r="Q59" s="116">
        <f>ROUND(-Q58*10%,2)</f>
        <v>-5.78</v>
      </c>
      <c r="R59" s="110"/>
      <c r="S59" s="117">
        <f t="shared" si="10"/>
        <v>-5.78</v>
      </c>
      <c r="T59" s="89" t="str">
        <f>IF((K59)=0,"",(S59/K59))</f>
        <v/>
      </c>
      <c r="U59" s="110"/>
      <c r="V59" s="114"/>
      <c r="W59" s="116">
        <f>ROUND(-W58*10%,2)</f>
        <v>-5.86</v>
      </c>
      <c r="X59" s="110"/>
      <c r="Y59" s="117">
        <f t="shared" si="11"/>
        <v>-8.0000000000000071E-2</v>
      </c>
      <c r="Z59" s="89">
        <f>IF((Q59)=0,"",(Y59/Q59))</f>
        <v>1.3840830449827002E-2</v>
      </c>
      <c r="AA59" s="110"/>
      <c r="AB59" s="114"/>
      <c r="AC59" s="116">
        <f>ROUND(-AC58*10%,2)</f>
        <v>-6.01</v>
      </c>
      <c r="AD59" s="110"/>
      <c r="AE59" s="117">
        <f t="shared" si="12"/>
        <v>-0.14999999999999947</v>
      </c>
      <c r="AF59" s="89">
        <f>IF((W59)=0,"",(AE59/W59))</f>
        <v>2.5597269624573288E-2</v>
      </c>
    </row>
    <row r="60" spans="2:36" s="61" customFormat="1" ht="13.5" customHeight="1" thickBot="1" x14ac:dyDescent="0.3">
      <c r="B60" s="223" t="s">
        <v>41</v>
      </c>
      <c r="C60" s="223"/>
      <c r="D60" s="223"/>
      <c r="E60" s="135"/>
      <c r="F60" s="119"/>
      <c r="G60" s="118"/>
      <c r="H60" s="121">
        <f>SUM(H58:H59)</f>
        <v>49.34643284315915</v>
      </c>
      <c r="I60" s="120"/>
      <c r="J60" s="118"/>
      <c r="K60" s="121">
        <f>SUM(K58:K59)</f>
        <v>56.266554242053417</v>
      </c>
      <c r="L60" s="120"/>
      <c r="M60" s="122">
        <f t="shared" si="14"/>
        <v>6.9201213988942669</v>
      </c>
      <c r="N60" s="123">
        <f>IF((H60)=0,"",(M60/H60))</f>
        <v>0.140235494243098</v>
      </c>
      <c r="O60" s="120"/>
      <c r="P60" s="118"/>
      <c r="Q60" s="121">
        <f>SUM(Q58:Q59)</f>
        <v>52.023836075122468</v>
      </c>
      <c r="R60" s="120"/>
      <c r="S60" s="122">
        <f t="shared" si="10"/>
        <v>-4.2427181669309491</v>
      </c>
      <c r="T60" s="123">
        <f>IF((K60)=0,"",(S60/K60))</f>
        <v>-7.5403909553074369E-2</v>
      </c>
      <c r="U60" s="120"/>
      <c r="V60" s="118"/>
      <c r="W60" s="121">
        <f>SUM(W58:W59)</f>
        <v>52.761843075212823</v>
      </c>
      <c r="X60" s="120"/>
      <c r="Y60" s="122">
        <f t="shared" si="11"/>
        <v>0.7380070000903558</v>
      </c>
      <c r="Z60" s="123">
        <f>IF((Q60)=0,"",(Y60/Q60))</f>
        <v>1.4185939672435401E-2</v>
      </c>
      <c r="AA60" s="120"/>
      <c r="AB60" s="118"/>
      <c r="AC60" s="121">
        <f>SUM(AC58:AC59)</f>
        <v>54.121460161944263</v>
      </c>
      <c r="AD60" s="120"/>
      <c r="AE60" s="122">
        <f t="shared" si="12"/>
        <v>1.3596170867314399</v>
      </c>
      <c r="AF60" s="123">
        <f>IF((W60)=0,"",(AE60/W60))</f>
        <v>2.5768946031572187E-2</v>
      </c>
    </row>
    <row r="61" spans="2:36" s="61" customFormat="1" ht="8.25" customHeight="1" thickBot="1" x14ac:dyDescent="0.3">
      <c r="B61" s="96"/>
      <c r="C61" s="97"/>
      <c r="D61" s="98"/>
      <c r="E61" s="98"/>
      <c r="F61" s="125"/>
      <c r="G61" s="124"/>
      <c r="H61" s="127"/>
      <c r="I61" s="126"/>
      <c r="J61" s="124"/>
      <c r="K61" s="127"/>
      <c r="L61" s="126"/>
      <c r="M61" s="128"/>
      <c r="N61" s="70"/>
      <c r="O61" s="126"/>
      <c r="P61" s="124"/>
      <c r="Q61" s="127"/>
      <c r="R61" s="126"/>
      <c r="S61" s="128"/>
      <c r="T61" s="70"/>
      <c r="U61" s="126"/>
      <c r="V61" s="124"/>
      <c r="W61" s="127"/>
      <c r="X61" s="126"/>
      <c r="Y61" s="128"/>
      <c r="Z61" s="70"/>
      <c r="AA61" s="126"/>
      <c r="AB61" s="124"/>
      <c r="AC61" s="127"/>
      <c r="AD61" s="126"/>
      <c r="AE61" s="128"/>
      <c r="AF61" s="70"/>
    </row>
    <row r="62" spans="2:36" ht="10.5" customHeight="1" x14ac:dyDescent="0.25">
      <c r="H62" s="147"/>
      <c r="I62" s="144"/>
      <c r="J62" s="144"/>
      <c r="K62" s="144"/>
      <c r="L62" s="144"/>
      <c r="N62" s="147"/>
      <c r="O62" s="144"/>
      <c r="P62" s="144"/>
      <c r="Q62" s="144"/>
      <c r="R62" s="144"/>
      <c r="T62" s="147"/>
      <c r="U62" s="144"/>
      <c r="V62" s="144"/>
      <c r="W62" s="144"/>
      <c r="X62" s="144"/>
      <c r="Z62" s="147"/>
      <c r="AA62" s="144"/>
      <c r="AB62" s="144"/>
      <c r="AC62" s="144"/>
      <c r="AD62" s="144"/>
      <c r="AF62" s="147"/>
      <c r="AG62" s="144"/>
      <c r="AH62" s="144"/>
      <c r="AI62" s="144"/>
    </row>
    <row r="63" spans="2:36" ht="13" x14ac:dyDescent="0.3">
      <c r="B63" s="7" t="s">
        <v>42</v>
      </c>
      <c r="G63" s="129">
        <v>3.7900000000000003E-2</v>
      </c>
      <c r="I63" s="144"/>
      <c r="J63" s="144"/>
      <c r="K63" s="144"/>
      <c r="L63" s="144"/>
      <c r="M63" s="129">
        <v>3.7900000000000003E-2</v>
      </c>
      <c r="N63" s="144"/>
      <c r="O63" s="144"/>
      <c r="P63" s="144"/>
      <c r="Q63" s="144"/>
      <c r="R63" s="144"/>
      <c r="S63" s="129">
        <v>3.7900000000000003E-2</v>
      </c>
      <c r="T63" s="144"/>
      <c r="U63" s="144"/>
      <c r="V63" s="144"/>
      <c r="W63" s="144"/>
      <c r="X63" s="144"/>
      <c r="Y63" s="129">
        <v>3.7900000000000003E-2</v>
      </c>
      <c r="Z63" s="144"/>
      <c r="AA63" s="144"/>
      <c r="AB63" s="144"/>
      <c r="AC63" s="144"/>
      <c r="AD63" s="144"/>
      <c r="AE63" s="129">
        <v>3.7900000000000003E-2</v>
      </c>
      <c r="AF63" s="144"/>
      <c r="AG63" s="144"/>
      <c r="AH63" s="144"/>
      <c r="AI63" s="144"/>
    </row>
    <row r="64" spans="2:36" ht="10.5" customHeight="1" x14ac:dyDescent="0.25">
      <c r="I64" s="144"/>
      <c r="K64" s="144"/>
      <c r="L64" s="144"/>
      <c r="M64" s="144"/>
      <c r="N64" s="144"/>
      <c r="O64" s="144"/>
      <c r="R64" s="144"/>
      <c r="U64" s="144"/>
      <c r="X64" s="144"/>
      <c r="AA64" s="144"/>
      <c r="AD64" s="144"/>
      <c r="AG64" s="144"/>
      <c r="AJ64" s="144"/>
    </row>
    <row r="65" spans="1:36" ht="10.5" customHeight="1" x14ac:dyDescent="0.3">
      <c r="A65" s="130" t="s">
        <v>43</v>
      </c>
      <c r="I65" s="144"/>
      <c r="K65" s="144"/>
      <c r="L65" s="144"/>
      <c r="M65" s="144"/>
      <c r="N65" s="144"/>
      <c r="O65" s="144"/>
      <c r="R65" s="144"/>
      <c r="U65" s="144"/>
      <c r="X65" s="144"/>
      <c r="AA65" s="144"/>
      <c r="AD65" s="144"/>
      <c r="AG65" s="144"/>
      <c r="AJ65" s="144"/>
    </row>
    <row r="66" spans="1:36" ht="10.5" customHeight="1" x14ac:dyDescent="0.25">
      <c r="I66" s="144"/>
      <c r="K66" s="144"/>
      <c r="L66" s="144"/>
      <c r="M66" s="144"/>
      <c r="N66" s="144"/>
      <c r="O66" s="144"/>
      <c r="R66" s="144"/>
      <c r="U66" s="144"/>
      <c r="X66" s="144"/>
      <c r="AA66" s="144"/>
      <c r="AD66" s="144"/>
      <c r="AG66" s="144"/>
      <c r="AJ66" s="144"/>
    </row>
    <row r="67" spans="1:36" x14ac:dyDescent="0.25">
      <c r="A67" s="1" t="s">
        <v>44</v>
      </c>
      <c r="I67" s="144"/>
      <c r="K67" s="144"/>
      <c r="L67" s="144"/>
      <c r="M67" s="144"/>
      <c r="N67" s="144"/>
      <c r="O67" s="144"/>
      <c r="R67" s="144"/>
      <c r="U67" s="144"/>
      <c r="X67" s="144"/>
      <c r="AA67" s="144"/>
      <c r="AD67" s="144"/>
      <c r="AG67" s="144"/>
      <c r="AJ67" s="144"/>
    </row>
    <row r="68" spans="1:36" x14ac:dyDescent="0.25">
      <c r="A68" s="1" t="s">
        <v>45</v>
      </c>
      <c r="I68" s="144"/>
      <c r="K68" s="144"/>
      <c r="L68" s="144"/>
      <c r="M68" s="144"/>
      <c r="N68" s="144"/>
      <c r="O68" s="144"/>
      <c r="R68" s="144"/>
      <c r="U68" s="144"/>
      <c r="X68" s="144"/>
      <c r="AA68" s="144"/>
      <c r="AD68" s="144"/>
      <c r="AG68" s="144"/>
      <c r="AJ68" s="144"/>
    </row>
    <row r="69" spans="1:36" x14ac:dyDescent="0.25">
      <c r="I69" s="144"/>
      <c r="K69" s="144"/>
      <c r="L69" s="144"/>
      <c r="M69" s="144"/>
      <c r="N69" s="144"/>
      <c r="O69" s="144"/>
      <c r="R69" s="144"/>
      <c r="U69" s="144"/>
      <c r="X69" s="144"/>
      <c r="AA69" s="144"/>
      <c r="AD69" s="144"/>
      <c r="AG69" s="144"/>
      <c r="AJ69" s="144"/>
    </row>
    <row r="70" spans="1:36" x14ac:dyDescent="0.25">
      <c r="A70" s="6" t="s">
        <v>46</v>
      </c>
      <c r="I70" s="144"/>
      <c r="K70" s="144"/>
      <c r="L70" s="144"/>
      <c r="M70" s="144"/>
      <c r="N70" s="144"/>
      <c r="O70" s="144"/>
      <c r="R70" s="144"/>
      <c r="U70" s="144"/>
      <c r="X70" s="144"/>
      <c r="AA70" s="144"/>
      <c r="AD70" s="144"/>
      <c r="AG70" s="144"/>
      <c r="AJ70" s="144"/>
    </row>
    <row r="71" spans="1:36" x14ac:dyDescent="0.25">
      <c r="A71" s="6" t="s">
        <v>47</v>
      </c>
      <c r="I71" s="144"/>
      <c r="K71" s="144"/>
      <c r="L71" s="144"/>
      <c r="M71" s="144"/>
      <c r="N71" s="144"/>
      <c r="O71" s="144"/>
      <c r="R71" s="144"/>
      <c r="U71" s="144"/>
      <c r="X71" s="144"/>
      <c r="AA71" s="144"/>
      <c r="AD71" s="144"/>
      <c r="AG71" s="144"/>
      <c r="AJ71" s="144"/>
    </row>
    <row r="72" spans="1:36" x14ac:dyDescent="0.25">
      <c r="I72" s="144"/>
      <c r="K72" s="144"/>
      <c r="L72" s="144"/>
      <c r="M72" s="144"/>
      <c r="N72" s="144"/>
      <c r="O72" s="144"/>
      <c r="R72" s="144"/>
      <c r="U72" s="144"/>
      <c r="X72" s="144"/>
      <c r="AA72" s="144"/>
      <c r="AD72" s="144"/>
      <c r="AG72" s="144"/>
      <c r="AJ72" s="144"/>
    </row>
    <row r="73" spans="1:36" x14ac:dyDescent="0.25">
      <c r="A73" s="1" t="s">
        <v>48</v>
      </c>
      <c r="I73" s="144"/>
      <c r="K73" s="144"/>
      <c r="L73" s="144"/>
      <c r="M73" s="144"/>
      <c r="N73" s="144"/>
      <c r="O73" s="144"/>
      <c r="R73" s="144"/>
      <c r="U73" s="144"/>
      <c r="X73" s="144"/>
      <c r="AA73" s="144"/>
      <c r="AD73" s="144"/>
      <c r="AG73" s="144"/>
      <c r="AJ73" s="144"/>
    </row>
    <row r="74" spans="1:36" x14ac:dyDescent="0.25">
      <c r="A74" s="1" t="s">
        <v>49</v>
      </c>
      <c r="I74" s="144"/>
      <c r="K74" s="144"/>
      <c r="L74" s="144"/>
      <c r="M74" s="144"/>
      <c r="N74" s="144"/>
      <c r="O74" s="144"/>
      <c r="R74" s="144"/>
      <c r="U74" s="144"/>
      <c r="X74" s="144"/>
      <c r="AA74" s="144"/>
      <c r="AD74" s="144"/>
      <c r="AG74" s="144"/>
      <c r="AJ74" s="144"/>
    </row>
    <row r="75" spans="1:36" x14ac:dyDescent="0.25">
      <c r="A75" s="1" t="s">
        <v>50</v>
      </c>
      <c r="I75" s="144"/>
      <c r="K75" s="144"/>
      <c r="L75" s="144"/>
      <c r="M75" s="144"/>
      <c r="N75" s="144"/>
      <c r="O75" s="144"/>
      <c r="R75" s="144"/>
      <c r="U75" s="144"/>
      <c r="X75" s="144"/>
      <c r="AA75" s="144"/>
      <c r="AD75" s="144"/>
      <c r="AG75" s="144"/>
      <c r="AJ75" s="144"/>
    </row>
    <row r="76" spans="1:36" x14ac:dyDescent="0.25">
      <c r="A76" s="1" t="s">
        <v>51</v>
      </c>
      <c r="I76" s="144"/>
      <c r="K76" s="144"/>
      <c r="L76" s="144"/>
      <c r="M76" s="144"/>
      <c r="N76" s="144"/>
      <c r="O76" s="144"/>
      <c r="R76" s="144"/>
      <c r="U76" s="144"/>
      <c r="X76" s="144"/>
      <c r="AA76" s="144"/>
      <c r="AD76" s="144"/>
      <c r="AG76" s="144"/>
      <c r="AJ76" s="144"/>
    </row>
    <row r="77" spans="1:36" x14ac:dyDescent="0.25">
      <c r="A77" s="1" t="s">
        <v>52</v>
      </c>
      <c r="I77" s="144"/>
      <c r="K77" s="144"/>
      <c r="L77" s="144"/>
      <c r="M77" s="144"/>
      <c r="N77" s="144"/>
      <c r="O77" s="144"/>
      <c r="R77" s="144"/>
      <c r="U77" s="144"/>
      <c r="X77" s="144"/>
      <c r="AA77" s="144"/>
      <c r="AD77" s="144"/>
      <c r="AG77" s="144"/>
      <c r="AJ77" s="144"/>
    </row>
    <row r="78" spans="1:36" x14ac:dyDescent="0.25">
      <c r="I78" s="144"/>
      <c r="K78" s="144"/>
      <c r="L78" s="144"/>
      <c r="M78" s="144"/>
      <c r="N78" s="144"/>
      <c r="O78" s="144"/>
      <c r="R78" s="144"/>
      <c r="U78" s="144"/>
      <c r="X78" s="144"/>
      <c r="AA78" s="144"/>
      <c r="AD78" s="144"/>
      <c r="AG78" s="144"/>
      <c r="AJ78" s="144"/>
    </row>
    <row r="79" spans="1:36" x14ac:dyDescent="0.25">
      <c r="A79" s="131"/>
      <c r="B79" s="1" t="s">
        <v>53</v>
      </c>
    </row>
  </sheetData>
  <sheetProtection selectLockedCells="1"/>
  <mergeCells count="11">
    <mergeCell ref="B54:D54"/>
    <mergeCell ref="B60:D60"/>
    <mergeCell ref="Y9:Z9"/>
    <mergeCell ref="AB9:AC9"/>
    <mergeCell ref="AE9:AF9"/>
    <mergeCell ref="G9:H9"/>
    <mergeCell ref="J9:K9"/>
    <mergeCell ref="M9:N9"/>
    <mergeCell ref="P9:Q9"/>
    <mergeCell ref="S9:T9"/>
    <mergeCell ref="V9:W9"/>
  </mergeCells>
  <dataValidations count="2">
    <dataValidation type="list" allowBlank="1" showInputMessage="1" showErrorMessage="1" prompt="Select Charge Unit - monthly, per kWh, per kW" sqref="D37:E38 D12:E27 D55:E55 D61:E61 D40:E49 D29:E35">
      <formula1>"Monthly, per kWh, per kW"</formula1>
    </dataValidation>
    <dataValidation type="list" allowBlank="1" showInputMessage="1" showErrorMessage="1" sqref="D5:E5">
      <formula1>"TOU, non-TOU"</formula1>
    </dataValidation>
  </dataValidations>
  <pageMargins left="0.75" right="0.75" top="1" bottom="1" header="0.5" footer="0.5"/>
  <pageSetup paperSize="3" scale="59" orientation="landscape" r:id="rId1"/>
  <headerFooter alignWithMargins="0">
    <oddFooter>&amp;C9</oddFooter>
  </headerFooter>
  <ignoredErrors>
    <ignoredError sqref="G16:AH18 G56:AH58 G55:L55 N55:AH55 G54:AH54 G53 I53:J53 H42:I42 H40:I40 K40:O40 L53:AH53 G60:AH73 G59:J59 L59:AH59 G49:AH52 G48:M48 O48:AH48 G44:AH47 G43:I43 K43:AH43 G32:AH32 H29:I29 K29:O29 G30:I30 K30:AH30 H12:I12 K12:O12 H13:I13 K13:O13 H14:I14 K14:O14 H15:I15 K15:O15 Q12:U12 Q13:AH13 Q14:U14 Q15:U15 W12:AA12 W14:AA14 W15:AA15 AC12:AH12 AC14:AH14 AC15:AH15 G22:AH23 H19:I19 K19:O19 H20:AH20 H21:AH21 G25:AH28 H24:I24 K24:O24 Q19:U19 W19:AA19 AC19:AH19 Q24:U24 W24:AA24 AC24:AH24 H31:I31 K31:O31 G34:AH34 H33:I33 K33:O33 G36:AH36 H35:I35 K35:O35 G39:AH39 H37:I37 K37:O37 H38:I38 K38:O38 H41:I41 K41:O41 K42:O42 Q29:U29 Q31:U31 Q33:U33 Q35:U35 Q37:U37 Q38:U38 Q40:U40 Q41:U41 Q42:U42 W29:AA29 W31:AA31 W33:AA33 W35:AA35 W37:AA37 W38:AA38 W40:AA40 W41:AA41 W42:AA42 AC29:AH29 AC31:AH31 AC33:AH33 AC35:AH35 AC37:AH37 AC38:AH38 AC40:AH40 AC41:AH41 AC42:AH42" unlockedFormula="1"/>
    <ignoredError sqref="H53" formula="1" unlocked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8849" r:id="rId4" name="Option Button 1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12</xdr:col>
                    <xdr:colOff>203200</xdr:colOff>
                    <xdr:row>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850" r:id="rId5" name="Option Button 2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12</xdr:col>
                    <xdr:colOff>203200</xdr:colOff>
                    <xdr:row>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851" r:id="rId6" name="Option Button 3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12</xdr:col>
                    <xdr:colOff>203200</xdr:colOff>
                    <xdr:row>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852" r:id="rId7" name="Option Button 4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12</xdr:col>
                    <xdr:colOff>203200</xdr:colOff>
                    <xdr:row>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853" r:id="rId8" name="Option Button 5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12</xdr:col>
                    <xdr:colOff>203200</xdr:colOff>
                    <xdr:row>7</xdr:row>
                    <xdr:rowOff>31750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>
    <tabColor rgb="FF92D050"/>
    <pageSetUpPr fitToPage="1"/>
  </sheetPr>
  <dimension ref="A1:AP79"/>
  <sheetViews>
    <sheetView showGridLines="0" topLeftCell="A9" zoomScaleNormal="100" workbookViewId="0">
      <selection activeCell="E15" sqref="E15"/>
    </sheetView>
  </sheetViews>
  <sheetFormatPr defaultColWidth="9.1796875" defaultRowHeight="12.5" x14ac:dyDescent="0.25"/>
  <cols>
    <col min="1" max="1" width="2.1796875" style="1" customWidth="1"/>
    <col min="2" max="2" width="28.54296875" style="1" customWidth="1"/>
    <col min="3" max="3" width="1.26953125" style="1" customWidth="1"/>
    <col min="4" max="5" width="11.26953125" style="1" customWidth="1"/>
    <col min="6" max="6" width="7.453125" style="1" bestFit="1" customWidth="1"/>
    <col min="7" max="7" width="12.26953125" style="1" customWidth="1"/>
    <col min="8" max="8" width="8.81640625" style="144" bestFit="1" customWidth="1"/>
    <col min="9" max="9" width="1.7265625" style="1" customWidth="1"/>
    <col min="10" max="10" width="9.81640625" style="1" bestFit="1" customWidth="1"/>
    <col min="11" max="11" width="8.81640625" style="1" bestFit="1" customWidth="1"/>
    <col min="12" max="12" width="1.7265625" style="1" customWidth="1"/>
    <col min="13" max="13" width="9.54296875" style="1" bestFit="1" customWidth="1"/>
    <col min="14" max="14" width="12.1796875" style="1" bestFit="1" customWidth="1"/>
    <col min="15" max="15" width="1.7265625" style="1" customWidth="1"/>
    <col min="16" max="16" width="9.81640625" style="1" hidden="1" customWidth="1"/>
    <col min="17" max="17" width="10.54296875" style="1" hidden="1" customWidth="1"/>
    <col min="18" max="18" width="1.7265625" style="1" customWidth="1"/>
    <col min="19" max="20" width="0" style="1" hidden="1" customWidth="1"/>
    <col min="21" max="21" width="1.7265625" style="1" hidden="1" customWidth="1"/>
    <col min="22" max="22" width="9.81640625" style="1" hidden="1" customWidth="1"/>
    <col min="23" max="23" width="0" style="1" hidden="1" customWidth="1"/>
    <col min="24" max="24" width="1.7265625" style="1" hidden="1" customWidth="1"/>
    <col min="25" max="26" width="0" style="1" hidden="1" customWidth="1"/>
    <col min="27" max="27" width="1.7265625" style="1" hidden="1" customWidth="1"/>
    <col min="28" max="28" width="9.81640625" style="1" hidden="1" customWidth="1"/>
    <col min="29" max="29" width="0" style="1" hidden="1" customWidth="1"/>
    <col min="30" max="30" width="1.7265625" style="1" hidden="1" customWidth="1"/>
    <col min="31" max="32" width="0" style="1" hidden="1" customWidth="1"/>
    <col min="33" max="33" width="1.7265625" style="1" hidden="1" customWidth="1"/>
    <col min="34" max="34" width="9.81640625" style="1" hidden="1" customWidth="1"/>
    <col min="35" max="35" width="0" style="1" hidden="1" customWidth="1"/>
    <col min="36" max="36" width="1.7265625" style="1" customWidth="1"/>
    <col min="37" max="16384" width="9.1796875" style="1"/>
  </cols>
  <sheetData>
    <row r="1" spans="2:42" ht="7.5" customHeight="1" x14ac:dyDescent="0.25">
      <c r="M1"/>
      <c r="N1"/>
    </row>
    <row r="2" spans="2:42" ht="7.5" customHeight="1" x14ac:dyDescent="0.25">
      <c r="M2"/>
      <c r="N2"/>
    </row>
    <row r="3" spans="2:42" ht="15.5" x14ac:dyDescent="0.3">
      <c r="B3" s="2" t="s">
        <v>0</v>
      </c>
      <c r="D3" s="136" t="s">
        <v>54</v>
      </c>
      <c r="E3" s="136"/>
      <c r="F3" s="136"/>
      <c r="G3" s="136"/>
      <c r="H3" s="136"/>
      <c r="I3" s="136"/>
      <c r="J3" s="136"/>
      <c r="K3" s="136"/>
      <c r="L3" s="136"/>
      <c r="M3" s="136"/>
      <c r="N3" s="151">
        <v>1</v>
      </c>
      <c r="O3" s="136"/>
      <c r="Q3" s="34"/>
      <c r="R3" s="152"/>
      <c r="S3" s="34"/>
      <c r="T3" s="34"/>
      <c r="U3" s="152"/>
      <c r="V3" s="34"/>
      <c r="W3" s="34"/>
      <c r="X3" s="152"/>
      <c r="Y3" s="34"/>
      <c r="Z3" s="34"/>
      <c r="AA3" s="152"/>
      <c r="AB3" s="34"/>
      <c r="AC3" s="34"/>
      <c r="AD3" s="152"/>
      <c r="AE3" s="34"/>
      <c r="AF3" s="34"/>
      <c r="AG3" s="152"/>
      <c r="AH3" s="34"/>
      <c r="AI3" s="34"/>
      <c r="AJ3" s="152"/>
      <c r="AK3" s="34"/>
      <c r="AL3" s="34"/>
      <c r="AM3" s="34"/>
      <c r="AN3" s="34"/>
      <c r="AO3" s="34"/>
      <c r="AP3" s="34"/>
    </row>
    <row r="4" spans="2:42" ht="7.5" customHeight="1" x14ac:dyDescent="0.35">
      <c r="B4" s="3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R4" s="4"/>
      <c r="U4" s="4"/>
      <c r="X4" s="4"/>
      <c r="AA4" s="4"/>
      <c r="AD4" s="4"/>
      <c r="AG4" s="4"/>
      <c r="AJ4" s="4"/>
    </row>
    <row r="5" spans="2:42" ht="15.5" x14ac:dyDescent="0.35">
      <c r="B5" s="2" t="s">
        <v>1</v>
      </c>
      <c r="D5" s="5" t="s">
        <v>2</v>
      </c>
      <c r="E5" s="5"/>
      <c r="F5" s="4"/>
      <c r="G5" s="4"/>
      <c r="H5" s="4"/>
    </row>
    <row r="6" spans="2:42" ht="15.5" x14ac:dyDescent="0.35">
      <c r="B6" s="3"/>
      <c r="D6" s="4"/>
      <c r="E6" s="4"/>
      <c r="F6" s="4"/>
      <c r="G6" s="4"/>
      <c r="H6" s="4"/>
      <c r="J6" s="153"/>
      <c r="K6" s="153"/>
    </row>
    <row r="7" spans="2:42" ht="13" x14ac:dyDescent="0.3">
      <c r="B7" s="6"/>
      <c r="D7" s="7" t="s">
        <v>3</v>
      </c>
      <c r="E7" s="7"/>
      <c r="F7" s="7"/>
      <c r="G7" s="8">
        <v>500</v>
      </c>
      <c r="H7" s="9" t="s">
        <v>4</v>
      </c>
      <c r="J7" s="153"/>
      <c r="K7" s="153"/>
    </row>
    <row r="8" spans="2:42" x14ac:dyDescent="0.25">
      <c r="B8" s="6"/>
    </row>
    <row r="9" spans="2:42" s="19" customFormat="1" ht="25.15" customHeight="1" x14ac:dyDescent="0.25">
      <c r="B9" s="148"/>
      <c r="D9" s="149"/>
      <c r="E9" s="149"/>
      <c r="F9" s="149"/>
      <c r="G9" s="220" t="s">
        <v>113</v>
      </c>
      <c r="H9" s="221"/>
      <c r="I9" s="150"/>
      <c r="J9" s="220" t="s">
        <v>59</v>
      </c>
      <c r="K9" s="221"/>
      <c r="L9" s="150"/>
      <c r="M9" s="220" t="s">
        <v>60</v>
      </c>
      <c r="N9" s="221"/>
      <c r="O9" s="150"/>
      <c r="P9" s="220" t="s">
        <v>60</v>
      </c>
      <c r="Q9" s="221"/>
      <c r="R9" s="150"/>
      <c r="S9" s="220" t="s">
        <v>62</v>
      </c>
      <c r="T9" s="221"/>
      <c r="U9" s="150"/>
      <c r="V9" s="220" t="s">
        <v>63</v>
      </c>
      <c r="W9" s="221"/>
      <c r="X9" s="150"/>
      <c r="Y9" s="220" t="s">
        <v>64</v>
      </c>
      <c r="Z9" s="221"/>
      <c r="AA9" s="150"/>
      <c r="AB9" s="220" t="s">
        <v>65</v>
      </c>
      <c r="AC9" s="221"/>
      <c r="AD9" s="150"/>
      <c r="AE9" s="220" t="s">
        <v>66</v>
      </c>
      <c r="AF9" s="221"/>
      <c r="AG9" s="150"/>
      <c r="AH9" s="220" t="s">
        <v>67</v>
      </c>
      <c r="AI9" s="221"/>
    </row>
    <row r="10" spans="2:42" ht="12.75" customHeight="1" x14ac:dyDescent="0.3">
      <c r="B10" s="6"/>
      <c r="D10" s="137" t="s">
        <v>5</v>
      </c>
      <c r="E10" s="137"/>
      <c r="F10" s="10" t="s">
        <v>7</v>
      </c>
      <c r="G10" s="10" t="s">
        <v>6</v>
      </c>
      <c r="H10" s="11" t="s">
        <v>8</v>
      </c>
      <c r="I10" s="144"/>
      <c r="J10" s="10" t="s">
        <v>6</v>
      </c>
      <c r="K10" s="11" t="s">
        <v>8</v>
      </c>
      <c r="L10" s="144"/>
      <c r="M10" s="145" t="s">
        <v>9</v>
      </c>
      <c r="N10" s="139" t="s">
        <v>10</v>
      </c>
      <c r="O10" s="144"/>
      <c r="P10" s="145" t="s">
        <v>9</v>
      </c>
      <c r="Q10" s="139" t="s">
        <v>10</v>
      </c>
      <c r="R10" s="144"/>
      <c r="S10" s="10" t="s">
        <v>6</v>
      </c>
      <c r="T10" s="11" t="s">
        <v>8</v>
      </c>
      <c r="U10" s="144"/>
      <c r="V10" s="145" t="s">
        <v>9</v>
      </c>
      <c r="W10" s="139" t="s">
        <v>61</v>
      </c>
      <c r="X10" s="144"/>
      <c r="Y10" s="10" t="s">
        <v>6</v>
      </c>
      <c r="Z10" s="11" t="s">
        <v>8</v>
      </c>
      <c r="AA10" s="144"/>
      <c r="AB10" s="145" t="s">
        <v>9</v>
      </c>
      <c r="AC10" s="139" t="s">
        <v>61</v>
      </c>
      <c r="AD10" s="144"/>
      <c r="AE10" s="10" t="s">
        <v>6</v>
      </c>
      <c r="AF10" s="11" t="s">
        <v>8</v>
      </c>
      <c r="AG10" s="144"/>
      <c r="AH10" s="145" t="s">
        <v>9</v>
      </c>
      <c r="AI10" s="139" t="s">
        <v>61</v>
      </c>
    </row>
    <row r="11" spans="2:42" ht="13" x14ac:dyDescent="0.3">
      <c r="B11" s="6"/>
      <c r="D11" s="138"/>
      <c r="E11" s="138"/>
      <c r="F11" s="12"/>
      <c r="G11" s="12" t="s">
        <v>11</v>
      </c>
      <c r="H11" s="13" t="s">
        <v>11</v>
      </c>
      <c r="I11" s="144"/>
      <c r="J11" s="12" t="s">
        <v>11</v>
      </c>
      <c r="K11" s="13" t="s">
        <v>11</v>
      </c>
      <c r="L11" s="144"/>
      <c r="M11" s="146"/>
      <c r="N11" s="140"/>
      <c r="O11" s="144"/>
      <c r="P11" s="146"/>
      <c r="Q11" s="140"/>
      <c r="R11" s="144"/>
      <c r="S11" s="12" t="s">
        <v>11</v>
      </c>
      <c r="T11" s="13" t="s">
        <v>11</v>
      </c>
      <c r="U11" s="144"/>
      <c r="V11" s="146"/>
      <c r="W11" s="140"/>
      <c r="X11" s="144"/>
      <c r="Y11" s="12" t="s">
        <v>11</v>
      </c>
      <c r="Z11" s="13" t="s">
        <v>11</v>
      </c>
      <c r="AA11" s="144"/>
      <c r="AB11" s="146"/>
      <c r="AC11" s="140"/>
      <c r="AD11" s="144"/>
      <c r="AE11" s="12" t="s">
        <v>11</v>
      </c>
      <c r="AF11" s="13" t="s">
        <v>11</v>
      </c>
      <c r="AG11" s="144"/>
      <c r="AH11" s="146"/>
      <c r="AI11" s="140"/>
    </row>
    <row r="12" spans="2:42" x14ac:dyDescent="0.25">
      <c r="B12" s="14" t="s">
        <v>12</v>
      </c>
      <c r="C12" s="14"/>
      <c r="D12" s="15" t="s">
        <v>55</v>
      </c>
      <c r="E12" s="15"/>
      <c r="F12" s="17">
        <v>1</v>
      </c>
      <c r="G12" s="16">
        <v>15.72</v>
      </c>
      <c r="H12" s="18">
        <f t="shared" ref="H12:H27" si="0">$F12*G12</f>
        <v>15.72</v>
      </c>
      <c r="I12" s="19"/>
      <c r="J12" s="16">
        <v>18.8</v>
      </c>
      <c r="K12" s="18">
        <f t="shared" ref="K12:K27" si="1">$F12*J12</f>
        <v>18.8</v>
      </c>
      <c r="L12" s="19"/>
      <c r="M12" s="21">
        <f t="shared" ref="M12:M21" si="2">K12-H12</f>
        <v>3.08</v>
      </c>
      <c r="N12" s="22">
        <f t="shared" ref="N12:N21" si="3">IF((H12)=0,"",(M12/H12))</f>
        <v>0.19592875318066158</v>
      </c>
      <c r="O12" s="19"/>
      <c r="P12" s="16">
        <v>21.45</v>
      </c>
      <c r="Q12" s="18">
        <f t="shared" ref="Q12:Q27" si="4">$F12*P12</f>
        <v>21.45</v>
      </c>
      <c r="R12" s="19"/>
      <c r="S12" s="21">
        <f>Q12-K12</f>
        <v>2.6499999999999986</v>
      </c>
      <c r="T12" s="22">
        <f t="shared" ref="T12:T34" si="5">IF((K12)=0,"",(S12/K12))</f>
        <v>0.14095744680851055</v>
      </c>
      <c r="U12" s="19"/>
      <c r="V12" s="16">
        <v>23.87</v>
      </c>
      <c r="W12" s="18">
        <f t="shared" ref="W12:W27" si="6">$F12*V12</f>
        <v>23.87</v>
      </c>
      <c r="X12" s="19"/>
      <c r="Y12" s="21">
        <f>W12-Q12</f>
        <v>2.4200000000000017</v>
      </c>
      <c r="Z12" s="22">
        <f t="shared" ref="Z12:Z34" si="7">IF((Q12)=0,"",(Y12/Q12))</f>
        <v>0.11282051282051291</v>
      </c>
      <c r="AA12" s="19"/>
      <c r="AB12" s="16">
        <v>26.88</v>
      </c>
      <c r="AC12" s="18">
        <f t="shared" ref="AC12:AC27" si="8">$F12*AB12</f>
        <v>26.88</v>
      </c>
      <c r="AD12" s="19"/>
      <c r="AE12" s="21">
        <f>AC12-W12</f>
        <v>3.009999999999998</v>
      </c>
      <c r="AF12" s="22">
        <f t="shared" ref="AF12:AF34" si="9">IF((W12)=0,"",(AE12/W12))</f>
        <v>0.12609970674486795</v>
      </c>
    </row>
    <row r="13" spans="2:42" x14ac:dyDescent="0.25">
      <c r="B13" s="14" t="s">
        <v>112</v>
      </c>
      <c r="C13" s="14"/>
      <c r="D13" s="15" t="s">
        <v>55</v>
      </c>
      <c r="E13" s="15"/>
      <c r="F13" s="17">
        <v>1</v>
      </c>
      <c r="G13" s="16">
        <v>0.8</v>
      </c>
      <c r="H13" s="18">
        <f t="shared" si="0"/>
        <v>0.8</v>
      </c>
      <c r="I13" s="19"/>
      <c r="J13" s="16">
        <v>0.79</v>
      </c>
      <c r="K13" s="18">
        <f t="shared" si="1"/>
        <v>0.79</v>
      </c>
      <c r="L13" s="19"/>
      <c r="M13" s="21">
        <f t="shared" si="2"/>
        <v>-1.0000000000000009E-2</v>
      </c>
      <c r="N13" s="22">
        <f t="shared" si="3"/>
        <v>-1.2500000000000011E-2</v>
      </c>
      <c r="O13" s="19"/>
      <c r="P13" s="16">
        <v>0.79</v>
      </c>
      <c r="Q13" s="18">
        <f t="shared" si="4"/>
        <v>0.79</v>
      </c>
      <c r="R13" s="19"/>
      <c r="S13" s="21">
        <f t="shared" ref="S13" si="10">Q13-K13</f>
        <v>0</v>
      </c>
      <c r="T13" s="22">
        <f t="shared" si="5"/>
        <v>0</v>
      </c>
      <c r="U13" s="19"/>
      <c r="V13" s="16"/>
      <c r="W13" s="18">
        <f t="shared" si="6"/>
        <v>0</v>
      </c>
      <c r="X13" s="19"/>
      <c r="Y13" s="21">
        <f t="shared" ref="Y13" si="11">W13-Q13</f>
        <v>-0.79</v>
      </c>
      <c r="Z13" s="22">
        <f t="shared" si="7"/>
        <v>-1</v>
      </c>
      <c r="AA13" s="19"/>
      <c r="AB13" s="16"/>
      <c r="AC13" s="18">
        <f t="shared" si="8"/>
        <v>0</v>
      </c>
      <c r="AD13" s="19"/>
      <c r="AE13" s="21">
        <f t="shared" ref="AE13" si="12">AC13-W13</f>
        <v>0</v>
      </c>
      <c r="AF13" s="22" t="str">
        <f t="shared" si="9"/>
        <v/>
      </c>
    </row>
    <row r="14" spans="2:42" x14ac:dyDescent="0.25">
      <c r="B14" s="23" t="s">
        <v>104</v>
      </c>
      <c r="C14" s="14"/>
      <c r="D14" s="15" t="s">
        <v>55</v>
      </c>
      <c r="E14" s="15"/>
      <c r="F14" s="17">
        <v>1</v>
      </c>
      <c r="G14" s="16">
        <v>0</v>
      </c>
      <c r="H14" s="18">
        <f t="shared" si="0"/>
        <v>0</v>
      </c>
      <c r="I14" s="19"/>
      <c r="J14" s="16">
        <v>0</v>
      </c>
      <c r="K14" s="18">
        <f t="shared" si="1"/>
        <v>0</v>
      </c>
      <c r="L14" s="19"/>
      <c r="M14" s="21">
        <f t="shared" si="2"/>
        <v>0</v>
      </c>
      <c r="N14" s="22" t="str">
        <f t="shared" si="3"/>
        <v/>
      </c>
      <c r="O14" s="19"/>
      <c r="P14" s="16">
        <v>0</v>
      </c>
      <c r="Q14" s="18">
        <f t="shared" si="4"/>
        <v>0</v>
      </c>
      <c r="R14" s="19"/>
      <c r="S14" s="21">
        <f t="shared" ref="S14:S60" si="13">Q14-K14</f>
        <v>0</v>
      </c>
      <c r="T14" s="22" t="str">
        <f t="shared" si="5"/>
        <v/>
      </c>
      <c r="U14" s="19"/>
      <c r="V14" s="16">
        <v>0</v>
      </c>
      <c r="W14" s="18">
        <f t="shared" si="6"/>
        <v>0</v>
      </c>
      <c r="X14" s="19"/>
      <c r="Y14" s="21">
        <f t="shared" ref="Y14:Y60" si="14">W14-Q14</f>
        <v>0</v>
      </c>
      <c r="Z14" s="22" t="str">
        <f t="shared" si="7"/>
        <v/>
      </c>
      <c r="AA14" s="19"/>
      <c r="AB14" s="16">
        <v>0</v>
      </c>
      <c r="AC14" s="18">
        <f t="shared" si="8"/>
        <v>0</v>
      </c>
      <c r="AD14" s="19"/>
      <c r="AE14" s="21">
        <f t="shared" ref="AE14:AE60" si="15">AC14-W14</f>
        <v>0</v>
      </c>
      <c r="AF14" s="22" t="str">
        <f t="shared" si="9"/>
        <v/>
      </c>
    </row>
    <row r="15" spans="2:42" x14ac:dyDescent="0.25">
      <c r="B15" s="23" t="s">
        <v>105</v>
      </c>
      <c r="C15" s="14"/>
      <c r="D15" s="15" t="s">
        <v>55</v>
      </c>
      <c r="E15" s="15"/>
      <c r="F15" s="17">
        <v>1</v>
      </c>
      <c r="G15" s="16">
        <v>0</v>
      </c>
      <c r="H15" s="18">
        <f t="shared" si="0"/>
        <v>0</v>
      </c>
      <c r="I15" s="19"/>
      <c r="J15" s="16">
        <v>0</v>
      </c>
      <c r="K15" s="18">
        <f t="shared" si="1"/>
        <v>0</v>
      </c>
      <c r="L15" s="19"/>
      <c r="M15" s="21">
        <f t="shared" si="2"/>
        <v>0</v>
      </c>
      <c r="N15" s="22" t="str">
        <f t="shared" si="3"/>
        <v/>
      </c>
      <c r="O15" s="19"/>
      <c r="P15" s="16">
        <v>0</v>
      </c>
      <c r="Q15" s="18">
        <f t="shared" si="4"/>
        <v>0</v>
      </c>
      <c r="R15" s="19"/>
      <c r="S15" s="21">
        <f t="shared" si="13"/>
        <v>0</v>
      </c>
      <c r="T15" s="22" t="str">
        <f t="shared" si="5"/>
        <v/>
      </c>
      <c r="U15" s="19"/>
      <c r="V15" s="16">
        <v>0</v>
      </c>
      <c r="W15" s="18">
        <f t="shared" si="6"/>
        <v>0</v>
      </c>
      <c r="X15" s="19"/>
      <c r="Y15" s="21">
        <f t="shared" si="14"/>
        <v>0</v>
      </c>
      <c r="Z15" s="22" t="str">
        <f t="shared" si="7"/>
        <v/>
      </c>
      <c r="AA15" s="19"/>
      <c r="AB15" s="16">
        <v>0</v>
      </c>
      <c r="AC15" s="18">
        <f t="shared" si="8"/>
        <v>0</v>
      </c>
      <c r="AD15" s="19"/>
      <c r="AE15" s="21">
        <f t="shared" si="15"/>
        <v>0</v>
      </c>
      <c r="AF15" s="22" t="str">
        <f t="shared" si="9"/>
        <v/>
      </c>
    </row>
    <row r="16" spans="2:42" hidden="1" x14ac:dyDescent="0.25">
      <c r="B16" s="23"/>
      <c r="C16" s="14"/>
      <c r="D16" s="15"/>
      <c r="E16" s="15"/>
      <c r="F16" s="17">
        <v>1</v>
      </c>
      <c r="G16" s="16"/>
      <c r="H16" s="18">
        <f t="shared" si="0"/>
        <v>0</v>
      </c>
      <c r="I16" s="19"/>
      <c r="J16" s="16"/>
      <c r="K16" s="18">
        <f t="shared" si="1"/>
        <v>0</v>
      </c>
      <c r="L16" s="19"/>
      <c r="M16" s="21">
        <f t="shared" si="2"/>
        <v>0</v>
      </c>
      <c r="N16" s="22" t="str">
        <f t="shared" si="3"/>
        <v/>
      </c>
      <c r="O16" s="19"/>
      <c r="P16" s="16"/>
      <c r="Q16" s="18">
        <f t="shared" si="4"/>
        <v>0</v>
      </c>
      <c r="R16" s="19"/>
      <c r="S16" s="21">
        <f t="shared" si="13"/>
        <v>0</v>
      </c>
      <c r="T16" s="22" t="str">
        <f t="shared" si="5"/>
        <v/>
      </c>
      <c r="U16" s="19"/>
      <c r="V16" s="16"/>
      <c r="W16" s="18">
        <f t="shared" si="6"/>
        <v>0</v>
      </c>
      <c r="X16" s="19"/>
      <c r="Y16" s="21">
        <f t="shared" si="14"/>
        <v>0</v>
      </c>
      <c r="Z16" s="22" t="str">
        <f t="shared" si="7"/>
        <v/>
      </c>
      <c r="AA16" s="19"/>
      <c r="AB16" s="16"/>
      <c r="AC16" s="18">
        <f t="shared" si="8"/>
        <v>0</v>
      </c>
      <c r="AD16" s="19"/>
      <c r="AE16" s="21">
        <f t="shared" si="15"/>
        <v>0</v>
      </c>
      <c r="AF16" s="22" t="str">
        <f t="shared" si="9"/>
        <v/>
      </c>
    </row>
    <row r="17" spans="2:32" hidden="1" x14ac:dyDescent="0.25">
      <c r="B17" s="23"/>
      <c r="C17" s="14"/>
      <c r="D17" s="15"/>
      <c r="E17" s="15"/>
      <c r="F17" s="17">
        <v>1</v>
      </c>
      <c r="G17" s="16"/>
      <c r="H17" s="18">
        <f t="shared" si="0"/>
        <v>0</v>
      </c>
      <c r="I17" s="19"/>
      <c r="J17" s="16"/>
      <c r="K17" s="18">
        <f t="shared" si="1"/>
        <v>0</v>
      </c>
      <c r="L17" s="19"/>
      <c r="M17" s="21">
        <f t="shared" si="2"/>
        <v>0</v>
      </c>
      <c r="N17" s="22" t="str">
        <f t="shared" si="3"/>
        <v/>
      </c>
      <c r="O17" s="19"/>
      <c r="P17" s="16"/>
      <c r="Q17" s="18">
        <f t="shared" si="4"/>
        <v>0</v>
      </c>
      <c r="R17" s="19"/>
      <c r="S17" s="21">
        <f t="shared" si="13"/>
        <v>0</v>
      </c>
      <c r="T17" s="22" t="str">
        <f t="shared" si="5"/>
        <v/>
      </c>
      <c r="U17" s="19"/>
      <c r="V17" s="16"/>
      <c r="W17" s="18">
        <f t="shared" si="6"/>
        <v>0</v>
      </c>
      <c r="X17" s="19"/>
      <c r="Y17" s="21">
        <f t="shared" si="14"/>
        <v>0</v>
      </c>
      <c r="Z17" s="22" t="str">
        <f t="shared" si="7"/>
        <v/>
      </c>
      <c r="AA17" s="19"/>
      <c r="AB17" s="16"/>
      <c r="AC17" s="18">
        <f t="shared" si="8"/>
        <v>0</v>
      </c>
      <c r="AD17" s="19"/>
      <c r="AE17" s="21">
        <f t="shared" si="15"/>
        <v>0</v>
      </c>
      <c r="AF17" s="22" t="str">
        <f t="shared" si="9"/>
        <v/>
      </c>
    </row>
    <row r="18" spans="2:32" hidden="1" x14ac:dyDescent="0.25">
      <c r="B18" s="23"/>
      <c r="C18" s="14"/>
      <c r="D18" s="15"/>
      <c r="E18" s="15"/>
      <c r="F18" s="17">
        <v>1</v>
      </c>
      <c r="G18" s="16"/>
      <c r="H18" s="18">
        <f t="shared" si="0"/>
        <v>0</v>
      </c>
      <c r="I18" s="19"/>
      <c r="J18" s="16"/>
      <c r="K18" s="18">
        <f t="shared" si="1"/>
        <v>0</v>
      </c>
      <c r="L18" s="19"/>
      <c r="M18" s="21">
        <f t="shared" si="2"/>
        <v>0</v>
      </c>
      <c r="N18" s="22" t="str">
        <f t="shared" si="3"/>
        <v/>
      </c>
      <c r="O18" s="19"/>
      <c r="P18" s="16"/>
      <c r="Q18" s="18">
        <f t="shared" si="4"/>
        <v>0</v>
      </c>
      <c r="R18" s="19"/>
      <c r="S18" s="21">
        <f t="shared" si="13"/>
        <v>0</v>
      </c>
      <c r="T18" s="22" t="str">
        <f t="shared" si="5"/>
        <v/>
      </c>
      <c r="U18" s="19"/>
      <c r="V18" s="16"/>
      <c r="W18" s="18">
        <f t="shared" si="6"/>
        <v>0</v>
      </c>
      <c r="X18" s="19"/>
      <c r="Y18" s="21">
        <f t="shared" si="14"/>
        <v>0</v>
      </c>
      <c r="Z18" s="22" t="str">
        <f t="shared" si="7"/>
        <v/>
      </c>
      <c r="AA18" s="19"/>
      <c r="AB18" s="16"/>
      <c r="AC18" s="18">
        <f t="shared" si="8"/>
        <v>0</v>
      </c>
      <c r="AD18" s="19"/>
      <c r="AE18" s="21">
        <f t="shared" si="15"/>
        <v>0</v>
      </c>
      <c r="AF18" s="22" t="str">
        <f t="shared" si="9"/>
        <v/>
      </c>
    </row>
    <row r="19" spans="2:32" x14ac:dyDescent="0.25">
      <c r="B19" s="14" t="s">
        <v>14</v>
      </c>
      <c r="C19" s="14"/>
      <c r="D19" s="15" t="s">
        <v>58</v>
      </c>
      <c r="E19" s="15"/>
      <c r="F19" s="17">
        <f>$G$7</f>
        <v>500</v>
      </c>
      <c r="G19" s="16">
        <v>1.55E-2</v>
      </c>
      <c r="H19" s="18">
        <f t="shared" si="0"/>
        <v>7.75</v>
      </c>
      <c r="I19" s="19"/>
      <c r="J19" s="16">
        <v>1.21E-2</v>
      </c>
      <c r="K19" s="18">
        <f t="shared" si="1"/>
        <v>6.05</v>
      </c>
      <c r="L19" s="19"/>
      <c r="M19" s="21">
        <f t="shared" si="2"/>
        <v>-1.7000000000000002</v>
      </c>
      <c r="N19" s="22">
        <f t="shared" si="3"/>
        <v>-0.21935483870967745</v>
      </c>
      <c r="O19" s="19"/>
      <c r="P19" s="16">
        <v>8.0999999999999996E-3</v>
      </c>
      <c r="Q19" s="18">
        <f t="shared" si="4"/>
        <v>4.05</v>
      </c>
      <c r="R19" s="19"/>
      <c r="S19" s="21">
        <f t="shared" si="13"/>
        <v>-2</v>
      </c>
      <c r="T19" s="22">
        <f t="shared" si="5"/>
        <v>-0.33057851239669422</v>
      </c>
      <c r="U19" s="19"/>
      <c r="V19" s="16">
        <v>4.0000000000000001E-3</v>
      </c>
      <c r="W19" s="18">
        <f t="shared" si="6"/>
        <v>2</v>
      </c>
      <c r="X19" s="19"/>
      <c r="Y19" s="21">
        <f t="shared" si="14"/>
        <v>-2.0499999999999998</v>
      </c>
      <c r="Z19" s="22">
        <f t="shared" si="7"/>
        <v>-0.50617283950617287</v>
      </c>
      <c r="AA19" s="19"/>
      <c r="AB19" s="16">
        <v>0</v>
      </c>
      <c r="AC19" s="18">
        <f t="shared" si="8"/>
        <v>0</v>
      </c>
      <c r="AD19" s="19"/>
      <c r="AE19" s="21">
        <f t="shared" si="15"/>
        <v>-2</v>
      </c>
      <c r="AF19" s="22">
        <f t="shared" si="9"/>
        <v>-1</v>
      </c>
    </row>
    <row r="20" spans="2:32" x14ac:dyDescent="0.25">
      <c r="B20" s="14" t="s">
        <v>15</v>
      </c>
      <c r="C20" s="14"/>
      <c r="D20" s="15" t="s">
        <v>55</v>
      </c>
      <c r="E20" s="15"/>
      <c r="F20" s="17">
        <v>1</v>
      </c>
      <c r="G20" s="16">
        <v>0.01</v>
      </c>
      <c r="H20" s="18">
        <f t="shared" si="0"/>
        <v>0.01</v>
      </c>
      <c r="I20" s="19"/>
      <c r="J20" s="16"/>
      <c r="K20" s="18">
        <f t="shared" si="1"/>
        <v>0</v>
      </c>
      <c r="L20" s="19"/>
      <c r="M20" s="21">
        <f t="shared" si="2"/>
        <v>-0.01</v>
      </c>
      <c r="N20" s="22">
        <f t="shared" si="3"/>
        <v>-1</v>
      </c>
      <c r="O20" s="19"/>
      <c r="P20" s="16"/>
      <c r="Q20" s="18">
        <f t="shared" si="4"/>
        <v>0</v>
      </c>
      <c r="R20" s="19"/>
      <c r="S20" s="21">
        <f t="shared" si="13"/>
        <v>0</v>
      </c>
      <c r="T20" s="22" t="str">
        <f t="shared" si="5"/>
        <v/>
      </c>
      <c r="U20" s="19"/>
      <c r="V20" s="16"/>
      <c r="W20" s="18">
        <f t="shared" si="6"/>
        <v>0</v>
      </c>
      <c r="X20" s="19"/>
      <c r="Y20" s="21">
        <f t="shared" si="14"/>
        <v>0</v>
      </c>
      <c r="Z20" s="22" t="str">
        <f t="shared" si="7"/>
        <v/>
      </c>
      <c r="AA20" s="19"/>
      <c r="AB20" s="16"/>
      <c r="AC20" s="18">
        <f t="shared" si="8"/>
        <v>0</v>
      </c>
      <c r="AD20" s="19"/>
      <c r="AE20" s="21">
        <f t="shared" si="15"/>
        <v>0</v>
      </c>
      <c r="AF20" s="22" t="str">
        <f t="shared" si="9"/>
        <v/>
      </c>
    </row>
    <row r="21" spans="2:32" x14ac:dyDescent="0.25">
      <c r="B21" s="14" t="s">
        <v>16</v>
      </c>
      <c r="C21" s="14"/>
      <c r="D21" s="15" t="s">
        <v>58</v>
      </c>
      <c r="E21" s="15"/>
      <c r="F21" s="17">
        <f>$G$7</f>
        <v>500</v>
      </c>
      <c r="G21" s="16">
        <v>-1E-4</v>
      </c>
      <c r="H21" s="18">
        <f t="shared" si="0"/>
        <v>-0.05</v>
      </c>
      <c r="I21" s="19"/>
      <c r="J21" s="16"/>
      <c r="K21" s="18">
        <f t="shared" si="1"/>
        <v>0</v>
      </c>
      <c r="L21" s="19"/>
      <c r="M21" s="21">
        <f t="shared" si="2"/>
        <v>0.05</v>
      </c>
      <c r="N21" s="22">
        <f t="shared" si="3"/>
        <v>-1</v>
      </c>
      <c r="O21" s="19"/>
      <c r="P21" s="16"/>
      <c r="Q21" s="18">
        <f t="shared" si="4"/>
        <v>0</v>
      </c>
      <c r="R21" s="19"/>
      <c r="S21" s="21">
        <f t="shared" si="13"/>
        <v>0</v>
      </c>
      <c r="T21" s="22" t="str">
        <f t="shared" si="5"/>
        <v/>
      </c>
      <c r="U21" s="19"/>
      <c r="V21" s="16"/>
      <c r="W21" s="18">
        <f t="shared" si="6"/>
        <v>0</v>
      </c>
      <c r="X21" s="19"/>
      <c r="Y21" s="21">
        <f t="shared" si="14"/>
        <v>0</v>
      </c>
      <c r="Z21" s="22" t="str">
        <f t="shared" si="7"/>
        <v/>
      </c>
      <c r="AA21" s="19"/>
      <c r="AB21" s="16"/>
      <c r="AC21" s="18">
        <f t="shared" si="8"/>
        <v>0</v>
      </c>
      <c r="AD21" s="19"/>
      <c r="AE21" s="21">
        <f t="shared" si="15"/>
        <v>0</v>
      </c>
      <c r="AF21" s="22" t="str">
        <f t="shared" si="9"/>
        <v/>
      </c>
    </row>
    <row r="22" spans="2:32" hidden="1" x14ac:dyDescent="0.25">
      <c r="B22" s="24"/>
      <c r="C22" s="14"/>
      <c r="D22" s="15"/>
      <c r="E22" s="15"/>
      <c r="F22" s="17"/>
      <c r="G22" s="16"/>
      <c r="H22" s="18"/>
      <c r="I22" s="19"/>
      <c r="J22" s="16"/>
      <c r="K22" s="18"/>
      <c r="L22" s="19"/>
      <c r="M22" s="21"/>
      <c r="N22" s="22"/>
      <c r="O22" s="19"/>
      <c r="P22" s="16"/>
      <c r="Q22" s="18"/>
      <c r="R22" s="19"/>
      <c r="S22" s="21"/>
      <c r="T22" s="22"/>
      <c r="U22" s="19"/>
      <c r="V22" s="16"/>
      <c r="W22" s="18"/>
      <c r="X22" s="19"/>
      <c r="Y22" s="21"/>
      <c r="Z22" s="22"/>
      <c r="AA22" s="19"/>
      <c r="AB22" s="16"/>
      <c r="AC22" s="18"/>
      <c r="AD22" s="19"/>
      <c r="AE22" s="21"/>
      <c r="AF22" s="22"/>
    </row>
    <row r="23" spans="2:32" hidden="1" x14ac:dyDescent="0.25">
      <c r="B23" s="132"/>
      <c r="C23" s="14"/>
      <c r="D23" s="15"/>
      <c r="E23" s="15"/>
      <c r="F23" s="17"/>
      <c r="G23" s="16"/>
      <c r="H23" s="18"/>
      <c r="I23" s="19"/>
      <c r="J23" s="16"/>
      <c r="K23" s="18"/>
      <c r="L23" s="19"/>
      <c r="M23" s="21"/>
      <c r="N23" s="22"/>
      <c r="O23" s="19"/>
      <c r="P23" s="16"/>
      <c r="Q23" s="18"/>
      <c r="R23" s="19"/>
      <c r="S23" s="21"/>
      <c r="T23" s="22"/>
      <c r="U23" s="19"/>
      <c r="V23" s="16"/>
      <c r="W23" s="18"/>
      <c r="X23" s="19"/>
      <c r="Y23" s="21"/>
      <c r="Z23" s="22"/>
      <c r="AA23" s="19"/>
      <c r="AB23" s="16"/>
      <c r="AC23" s="18"/>
      <c r="AD23" s="19"/>
      <c r="AE23" s="21"/>
      <c r="AF23" s="22"/>
    </row>
    <row r="24" spans="2:32" x14ac:dyDescent="0.25">
      <c r="B24" s="24" t="s">
        <v>57</v>
      </c>
      <c r="C24" s="14"/>
      <c r="D24" s="15" t="s">
        <v>58</v>
      </c>
      <c r="E24" s="15"/>
      <c r="F24" s="17">
        <f t="shared" ref="F24:F27" si="16">$G$7</f>
        <v>500</v>
      </c>
      <c r="G24" s="16">
        <v>0</v>
      </c>
      <c r="H24" s="18">
        <f t="shared" si="0"/>
        <v>0</v>
      </c>
      <c r="I24" s="19"/>
      <c r="J24" s="16">
        <v>0</v>
      </c>
      <c r="K24" s="18">
        <f t="shared" si="1"/>
        <v>0</v>
      </c>
      <c r="L24" s="19"/>
      <c r="M24" s="21">
        <f t="shared" ref="M24:M29" si="17">K24-H24</f>
        <v>0</v>
      </c>
      <c r="N24" s="22" t="str">
        <f t="shared" ref="N24:N29" si="18">IF((H24)=0,"",(M24/H24))</f>
        <v/>
      </c>
      <c r="O24" s="19"/>
      <c r="P24" s="16">
        <v>0</v>
      </c>
      <c r="Q24" s="18">
        <f t="shared" si="4"/>
        <v>0</v>
      </c>
      <c r="R24" s="19"/>
      <c r="S24" s="21">
        <f t="shared" si="13"/>
        <v>0</v>
      </c>
      <c r="T24" s="22" t="str">
        <f t="shared" si="5"/>
        <v/>
      </c>
      <c r="U24" s="19"/>
      <c r="V24" s="16">
        <v>0</v>
      </c>
      <c r="W24" s="18">
        <f t="shared" si="6"/>
        <v>0</v>
      </c>
      <c r="X24" s="19"/>
      <c r="Y24" s="21">
        <f t="shared" si="14"/>
        <v>0</v>
      </c>
      <c r="Z24" s="22" t="str">
        <f t="shared" si="7"/>
        <v/>
      </c>
      <c r="AA24" s="19"/>
      <c r="AB24" s="16">
        <v>0</v>
      </c>
      <c r="AC24" s="18">
        <f t="shared" si="8"/>
        <v>0</v>
      </c>
      <c r="AD24" s="19"/>
      <c r="AE24" s="21">
        <f t="shared" si="15"/>
        <v>0</v>
      </c>
      <c r="AF24" s="22" t="str">
        <f t="shared" si="9"/>
        <v/>
      </c>
    </row>
    <row r="25" spans="2:32" hidden="1" x14ac:dyDescent="0.25">
      <c r="B25" s="24"/>
      <c r="C25" s="14"/>
      <c r="D25" s="15"/>
      <c r="E25" s="15"/>
      <c r="F25" s="17">
        <f t="shared" si="16"/>
        <v>500</v>
      </c>
      <c r="G25" s="16"/>
      <c r="H25" s="18">
        <f t="shared" si="0"/>
        <v>0</v>
      </c>
      <c r="I25" s="19"/>
      <c r="J25" s="16"/>
      <c r="K25" s="18">
        <f t="shared" si="1"/>
        <v>0</v>
      </c>
      <c r="L25" s="19"/>
      <c r="M25" s="21">
        <f t="shared" si="17"/>
        <v>0</v>
      </c>
      <c r="N25" s="22" t="str">
        <f t="shared" si="18"/>
        <v/>
      </c>
      <c r="O25" s="19"/>
      <c r="P25" s="16"/>
      <c r="Q25" s="18">
        <f t="shared" si="4"/>
        <v>0</v>
      </c>
      <c r="R25" s="19"/>
      <c r="S25" s="21">
        <f t="shared" si="13"/>
        <v>0</v>
      </c>
      <c r="T25" s="22" t="str">
        <f t="shared" si="5"/>
        <v/>
      </c>
      <c r="U25" s="19"/>
      <c r="V25" s="16"/>
      <c r="W25" s="18">
        <f t="shared" si="6"/>
        <v>0</v>
      </c>
      <c r="X25" s="19"/>
      <c r="Y25" s="21">
        <f t="shared" si="14"/>
        <v>0</v>
      </c>
      <c r="Z25" s="22" t="str">
        <f t="shared" si="7"/>
        <v/>
      </c>
      <c r="AA25" s="19"/>
      <c r="AB25" s="16"/>
      <c r="AC25" s="18">
        <f t="shared" si="8"/>
        <v>0</v>
      </c>
      <c r="AD25" s="19"/>
      <c r="AE25" s="21">
        <f t="shared" si="15"/>
        <v>0</v>
      </c>
      <c r="AF25" s="22" t="str">
        <f t="shared" si="9"/>
        <v/>
      </c>
    </row>
    <row r="26" spans="2:32" hidden="1" x14ac:dyDescent="0.25">
      <c r="B26" s="24"/>
      <c r="C26" s="14"/>
      <c r="D26" s="15"/>
      <c r="E26" s="15"/>
      <c r="F26" s="17">
        <f t="shared" si="16"/>
        <v>500</v>
      </c>
      <c r="G26" s="16"/>
      <c r="H26" s="18">
        <f t="shared" si="0"/>
        <v>0</v>
      </c>
      <c r="I26" s="19"/>
      <c r="J26" s="16"/>
      <c r="K26" s="18">
        <f t="shared" si="1"/>
        <v>0</v>
      </c>
      <c r="L26" s="19"/>
      <c r="M26" s="21">
        <f t="shared" si="17"/>
        <v>0</v>
      </c>
      <c r="N26" s="22" t="str">
        <f t="shared" si="18"/>
        <v/>
      </c>
      <c r="O26" s="19"/>
      <c r="P26" s="16"/>
      <c r="Q26" s="18">
        <f t="shared" si="4"/>
        <v>0</v>
      </c>
      <c r="R26" s="19"/>
      <c r="S26" s="21">
        <f t="shared" si="13"/>
        <v>0</v>
      </c>
      <c r="T26" s="22" t="str">
        <f t="shared" si="5"/>
        <v/>
      </c>
      <c r="U26" s="19"/>
      <c r="V26" s="16"/>
      <c r="W26" s="18">
        <f t="shared" si="6"/>
        <v>0</v>
      </c>
      <c r="X26" s="19"/>
      <c r="Y26" s="21">
        <f t="shared" si="14"/>
        <v>0</v>
      </c>
      <c r="Z26" s="22" t="str">
        <f t="shared" si="7"/>
        <v/>
      </c>
      <c r="AA26" s="19"/>
      <c r="AB26" s="16"/>
      <c r="AC26" s="18">
        <f t="shared" si="8"/>
        <v>0</v>
      </c>
      <c r="AD26" s="19"/>
      <c r="AE26" s="21">
        <f t="shared" si="15"/>
        <v>0</v>
      </c>
      <c r="AF26" s="22" t="str">
        <f t="shared" si="9"/>
        <v/>
      </c>
    </row>
    <row r="27" spans="2:32" hidden="1" x14ac:dyDescent="0.25">
      <c r="B27" s="24"/>
      <c r="C27" s="14"/>
      <c r="D27" s="15"/>
      <c r="E27" s="15"/>
      <c r="F27" s="17">
        <f t="shared" si="16"/>
        <v>500</v>
      </c>
      <c r="G27" s="16"/>
      <c r="H27" s="18">
        <f t="shared" si="0"/>
        <v>0</v>
      </c>
      <c r="I27" s="19"/>
      <c r="J27" s="16"/>
      <c r="K27" s="18">
        <f t="shared" si="1"/>
        <v>0</v>
      </c>
      <c r="L27" s="19"/>
      <c r="M27" s="21">
        <f t="shared" si="17"/>
        <v>0</v>
      </c>
      <c r="N27" s="22" t="str">
        <f t="shared" si="18"/>
        <v/>
      </c>
      <c r="O27" s="19"/>
      <c r="P27" s="16"/>
      <c r="Q27" s="18">
        <f t="shared" si="4"/>
        <v>0</v>
      </c>
      <c r="R27" s="19"/>
      <c r="S27" s="21">
        <f t="shared" si="13"/>
        <v>0</v>
      </c>
      <c r="T27" s="22" t="str">
        <f t="shared" si="5"/>
        <v/>
      </c>
      <c r="U27" s="19"/>
      <c r="V27" s="16"/>
      <c r="W27" s="18">
        <f t="shared" si="6"/>
        <v>0</v>
      </c>
      <c r="X27" s="19"/>
      <c r="Y27" s="21">
        <f t="shared" si="14"/>
        <v>0</v>
      </c>
      <c r="Z27" s="22" t="str">
        <f t="shared" si="7"/>
        <v/>
      </c>
      <c r="AA27" s="19"/>
      <c r="AB27" s="16"/>
      <c r="AC27" s="18">
        <f t="shared" si="8"/>
        <v>0</v>
      </c>
      <c r="AD27" s="19"/>
      <c r="AE27" s="21">
        <f t="shared" si="15"/>
        <v>0</v>
      </c>
      <c r="AF27" s="22" t="str">
        <f t="shared" si="9"/>
        <v/>
      </c>
    </row>
    <row r="28" spans="2:32" s="34" customFormat="1" ht="13" x14ac:dyDescent="0.25">
      <c r="B28" s="25" t="s">
        <v>17</v>
      </c>
      <c r="C28" s="26"/>
      <c r="D28" s="27"/>
      <c r="E28" s="27"/>
      <c r="F28" s="29"/>
      <c r="G28" s="28"/>
      <c r="H28" s="30">
        <f>SUM(H12:H27)</f>
        <v>24.23</v>
      </c>
      <c r="I28" s="31"/>
      <c r="J28" s="28"/>
      <c r="K28" s="30">
        <f>SUM(K12:K27)</f>
        <v>25.64</v>
      </c>
      <c r="L28" s="31"/>
      <c r="M28" s="32">
        <f t="shared" si="17"/>
        <v>1.4100000000000001</v>
      </c>
      <c r="N28" s="33">
        <f t="shared" si="18"/>
        <v>5.8192323565827493E-2</v>
      </c>
      <c r="O28" s="31"/>
      <c r="P28" s="28"/>
      <c r="Q28" s="30">
        <f>SUM(Q12:Q27)</f>
        <v>26.29</v>
      </c>
      <c r="R28" s="31"/>
      <c r="S28" s="32">
        <f t="shared" si="13"/>
        <v>0.64999999999999858</v>
      </c>
      <c r="T28" s="33">
        <f t="shared" si="5"/>
        <v>2.5351014040561566E-2</v>
      </c>
      <c r="U28" s="31"/>
      <c r="V28" s="28"/>
      <c r="W28" s="30">
        <f>SUM(W12:W27)</f>
        <v>25.87</v>
      </c>
      <c r="X28" s="31"/>
      <c r="Y28" s="32">
        <f t="shared" si="14"/>
        <v>-0.41999999999999815</v>
      </c>
      <c r="Z28" s="33">
        <f t="shared" si="7"/>
        <v>-1.597565614302009E-2</v>
      </c>
      <c r="AA28" s="31"/>
      <c r="AB28" s="28"/>
      <c r="AC28" s="30">
        <f>SUM(AC12:AC27)</f>
        <v>26.88</v>
      </c>
      <c r="AD28" s="31"/>
      <c r="AE28" s="32">
        <f t="shared" si="15"/>
        <v>1.009999999999998</v>
      </c>
      <c r="AF28" s="33">
        <f t="shared" si="9"/>
        <v>3.9041360649400773E-2</v>
      </c>
    </row>
    <row r="29" spans="2:32" ht="12.75" customHeight="1" x14ac:dyDescent="0.25">
      <c r="B29" s="134" t="s">
        <v>18</v>
      </c>
      <c r="C29" s="14"/>
      <c r="D29" s="15" t="s">
        <v>58</v>
      </c>
      <c r="E29" s="15"/>
      <c r="F29" s="17">
        <f>$G$7</f>
        <v>500</v>
      </c>
      <c r="G29" s="16">
        <v>-6.9999999999999999E-4</v>
      </c>
      <c r="H29" s="18">
        <f t="shared" ref="H29:H35" si="19">$F29*G29</f>
        <v>-0.35</v>
      </c>
      <c r="I29" s="19"/>
      <c r="J29" s="16">
        <v>3.3021965494891908E-4</v>
      </c>
      <c r="K29" s="18">
        <f t="shared" ref="K29:K35" si="20">$F29*J29</f>
        <v>0.16510982747445954</v>
      </c>
      <c r="L29" s="19"/>
      <c r="M29" s="21">
        <f t="shared" si="17"/>
        <v>0.51510982747445955</v>
      </c>
      <c r="N29" s="22">
        <f t="shared" si="18"/>
        <v>-1.4717423642127416</v>
      </c>
      <c r="O29" s="19"/>
      <c r="P29" s="16">
        <v>0</v>
      </c>
      <c r="Q29" s="18">
        <f t="shared" ref="Q29:Q35" si="21">$F29*P29</f>
        <v>0</v>
      </c>
      <c r="R29" s="19"/>
      <c r="S29" s="21">
        <f t="shared" si="13"/>
        <v>-0.16510982747445954</v>
      </c>
      <c r="T29" s="22">
        <f t="shared" si="5"/>
        <v>-1</v>
      </c>
      <c r="U29" s="19"/>
      <c r="V29" s="16">
        <v>0</v>
      </c>
      <c r="W29" s="18">
        <f t="shared" ref="W29:W35" si="22">$F29*V29</f>
        <v>0</v>
      </c>
      <c r="X29" s="19"/>
      <c r="Y29" s="21">
        <f t="shared" si="14"/>
        <v>0</v>
      </c>
      <c r="Z29" s="22" t="str">
        <f t="shared" si="7"/>
        <v/>
      </c>
      <c r="AA29" s="19"/>
      <c r="AB29" s="16">
        <v>0</v>
      </c>
      <c r="AC29" s="18">
        <f t="shared" ref="AC29:AC35" si="23">$F29*AB29</f>
        <v>0</v>
      </c>
      <c r="AD29" s="19"/>
      <c r="AE29" s="21">
        <f t="shared" si="15"/>
        <v>0</v>
      </c>
      <c r="AF29" s="22" t="str">
        <f t="shared" si="9"/>
        <v/>
      </c>
    </row>
    <row r="30" spans="2:32" ht="25" x14ac:dyDescent="0.25">
      <c r="B30" s="134" t="s">
        <v>18</v>
      </c>
      <c r="C30" s="14"/>
      <c r="D30" s="15" t="s">
        <v>58</v>
      </c>
      <c r="E30" s="15"/>
      <c r="F30" s="17">
        <f>$G$7</f>
        <v>500</v>
      </c>
      <c r="G30" s="16"/>
      <c r="H30" s="18">
        <f t="shared" ref="H30" si="24">$F30*G30</f>
        <v>0</v>
      </c>
      <c r="I30" s="19"/>
      <c r="J30" s="16"/>
      <c r="K30" s="18">
        <f t="shared" ref="K30" si="25">$F30*J30</f>
        <v>0</v>
      </c>
      <c r="L30" s="19"/>
      <c r="M30" s="21">
        <f t="shared" ref="M30" si="26">K30-H30</f>
        <v>0</v>
      </c>
      <c r="N30" s="22" t="str">
        <f t="shared" ref="N30" si="27">IF((H30)=0,"",(M30/H30))</f>
        <v/>
      </c>
      <c r="O30" s="19"/>
      <c r="P30" s="16"/>
      <c r="Q30" s="18"/>
      <c r="R30" s="19"/>
      <c r="S30" s="21"/>
      <c r="T30" s="22"/>
      <c r="U30" s="19"/>
      <c r="V30" s="16"/>
      <c r="W30" s="18"/>
      <c r="X30" s="19"/>
      <c r="Y30" s="21"/>
      <c r="Z30" s="22"/>
      <c r="AA30" s="19"/>
      <c r="AB30" s="16"/>
      <c r="AC30" s="18"/>
      <c r="AD30" s="19"/>
      <c r="AE30" s="21"/>
      <c r="AF30" s="22"/>
    </row>
    <row r="31" spans="2:32" x14ac:dyDescent="0.25">
      <c r="B31" s="132">
        <v>1575</v>
      </c>
      <c r="C31" s="14"/>
      <c r="D31" s="15" t="s">
        <v>58</v>
      </c>
      <c r="E31" s="15"/>
      <c r="F31" s="17">
        <f t="shared" ref="F31:F33" si="28">$G$7</f>
        <v>500</v>
      </c>
      <c r="G31" s="16">
        <v>1E-4</v>
      </c>
      <c r="H31" s="18">
        <f t="shared" si="19"/>
        <v>0.05</v>
      </c>
      <c r="I31" s="19"/>
      <c r="J31" s="16">
        <v>0</v>
      </c>
      <c r="K31" s="18">
        <f t="shared" si="20"/>
        <v>0</v>
      </c>
      <c r="L31" s="19"/>
      <c r="M31" s="21">
        <f t="shared" ref="M31:M60" si="29">K31-H31</f>
        <v>-0.05</v>
      </c>
      <c r="N31" s="22">
        <f>IF((H31)=0,"",(M31/H31))</f>
        <v>-1</v>
      </c>
      <c r="O31" s="19"/>
      <c r="P31" s="16">
        <v>0</v>
      </c>
      <c r="Q31" s="18">
        <f t="shared" si="21"/>
        <v>0</v>
      </c>
      <c r="R31" s="19"/>
      <c r="S31" s="21">
        <f t="shared" si="13"/>
        <v>0</v>
      </c>
      <c r="T31" s="22" t="str">
        <f t="shared" si="5"/>
        <v/>
      </c>
      <c r="U31" s="19"/>
      <c r="V31" s="16">
        <v>0</v>
      </c>
      <c r="W31" s="18">
        <f t="shared" si="22"/>
        <v>0</v>
      </c>
      <c r="X31" s="19"/>
      <c r="Y31" s="21">
        <f t="shared" si="14"/>
        <v>0</v>
      </c>
      <c r="Z31" s="22" t="str">
        <f t="shared" si="7"/>
        <v/>
      </c>
      <c r="AA31" s="19"/>
      <c r="AB31" s="16">
        <v>0</v>
      </c>
      <c r="AC31" s="18">
        <f t="shared" si="23"/>
        <v>0</v>
      </c>
      <c r="AD31" s="19"/>
      <c r="AE31" s="21">
        <f t="shared" si="15"/>
        <v>0</v>
      </c>
      <c r="AF31" s="22" t="str">
        <f t="shared" si="9"/>
        <v/>
      </c>
    </row>
    <row r="32" spans="2:32" hidden="1" x14ac:dyDescent="0.25">
      <c r="B32" s="35"/>
      <c r="C32" s="14"/>
      <c r="D32" s="15"/>
      <c r="E32" s="15"/>
      <c r="F32" s="17">
        <f t="shared" si="28"/>
        <v>500</v>
      </c>
      <c r="G32" s="16"/>
      <c r="H32" s="18">
        <f t="shared" si="19"/>
        <v>0</v>
      </c>
      <c r="I32" s="36"/>
      <c r="J32" s="16"/>
      <c r="K32" s="18">
        <f t="shared" si="20"/>
        <v>0</v>
      </c>
      <c r="L32" s="36"/>
      <c r="M32" s="21">
        <f t="shared" si="29"/>
        <v>0</v>
      </c>
      <c r="N32" s="22" t="str">
        <f>IF((H32)=0,"",(M32/H32))</f>
        <v/>
      </c>
      <c r="O32" s="36"/>
      <c r="P32" s="16"/>
      <c r="Q32" s="18">
        <f t="shared" si="21"/>
        <v>0</v>
      </c>
      <c r="R32" s="36"/>
      <c r="S32" s="21">
        <f t="shared" si="13"/>
        <v>0</v>
      </c>
      <c r="T32" s="22" t="str">
        <f t="shared" si="5"/>
        <v/>
      </c>
      <c r="U32" s="36"/>
      <c r="V32" s="16"/>
      <c r="W32" s="18">
        <f t="shared" si="22"/>
        <v>0</v>
      </c>
      <c r="X32" s="36"/>
      <c r="Y32" s="21">
        <f t="shared" si="14"/>
        <v>0</v>
      </c>
      <c r="Z32" s="22" t="str">
        <f t="shared" si="7"/>
        <v/>
      </c>
      <c r="AA32" s="36"/>
      <c r="AB32" s="16"/>
      <c r="AC32" s="18">
        <f t="shared" si="23"/>
        <v>0</v>
      </c>
      <c r="AD32" s="36"/>
      <c r="AE32" s="21">
        <f t="shared" si="15"/>
        <v>0</v>
      </c>
      <c r="AF32" s="22" t="str">
        <f t="shared" si="9"/>
        <v/>
      </c>
    </row>
    <row r="33" spans="2:32" x14ac:dyDescent="0.25">
      <c r="B33" s="37" t="s">
        <v>19</v>
      </c>
      <c r="C33" s="14"/>
      <c r="D33" s="15" t="s">
        <v>58</v>
      </c>
      <c r="E33" s="15"/>
      <c r="F33" s="17">
        <f t="shared" si="28"/>
        <v>500</v>
      </c>
      <c r="G33" s="133">
        <v>5.9999999024318931E-5</v>
      </c>
      <c r="H33" s="18">
        <f t="shared" si="19"/>
        <v>2.9999999512159467E-2</v>
      </c>
      <c r="I33" s="19"/>
      <c r="J33" s="133">
        <v>6.0000002460806063E-5</v>
      </c>
      <c r="K33" s="18">
        <f t="shared" si="20"/>
        <v>3.0000001230403032E-2</v>
      </c>
      <c r="L33" s="19"/>
      <c r="M33" s="21">
        <f t="shared" si="29"/>
        <v>1.718243564791111E-9</v>
      </c>
      <c r="N33" s="22">
        <f>IF((H33)=0,"",(M33/H33))</f>
        <v>5.7274786424402443E-8</v>
      </c>
      <c r="O33" s="19"/>
      <c r="P33" s="133">
        <v>6.0000001057066139E-5</v>
      </c>
      <c r="Q33" s="18">
        <f t="shared" si="21"/>
        <v>3.000000052853307E-2</v>
      </c>
      <c r="R33" s="19"/>
      <c r="S33" s="21">
        <f t="shared" si="13"/>
        <v>-7.0186996145582548E-10</v>
      </c>
      <c r="T33" s="22">
        <f t="shared" si="5"/>
        <v>-2.33956644223243E-8</v>
      </c>
      <c r="U33" s="19"/>
      <c r="V33" s="133">
        <v>6.000000141885779E-5</v>
      </c>
      <c r="W33" s="18">
        <f t="shared" si="22"/>
        <v>3.0000000709428896E-2</v>
      </c>
      <c r="X33" s="19"/>
      <c r="Y33" s="21">
        <f t="shared" si="14"/>
        <v>1.808958260962612E-10</v>
      </c>
      <c r="Z33" s="22">
        <f t="shared" si="7"/>
        <v>6.0298607636426794E-9</v>
      </c>
      <c r="AA33" s="19"/>
      <c r="AB33" s="133">
        <v>5.9748076265468277E-5</v>
      </c>
      <c r="AC33" s="18">
        <f t="shared" si="23"/>
        <v>2.9874038132734138E-2</v>
      </c>
      <c r="AD33" s="19"/>
      <c r="AE33" s="21">
        <f t="shared" si="15"/>
        <v>-1.2596257669475822E-4</v>
      </c>
      <c r="AF33" s="22">
        <f t="shared" si="9"/>
        <v>-4.1987524572013966E-3</v>
      </c>
    </row>
    <row r="34" spans="2:32" x14ac:dyDescent="0.25">
      <c r="B34" s="37" t="s">
        <v>20</v>
      </c>
      <c r="C34" s="14"/>
      <c r="D34" s="15"/>
      <c r="E34" s="15"/>
      <c r="F34" s="179">
        <f>$G$7*(1+G63)-$G$7</f>
        <v>18.950000000000045</v>
      </c>
      <c r="G34" s="38">
        <f>0.64*G44+0.18*G45+0.18*G46</f>
        <v>0.10214000000000001</v>
      </c>
      <c r="H34" s="18">
        <f t="shared" si="19"/>
        <v>1.9355530000000047</v>
      </c>
      <c r="I34" s="19"/>
      <c r="J34" s="38">
        <f>0.64*J44+0.18*J45+0.18*J46</f>
        <v>0.10214000000000001</v>
      </c>
      <c r="K34" s="18">
        <f t="shared" si="20"/>
        <v>1.9355530000000047</v>
      </c>
      <c r="L34" s="19"/>
      <c r="M34" s="21">
        <f t="shared" si="29"/>
        <v>0</v>
      </c>
      <c r="N34" s="22">
        <f>IF((H34)=0,"",(M34/H34))</f>
        <v>0</v>
      </c>
      <c r="O34" s="19"/>
      <c r="P34" s="38">
        <f>0.64*P44+0.18*P45+0.18*P46</f>
        <v>0.10214000000000001</v>
      </c>
      <c r="Q34" s="18">
        <f t="shared" si="21"/>
        <v>1.9355530000000047</v>
      </c>
      <c r="R34" s="19"/>
      <c r="S34" s="21">
        <f t="shared" si="13"/>
        <v>0</v>
      </c>
      <c r="T34" s="22">
        <f t="shared" si="5"/>
        <v>0</v>
      </c>
      <c r="U34" s="19"/>
      <c r="V34" s="38">
        <f>0.64*V44+0.18*V45+0.18*V46</f>
        <v>0.10214000000000001</v>
      </c>
      <c r="W34" s="18">
        <f t="shared" si="22"/>
        <v>1.9355530000000047</v>
      </c>
      <c r="X34" s="19"/>
      <c r="Y34" s="21">
        <f t="shared" si="14"/>
        <v>0</v>
      </c>
      <c r="Z34" s="22">
        <f t="shared" si="7"/>
        <v>0</v>
      </c>
      <c r="AA34" s="19"/>
      <c r="AB34" s="38">
        <f>0.64*AB44+0.18*AB45+0.18*AB46</f>
        <v>0.10214000000000001</v>
      </c>
      <c r="AC34" s="18">
        <f t="shared" si="23"/>
        <v>1.9355530000000047</v>
      </c>
      <c r="AD34" s="19"/>
      <c r="AE34" s="21">
        <f t="shared" si="15"/>
        <v>0</v>
      </c>
      <c r="AF34" s="22">
        <f t="shared" si="9"/>
        <v>0</v>
      </c>
    </row>
    <row r="35" spans="2:32" x14ac:dyDescent="0.25">
      <c r="B35" s="37" t="s">
        <v>21</v>
      </c>
      <c r="C35" s="14"/>
      <c r="D35" s="15" t="s">
        <v>55</v>
      </c>
      <c r="E35" s="15"/>
      <c r="F35" s="17">
        <v>1</v>
      </c>
      <c r="G35" s="38">
        <v>0.79</v>
      </c>
      <c r="H35" s="18">
        <f t="shared" si="19"/>
        <v>0.79</v>
      </c>
      <c r="I35" s="19"/>
      <c r="J35" s="38">
        <v>0.79</v>
      </c>
      <c r="K35" s="18">
        <f t="shared" si="20"/>
        <v>0.79</v>
      </c>
      <c r="L35" s="19"/>
      <c r="M35" s="21">
        <f t="shared" si="29"/>
        <v>0</v>
      </c>
      <c r="N35" s="22"/>
      <c r="O35" s="19"/>
      <c r="P35" s="38">
        <v>0.79</v>
      </c>
      <c r="Q35" s="18">
        <f t="shared" si="21"/>
        <v>0.79</v>
      </c>
      <c r="R35" s="19"/>
      <c r="S35" s="21">
        <f t="shared" si="13"/>
        <v>0</v>
      </c>
      <c r="T35" s="22"/>
      <c r="U35" s="19"/>
      <c r="V35" s="38">
        <v>0.79</v>
      </c>
      <c r="W35" s="18">
        <f t="shared" si="22"/>
        <v>0.79</v>
      </c>
      <c r="X35" s="19"/>
      <c r="Y35" s="21">
        <f t="shared" si="14"/>
        <v>0</v>
      </c>
      <c r="Z35" s="22"/>
      <c r="AA35" s="19"/>
      <c r="AB35" s="38">
        <v>0</v>
      </c>
      <c r="AC35" s="18">
        <f t="shared" si="23"/>
        <v>0</v>
      </c>
      <c r="AD35" s="19"/>
      <c r="AE35" s="21">
        <f t="shared" si="15"/>
        <v>-0.79</v>
      </c>
      <c r="AF35" s="22"/>
    </row>
    <row r="36" spans="2:32" ht="25.5" customHeight="1" x14ac:dyDescent="0.25">
      <c r="B36" s="39" t="s">
        <v>22</v>
      </c>
      <c r="C36" s="40"/>
      <c r="D36" s="40"/>
      <c r="E36" s="40"/>
      <c r="F36" s="42"/>
      <c r="G36" s="41"/>
      <c r="H36" s="43">
        <f>SUM(H29:H35)+H28</f>
        <v>26.685552999512165</v>
      </c>
      <c r="I36" s="31"/>
      <c r="J36" s="41"/>
      <c r="K36" s="43">
        <f>SUM(K29:K35)+K28</f>
        <v>28.560662828704867</v>
      </c>
      <c r="L36" s="31"/>
      <c r="M36" s="32">
        <f t="shared" si="29"/>
        <v>1.8751098291927022</v>
      </c>
      <c r="N36" s="33">
        <f t="shared" ref="N36:N46" si="30">IF((H36)=0,"",(M36/H36))</f>
        <v>7.0266852975727379E-2</v>
      </c>
      <c r="O36" s="31"/>
      <c r="P36" s="41"/>
      <c r="Q36" s="43">
        <f>SUM(Q29:Q35)+Q28</f>
        <v>29.045553000528535</v>
      </c>
      <c r="R36" s="31"/>
      <c r="S36" s="32">
        <f t="shared" si="13"/>
        <v>0.48489017182366823</v>
      </c>
      <c r="T36" s="33">
        <f t="shared" ref="T36:T46" si="31">IF((K36)=0,"",(S36/K36))</f>
        <v>1.6977553172762148E-2</v>
      </c>
      <c r="U36" s="31"/>
      <c r="V36" s="41"/>
      <c r="W36" s="43">
        <f>SUM(W29:W35)+W28</f>
        <v>28.625553000709434</v>
      </c>
      <c r="X36" s="31"/>
      <c r="Y36" s="32">
        <f t="shared" si="14"/>
        <v>-0.41999999981910108</v>
      </c>
      <c r="Z36" s="33">
        <f t="shared" ref="Z36:Z46" si="32">IF((Q36)=0,"",(Y36/Q36))</f>
        <v>-1.4460044875422356E-2</v>
      </c>
      <c r="AA36" s="31"/>
      <c r="AB36" s="41"/>
      <c r="AC36" s="43">
        <f>SUM(AC29:AC35)+AC28</f>
        <v>28.845427038132737</v>
      </c>
      <c r="AD36" s="31"/>
      <c r="AE36" s="32">
        <f t="shared" si="15"/>
        <v>0.21987403742330258</v>
      </c>
      <c r="AF36" s="33">
        <f t="shared" ref="AF36:AF46" si="33">IF((W36)=0,"",(AE36/W36))</f>
        <v>7.6810406917851822E-3</v>
      </c>
    </row>
    <row r="37" spans="2:32" x14ac:dyDescent="0.25">
      <c r="B37" s="19" t="s">
        <v>23</v>
      </c>
      <c r="C37" s="19"/>
      <c r="D37" s="44" t="s">
        <v>58</v>
      </c>
      <c r="E37" s="44"/>
      <c r="F37" s="45">
        <f>G7*(1+G63)</f>
        <v>518.95000000000005</v>
      </c>
      <c r="G37" s="20">
        <v>7.9911436447223493E-3</v>
      </c>
      <c r="H37" s="18">
        <f>$F37*G37</f>
        <v>4.1470039944286636</v>
      </c>
      <c r="I37" s="19"/>
      <c r="J37" s="20">
        <v>7.7725149591303024E-3</v>
      </c>
      <c r="K37" s="18">
        <f>$F37*J37</f>
        <v>4.0335466380406704</v>
      </c>
      <c r="L37" s="19"/>
      <c r="M37" s="21">
        <f t="shared" si="29"/>
        <v>-0.11345735638799326</v>
      </c>
      <c r="N37" s="22">
        <f t="shared" si="30"/>
        <v>-2.7358873186623101E-2</v>
      </c>
      <c r="O37" s="19"/>
      <c r="P37" s="20">
        <v>7.7725149591303024E-3</v>
      </c>
      <c r="Q37" s="18">
        <f>$F37*P37</f>
        <v>4.0335466380406704</v>
      </c>
      <c r="R37" s="19"/>
      <c r="S37" s="21">
        <f t="shared" si="13"/>
        <v>0</v>
      </c>
      <c r="T37" s="22">
        <f t="shared" si="31"/>
        <v>0</v>
      </c>
      <c r="U37" s="19"/>
      <c r="V37" s="20">
        <v>7.7725149591303024E-3</v>
      </c>
      <c r="W37" s="18">
        <f>$F37*V37</f>
        <v>4.0335466380406704</v>
      </c>
      <c r="X37" s="19"/>
      <c r="Y37" s="21">
        <f t="shared" si="14"/>
        <v>0</v>
      </c>
      <c r="Z37" s="22">
        <f t="shared" si="32"/>
        <v>0</v>
      </c>
      <c r="AA37" s="19"/>
      <c r="AB37" s="20">
        <v>7.7725149591303024E-3</v>
      </c>
      <c r="AC37" s="18">
        <f>$F37*AB37</f>
        <v>4.0335466380406704</v>
      </c>
      <c r="AD37" s="19"/>
      <c r="AE37" s="21">
        <f t="shared" si="15"/>
        <v>0</v>
      </c>
      <c r="AF37" s="22">
        <f t="shared" si="33"/>
        <v>0</v>
      </c>
    </row>
    <row r="38" spans="2:32" ht="25.5" customHeight="1" x14ac:dyDescent="0.25">
      <c r="B38" s="46" t="s">
        <v>24</v>
      </c>
      <c r="C38" s="19"/>
      <c r="D38" s="44" t="s">
        <v>58</v>
      </c>
      <c r="E38" s="44"/>
      <c r="F38" s="45">
        <f>F37</f>
        <v>518.95000000000005</v>
      </c>
      <c r="G38" s="20">
        <v>5.8767041198229978E-3</v>
      </c>
      <c r="H38" s="18">
        <f>$F38*G38</f>
        <v>3.0497156029821451</v>
      </c>
      <c r="I38" s="19"/>
      <c r="J38" s="20">
        <v>5.8885548323693356E-3</v>
      </c>
      <c r="K38" s="18">
        <f>$F38*J38</f>
        <v>3.0558655302580671</v>
      </c>
      <c r="L38" s="19"/>
      <c r="M38" s="21">
        <f t="shared" si="29"/>
        <v>6.1499272759220069E-3</v>
      </c>
      <c r="N38" s="22">
        <f t="shared" si="30"/>
        <v>2.016557632425902E-3</v>
      </c>
      <c r="O38" s="19"/>
      <c r="P38" s="20">
        <v>5.8885548323693356E-3</v>
      </c>
      <c r="Q38" s="18">
        <f>$F38*P38</f>
        <v>3.0558655302580671</v>
      </c>
      <c r="R38" s="19"/>
      <c r="S38" s="21">
        <f t="shared" si="13"/>
        <v>0</v>
      </c>
      <c r="T38" s="22">
        <f t="shared" si="31"/>
        <v>0</v>
      </c>
      <c r="U38" s="19"/>
      <c r="V38" s="20">
        <v>5.8885548323693356E-3</v>
      </c>
      <c r="W38" s="18">
        <f>$F38*V38</f>
        <v>3.0558655302580671</v>
      </c>
      <c r="X38" s="19"/>
      <c r="Y38" s="21">
        <f t="shared" si="14"/>
        <v>0</v>
      </c>
      <c r="Z38" s="22">
        <f t="shared" si="32"/>
        <v>0</v>
      </c>
      <c r="AA38" s="19"/>
      <c r="AB38" s="20">
        <v>5.8885548323693356E-3</v>
      </c>
      <c r="AC38" s="18">
        <f>$F38*AB38</f>
        <v>3.0558655302580671</v>
      </c>
      <c r="AD38" s="19"/>
      <c r="AE38" s="21">
        <f t="shared" si="15"/>
        <v>0</v>
      </c>
      <c r="AF38" s="22">
        <f t="shared" si="33"/>
        <v>0</v>
      </c>
    </row>
    <row r="39" spans="2:32" ht="25.5" customHeight="1" x14ac:dyDescent="0.25">
      <c r="B39" s="39" t="s">
        <v>25</v>
      </c>
      <c r="C39" s="26"/>
      <c r="D39" s="26"/>
      <c r="E39" s="26"/>
      <c r="F39" s="42"/>
      <c r="G39" s="47"/>
      <c r="H39" s="43">
        <f>SUM(H36:H38)</f>
        <v>33.882272596922974</v>
      </c>
      <c r="I39" s="48"/>
      <c r="J39" s="47"/>
      <c r="K39" s="43">
        <f>SUM(K36:K38)</f>
        <v>35.650074997003607</v>
      </c>
      <c r="L39" s="48"/>
      <c r="M39" s="32">
        <f t="shared" si="29"/>
        <v>1.7678024000806332</v>
      </c>
      <c r="N39" s="33">
        <f t="shared" si="30"/>
        <v>5.2174847334212654E-2</v>
      </c>
      <c r="O39" s="48"/>
      <c r="P39" s="47"/>
      <c r="Q39" s="43">
        <f>SUM(Q36:Q38)</f>
        <v>36.134965168827271</v>
      </c>
      <c r="R39" s="48"/>
      <c r="S39" s="32">
        <f t="shared" si="13"/>
        <v>0.48489017182366467</v>
      </c>
      <c r="T39" s="33">
        <f t="shared" si="31"/>
        <v>1.3601378731024261E-2</v>
      </c>
      <c r="U39" s="48"/>
      <c r="V39" s="47"/>
      <c r="W39" s="43">
        <f>SUM(W36:W38)</f>
        <v>35.714965169008174</v>
      </c>
      <c r="X39" s="48"/>
      <c r="Y39" s="32">
        <f t="shared" si="14"/>
        <v>-0.41999999981909752</v>
      </c>
      <c r="Z39" s="33">
        <f t="shared" si="32"/>
        <v>-1.1623091314930089E-2</v>
      </c>
      <c r="AA39" s="48"/>
      <c r="AB39" s="47"/>
      <c r="AC39" s="43">
        <f>SUM(AC36:AC38)</f>
        <v>35.934839206431477</v>
      </c>
      <c r="AD39" s="48"/>
      <c r="AE39" s="32">
        <f t="shared" si="15"/>
        <v>0.21987403742330258</v>
      </c>
      <c r="AF39" s="33">
        <f t="shared" si="33"/>
        <v>6.1563559248294965E-3</v>
      </c>
    </row>
    <row r="40" spans="2:32" ht="24.75" customHeight="1" x14ac:dyDescent="0.25">
      <c r="B40" s="49" t="s">
        <v>26</v>
      </c>
      <c r="C40" s="14"/>
      <c r="D40" s="15" t="s">
        <v>58</v>
      </c>
      <c r="E40" s="15"/>
      <c r="F40" s="45">
        <f>F38</f>
        <v>518.95000000000005</v>
      </c>
      <c r="G40" s="50">
        <v>4.4000000000000003E-3</v>
      </c>
      <c r="H40" s="154">
        <f t="shared" ref="H40:H48" si="34">$F40*G40</f>
        <v>2.2833800000000002</v>
      </c>
      <c r="I40" s="19"/>
      <c r="J40" s="211">
        <v>5.8500000000000002E-3</v>
      </c>
      <c r="K40" s="212">
        <f t="shared" ref="K40:K42" si="35">$F40*J40</f>
        <v>3.0358575000000005</v>
      </c>
      <c r="L40" s="19"/>
      <c r="M40" s="21">
        <f t="shared" si="29"/>
        <v>0.75247750000000035</v>
      </c>
      <c r="N40" s="155">
        <f t="shared" si="30"/>
        <v>0.3295454545454547</v>
      </c>
      <c r="O40" s="19"/>
      <c r="P40" s="50">
        <v>4.4000000000000003E-3</v>
      </c>
      <c r="Q40" s="154">
        <f t="shared" ref="Q40:Q42" si="36">$F40*P40</f>
        <v>2.2833800000000002</v>
      </c>
      <c r="R40" s="19"/>
      <c r="S40" s="21">
        <f t="shared" si="13"/>
        <v>-0.75247750000000035</v>
      </c>
      <c r="T40" s="155">
        <f t="shared" si="31"/>
        <v>-0.24786324786324793</v>
      </c>
      <c r="U40" s="19"/>
      <c r="V40" s="50">
        <v>4.4000000000000003E-3</v>
      </c>
      <c r="W40" s="154">
        <f t="shared" ref="W40:W42" si="37">$F40*V40</f>
        <v>2.2833800000000002</v>
      </c>
      <c r="X40" s="19"/>
      <c r="Y40" s="21">
        <f t="shared" si="14"/>
        <v>0</v>
      </c>
      <c r="Z40" s="155">
        <f t="shared" si="32"/>
        <v>0</v>
      </c>
      <c r="AA40" s="19"/>
      <c r="AB40" s="50">
        <v>4.4000000000000003E-3</v>
      </c>
      <c r="AC40" s="154">
        <f t="shared" ref="AC40:AC48" si="38">$F40*AB40</f>
        <v>2.2833800000000002</v>
      </c>
      <c r="AD40" s="19"/>
      <c r="AE40" s="21">
        <f t="shared" si="15"/>
        <v>0</v>
      </c>
      <c r="AF40" s="155">
        <f t="shared" si="33"/>
        <v>0</v>
      </c>
    </row>
    <row r="41" spans="2:32" ht="25.5" customHeight="1" x14ac:dyDescent="0.25">
      <c r="B41" s="49" t="s">
        <v>27</v>
      </c>
      <c r="C41" s="14"/>
      <c r="D41" s="15" t="s">
        <v>58</v>
      </c>
      <c r="E41" s="15"/>
      <c r="F41" s="45">
        <f>F38</f>
        <v>518.95000000000005</v>
      </c>
      <c r="G41" s="50">
        <v>1.2999999999999999E-3</v>
      </c>
      <c r="H41" s="154">
        <f t="shared" si="34"/>
        <v>0.67463499999999998</v>
      </c>
      <c r="I41" s="19"/>
      <c r="J41" s="50">
        <v>1.2999999999999999E-3</v>
      </c>
      <c r="K41" s="154">
        <f t="shared" si="35"/>
        <v>0.67463499999999998</v>
      </c>
      <c r="L41" s="19"/>
      <c r="M41" s="21">
        <f t="shared" si="29"/>
        <v>0</v>
      </c>
      <c r="N41" s="155">
        <f t="shared" si="30"/>
        <v>0</v>
      </c>
      <c r="O41" s="19"/>
      <c r="P41" s="50">
        <v>1.2999999999999999E-3</v>
      </c>
      <c r="Q41" s="154">
        <f t="shared" si="36"/>
        <v>0.67463499999999998</v>
      </c>
      <c r="R41" s="19"/>
      <c r="S41" s="21">
        <f t="shared" si="13"/>
        <v>0</v>
      </c>
      <c r="T41" s="155">
        <f t="shared" si="31"/>
        <v>0</v>
      </c>
      <c r="U41" s="19"/>
      <c r="V41" s="50">
        <v>1.2999999999999999E-3</v>
      </c>
      <c r="W41" s="154">
        <f t="shared" si="37"/>
        <v>0.67463499999999998</v>
      </c>
      <c r="X41" s="19"/>
      <c r="Y41" s="21">
        <f t="shared" si="14"/>
        <v>0</v>
      </c>
      <c r="Z41" s="155">
        <f t="shared" si="32"/>
        <v>0</v>
      </c>
      <c r="AA41" s="19"/>
      <c r="AB41" s="50">
        <v>1.2999999999999999E-3</v>
      </c>
      <c r="AC41" s="154">
        <f t="shared" si="38"/>
        <v>0.67463499999999998</v>
      </c>
      <c r="AD41" s="19"/>
      <c r="AE41" s="21">
        <f t="shared" si="15"/>
        <v>0</v>
      </c>
      <c r="AF41" s="155">
        <f t="shared" si="33"/>
        <v>0</v>
      </c>
    </row>
    <row r="42" spans="2:32" x14ac:dyDescent="0.25">
      <c r="B42" s="14" t="s">
        <v>28</v>
      </c>
      <c r="C42" s="14"/>
      <c r="D42" s="15" t="s">
        <v>55</v>
      </c>
      <c r="E42" s="15"/>
      <c r="F42" s="17">
        <v>1</v>
      </c>
      <c r="G42" s="50">
        <v>0.25</v>
      </c>
      <c r="H42" s="154">
        <f t="shared" si="34"/>
        <v>0.25</v>
      </c>
      <c r="I42" s="19"/>
      <c r="J42" s="50">
        <v>0.25</v>
      </c>
      <c r="K42" s="154">
        <f t="shared" si="35"/>
        <v>0.25</v>
      </c>
      <c r="L42" s="19"/>
      <c r="M42" s="21">
        <f t="shared" si="29"/>
        <v>0</v>
      </c>
      <c r="N42" s="155">
        <f t="shared" si="30"/>
        <v>0</v>
      </c>
      <c r="O42" s="19"/>
      <c r="P42" s="50">
        <v>0.25</v>
      </c>
      <c r="Q42" s="154">
        <f t="shared" si="36"/>
        <v>0.25</v>
      </c>
      <c r="R42" s="19"/>
      <c r="S42" s="21">
        <f t="shared" si="13"/>
        <v>0</v>
      </c>
      <c r="T42" s="155">
        <f t="shared" si="31"/>
        <v>0</v>
      </c>
      <c r="U42" s="19"/>
      <c r="V42" s="50">
        <v>0.25</v>
      </c>
      <c r="W42" s="154">
        <f t="shared" si="37"/>
        <v>0.25</v>
      </c>
      <c r="X42" s="19"/>
      <c r="Y42" s="21">
        <f t="shared" si="14"/>
        <v>0</v>
      </c>
      <c r="Z42" s="155">
        <f t="shared" si="32"/>
        <v>0</v>
      </c>
      <c r="AA42" s="19"/>
      <c r="AB42" s="50">
        <v>0.25</v>
      </c>
      <c r="AC42" s="154">
        <f t="shared" si="38"/>
        <v>0.25</v>
      </c>
      <c r="AD42" s="19"/>
      <c r="AE42" s="21">
        <f t="shared" si="15"/>
        <v>0</v>
      </c>
      <c r="AF42" s="155">
        <f t="shared" si="33"/>
        <v>0</v>
      </c>
    </row>
    <row r="43" spans="2:32" x14ac:dyDescent="0.25">
      <c r="B43" s="14" t="s">
        <v>29</v>
      </c>
      <c r="C43" s="14"/>
      <c r="D43" s="15" t="s">
        <v>58</v>
      </c>
      <c r="E43" s="15"/>
      <c r="F43" s="53">
        <f>G7</f>
        <v>500</v>
      </c>
      <c r="G43" s="50">
        <v>7.0000000000000001E-3</v>
      </c>
      <c r="H43" s="154">
        <f t="shared" si="34"/>
        <v>3.5</v>
      </c>
      <c r="I43" s="19"/>
      <c r="J43" s="211">
        <v>0</v>
      </c>
      <c r="K43" s="212">
        <f t="shared" ref="K43:K48" si="39">$F43*J43</f>
        <v>0</v>
      </c>
      <c r="L43" s="19"/>
      <c r="M43" s="21">
        <f t="shared" si="29"/>
        <v>-3.5</v>
      </c>
      <c r="N43" s="155">
        <f t="shared" si="30"/>
        <v>-1</v>
      </c>
      <c r="O43" s="19"/>
      <c r="P43" s="50"/>
      <c r="Q43" s="154">
        <f t="shared" ref="Q43:Q48" si="40">$F43*P43</f>
        <v>0</v>
      </c>
      <c r="R43" s="19"/>
      <c r="S43" s="21">
        <f t="shared" si="13"/>
        <v>0</v>
      </c>
      <c r="T43" s="155" t="str">
        <f t="shared" si="31"/>
        <v/>
      </c>
      <c r="U43" s="19"/>
      <c r="V43" s="50"/>
      <c r="W43" s="154">
        <f t="shared" ref="W43:W48" si="41">$F43*V43</f>
        <v>0</v>
      </c>
      <c r="X43" s="19"/>
      <c r="Y43" s="21">
        <f t="shared" si="14"/>
        <v>0</v>
      </c>
      <c r="Z43" s="155" t="str">
        <f t="shared" si="32"/>
        <v/>
      </c>
      <c r="AA43" s="19"/>
      <c r="AB43" s="50"/>
      <c r="AC43" s="154">
        <f t="shared" si="38"/>
        <v>0</v>
      </c>
      <c r="AD43" s="19"/>
      <c r="AE43" s="21">
        <f t="shared" si="15"/>
        <v>0</v>
      </c>
      <c r="AF43" s="155" t="str">
        <f t="shared" si="33"/>
        <v/>
      </c>
    </row>
    <row r="44" spans="2:32" x14ac:dyDescent="0.25">
      <c r="B44" s="37" t="s">
        <v>30</v>
      </c>
      <c r="C44" s="14"/>
      <c r="D44" s="15" t="s">
        <v>58</v>
      </c>
      <c r="E44" s="15"/>
      <c r="F44" s="55">
        <f>0.64*$G$7</f>
        <v>320</v>
      </c>
      <c r="G44" s="54">
        <v>0.08</v>
      </c>
      <c r="H44" s="154">
        <f t="shared" si="34"/>
        <v>25.6</v>
      </c>
      <c r="I44" s="19"/>
      <c r="J44" s="54">
        <v>0.08</v>
      </c>
      <c r="K44" s="154">
        <f t="shared" si="39"/>
        <v>25.6</v>
      </c>
      <c r="L44" s="19"/>
      <c r="M44" s="21">
        <f t="shared" si="29"/>
        <v>0</v>
      </c>
      <c r="N44" s="155">
        <f t="shared" si="30"/>
        <v>0</v>
      </c>
      <c r="O44" s="19"/>
      <c r="P44" s="54">
        <v>0.08</v>
      </c>
      <c r="Q44" s="154">
        <f t="shared" si="40"/>
        <v>25.6</v>
      </c>
      <c r="R44" s="19"/>
      <c r="S44" s="21">
        <f t="shared" si="13"/>
        <v>0</v>
      </c>
      <c r="T44" s="155">
        <f t="shared" si="31"/>
        <v>0</v>
      </c>
      <c r="U44" s="19"/>
      <c r="V44" s="54">
        <v>0.08</v>
      </c>
      <c r="W44" s="154">
        <f t="shared" si="41"/>
        <v>25.6</v>
      </c>
      <c r="X44" s="19"/>
      <c r="Y44" s="21">
        <f t="shared" si="14"/>
        <v>0</v>
      </c>
      <c r="Z44" s="155">
        <f t="shared" si="32"/>
        <v>0</v>
      </c>
      <c r="AA44" s="19"/>
      <c r="AB44" s="54">
        <v>0.08</v>
      </c>
      <c r="AC44" s="154">
        <f t="shared" si="38"/>
        <v>25.6</v>
      </c>
      <c r="AD44" s="19"/>
      <c r="AE44" s="21">
        <f t="shared" si="15"/>
        <v>0</v>
      </c>
      <c r="AF44" s="155">
        <f t="shared" si="33"/>
        <v>0</v>
      </c>
    </row>
    <row r="45" spans="2:32" x14ac:dyDescent="0.25">
      <c r="B45" s="37" t="s">
        <v>31</v>
      </c>
      <c r="C45" s="14"/>
      <c r="D45" s="15" t="s">
        <v>58</v>
      </c>
      <c r="E45" s="15"/>
      <c r="F45" s="55">
        <f>0.18*$G$7</f>
        <v>90</v>
      </c>
      <c r="G45" s="54">
        <v>0.122</v>
      </c>
      <c r="H45" s="154">
        <f t="shared" si="34"/>
        <v>10.98</v>
      </c>
      <c r="I45" s="19"/>
      <c r="J45" s="54">
        <v>0.122</v>
      </c>
      <c r="K45" s="154">
        <f t="shared" si="39"/>
        <v>10.98</v>
      </c>
      <c r="L45" s="19"/>
      <c r="M45" s="21">
        <f t="shared" si="29"/>
        <v>0</v>
      </c>
      <c r="N45" s="155">
        <f t="shared" si="30"/>
        <v>0</v>
      </c>
      <c r="O45" s="19"/>
      <c r="P45" s="54">
        <v>0.122</v>
      </c>
      <c r="Q45" s="154">
        <f t="shared" si="40"/>
        <v>10.98</v>
      </c>
      <c r="R45" s="19"/>
      <c r="S45" s="21">
        <f t="shared" si="13"/>
        <v>0</v>
      </c>
      <c r="T45" s="155">
        <f t="shared" si="31"/>
        <v>0</v>
      </c>
      <c r="U45" s="19"/>
      <c r="V45" s="54">
        <v>0.122</v>
      </c>
      <c r="W45" s="154">
        <f t="shared" si="41"/>
        <v>10.98</v>
      </c>
      <c r="X45" s="19"/>
      <c r="Y45" s="21">
        <f t="shared" si="14"/>
        <v>0</v>
      </c>
      <c r="Z45" s="155">
        <f t="shared" si="32"/>
        <v>0</v>
      </c>
      <c r="AA45" s="19"/>
      <c r="AB45" s="54">
        <v>0.122</v>
      </c>
      <c r="AC45" s="154">
        <f t="shared" si="38"/>
        <v>10.98</v>
      </c>
      <c r="AD45" s="19"/>
      <c r="AE45" s="21">
        <f t="shared" si="15"/>
        <v>0</v>
      </c>
      <c r="AF45" s="155">
        <f t="shared" si="33"/>
        <v>0</v>
      </c>
    </row>
    <row r="46" spans="2:32" x14ac:dyDescent="0.25">
      <c r="B46" s="6" t="s">
        <v>32</v>
      </c>
      <c r="C46" s="14"/>
      <c r="D46" s="15" t="s">
        <v>58</v>
      </c>
      <c r="E46" s="15"/>
      <c r="F46" s="55">
        <f>0.18*$G$7</f>
        <v>90</v>
      </c>
      <c r="G46" s="54">
        <v>0.161</v>
      </c>
      <c r="H46" s="154">
        <f t="shared" si="34"/>
        <v>14.49</v>
      </c>
      <c r="I46" s="19"/>
      <c r="J46" s="54">
        <v>0.161</v>
      </c>
      <c r="K46" s="154">
        <f t="shared" si="39"/>
        <v>14.49</v>
      </c>
      <c r="L46" s="19"/>
      <c r="M46" s="21">
        <f t="shared" si="29"/>
        <v>0</v>
      </c>
      <c r="N46" s="155">
        <f t="shared" si="30"/>
        <v>0</v>
      </c>
      <c r="O46" s="19"/>
      <c r="P46" s="54">
        <v>0.161</v>
      </c>
      <c r="Q46" s="154">
        <f t="shared" si="40"/>
        <v>14.49</v>
      </c>
      <c r="R46" s="19"/>
      <c r="S46" s="21">
        <f t="shared" si="13"/>
        <v>0</v>
      </c>
      <c r="T46" s="155">
        <f t="shared" si="31"/>
        <v>0</v>
      </c>
      <c r="U46" s="19"/>
      <c r="V46" s="54">
        <v>0.161</v>
      </c>
      <c r="W46" s="154">
        <f t="shared" si="41"/>
        <v>14.49</v>
      </c>
      <c r="X46" s="19"/>
      <c r="Y46" s="21">
        <f t="shared" si="14"/>
        <v>0</v>
      </c>
      <c r="Z46" s="155">
        <f t="shared" si="32"/>
        <v>0</v>
      </c>
      <c r="AA46" s="19"/>
      <c r="AB46" s="54">
        <v>0.161</v>
      </c>
      <c r="AC46" s="154">
        <f t="shared" si="38"/>
        <v>14.49</v>
      </c>
      <c r="AD46" s="19"/>
      <c r="AE46" s="21">
        <f t="shared" si="15"/>
        <v>0</v>
      </c>
      <c r="AF46" s="155">
        <f t="shared" si="33"/>
        <v>0</v>
      </c>
    </row>
    <row r="47" spans="2:32" s="61" customFormat="1" x14ac:dyDescent="0.25">
      <c r="B47" s="158" t="s">
        <v>33</v>
      </c>
      <c r="C47" s="56"/>
      <c r="D47" s="57" t="s">
        <v>58</v>
      </c>
      <c r="E47" s="57"/>
      <c r="F47" s="58">
        <f>IF(AND(N3=1, G7&gt;=600), 600, IF(AND(N3=1, AND(G7&lt;600, G7&gt;=0)), G7, IF(AND(N3=2, G7&gt;=1000), 1000, IF(AND(N3=2, AND(G7&lt;1000, G7&gt;=0)), G7))))</f>
        <v>500</v>
      </c>
      <c r="G47" s="54">
        <v>9.4E-2</v>
      </c>
      <c r="H47" s="154">
        <f t="shared" si="34"/>
        <v>47</v>
      </c>
      <c r="I47" s="59"/>
      <c r="J47" s="54">
        <v>9.4E-2</v>
      </c>
      <c r="K47" s="154">
        <f t="shared" si="39"/>
        <v>47</v>
      </c>
      <c r="L47" s="59"/>
      <c r="M47" s="60">
        <f t="shared" si="29"/>
        <v>0</v>
      </c>
      <c r="N47" s="155">
        <f>IF((H47)=FALSE,"",(M47/H47))</f>
        <v>0</v>
      </c>
      <c r="O47" s="59"/>
      <c r="P47" s="54">
        <v>9.4E-2</v>
      </c>
      <c r="Q47" s="154">
        <f t="shared" si="40"/>
        <v>47</v>
      </c>
      <c r="R47" s="59"/>
      <c r="S47" s="60">
        <f t="shared" si="13"/>
        <v>0</v>
      </c>
      <c r="T47" s="155">
        <f>IF((K47)=FALSE,"",(S47/K47))</f>
        <v>0</v>
      </c>
      <c r="U47" s="59"/>
      <c r="V47" s="54">
        <v>9.4E-2</v>
      </c>
      <c r="W47" s="154">
        <f t="shared" si="41"/>
        <v>47</v>
      </c>
      <c r="X47" s="59"/>
      <c r="Y47" s="60">
        <f t="shared" si="14"/>
        <v>0</v>
      </c>
      <c r="Z47" s="155">
        <f>IF((Q47)=FALSE,"",(Y47/Q47))</f>
        <v>0</v>
      </c>
      <c r="AA47" s="59"/>
      <c r="AB47" s="54">
        <v>9.4E-2</v>
      </c>
      <c r="AC47" s="154">
        <f t="shared" si="38"/>
        <v>47</v>
      </c>
      <c r="AD47" s="59"/>
      <c r="AE47" s="60">
        <f>AC47-W47</f>
        <v>0</v>
      </c>
      <c r="AF47" s="155">
        <f>IF((W47)=FALSE,"",(AE47/W47))</f>
        <v>0</v>
      </c>
    </row>
    <row r="48" spans="2:32" s="61" customFormat="1" ht="13" thickBot="1" x14ac:dyDescent="0.3">
      <c r="B48" s="158" t="s">
        <v>34</v>
      </c>
      <c r="C48" s="56"/>
      <c r="D48" s="57" t="s">
        <v>58</v>
      </c>
      <c r="E48" s="57"/>
      <c r="F48" s="58">
        <f>IF(AND(N3=1, G7&gt;=600), G7-600, IF(AND(N3=1, AND(G7&lt;600, G7&gt;=0)), 0, IF(AND(N3=2, G7&gt;=1000), G7-1000, IF(AND(N3=2, AND(G7&lt;1000, G7&gt;=0)), 0))))</f>
        <v>0</v>
      </c>
      <c r="G48" s="54">
        <v>0.11</v>
      </c>
      <c r="H48" s="154">
        <f t="shared" si="34"/>
        <v>0</v>
      </c>
      <c r="I48" s="59"/>
      <c r="J48" s="54">
        <v>0.11</v>
      </c>
      <c r="K48" s="154">
        <f t="shared" si="39"/>
        <v>0</v>
      </c>
      <c r="L48" s="59"/>
      <c r="M48" s="60">
        <f t="shared" si="29"/>
        <v>0</v>
      </c>
      <c r="N48" s="155" t="str">
        <f>IFERROR(IF((H48)=FALSE,"",(M48/H48)),"n/a")</f>
        <v>n/a</v>
      </c>
      <c r="O48" s="59"/>
      <c r="P48" s="54">
        <v>0.11</v>
      </c>
      <c r="Q48" s="154">
        <f t="shared" si="40"/>
        <v>0</v>
      </c>
      <c r="R48" s="59"/>
      <c r="S48" s="60">
        <f t="shared" si="13"/>
        <v>0</v>
      </c>
      <c r="T48" s="155" t="e">
        <f>IF((K48)=FALSE,"",(S48/K48))</f>
        <v>#DIV/0!</v>
      </c>
      <c r="U48" s="59"/>
      <c r="V48" s="54">
        <v>0.11</v>
      </c>
      <c r="W48" s="154">
        <f t="shared" si="41"/>
        <v>0</v>
      </c>
      <c r="X48" s="59"/>
      <c r="Y48" s="60">
        <f t="shared" si="14"/>
        <v>0</v>
      </c>
      <c r="Z48" s="155" t="e">
        <f>IF((Q48)=FALSE,"",(Y48/Q48))</f>
        <v>#DIV/0!</v>
      </c>
      <c r="AA48" s="59"/>
      <c r="AB48" s="54">
        <v>0.11</v>
      </c>
      <c r="AC48" s="154">
        <f t="shared" si="38"/>
        <v>0</v>
      </c>
      <c r="AD48" s="59"/>
      <c r="AE48" s="60">
        <f t="shared" si="15"/>
        <v>0</v>
      </c>
      <c r="AF48" s="155" t="e">
        <f>IF((W48)=FALSE,"",(AE48/W48))</f>
        <v>#DIV/0!</v>
      </c>
    </row>
    <row r="49" spans="2:36" ht="8.25" customHeight="1" thickBot="1" x14ac:dyDescent="0.3">
      <c r="B49" s="62"/>
      <c r="C49" s="63"/>
      <c r="D49" s="64"/>
      <c r="E49" s="64"/>
      <c r="F49" s="66"/>
      <c r="G49" s="65"/>
      <c r="H49" s="67"/>
      <c r="I49" s="68"/>
      <c r="J49" s="65"/>
      <c r="K49" s="67"/>
      <c r="L49" s="68"/>
      <c r="M49" s="69">
        <f t="shared" si="29"/>
        <v>0</v>
      </c>
      <c r="N49" s="70"/>
      <c r="O49" s="68"/>
      <c r="P49" s="65"/>
      <c r="Q49" s="67"/>
      <c r="R49" s="68"/>
      <c r="S49" s="69">
        <f t="shared" si="13"/>
        <v>0</v>
      </c>
      <c r="T49" s="70"/>
      <c r="U49" s="68"/>
      <c r="V49" s="65"/>
      <c r="W49" s="67"/>
      <c r="X49" s="68"/>
      <c r="Y49" s="69">
        <f t="shared" si="14"/>
        <v>0</v>
      </c>
      <c r="Z49" s="70"/>
      <c r="AA49" s="68"/>
      <c r="AB49" s="65"/>
      <c r="AC49" s="67"/>
      <c r="AD49" s="68"/>
      <c r="AE49" s="69">
        <f t="shared" si="15"/>
        <v>0</v>
      </c>
      <c r="AF49" s="70"/>
    </row>
    <row r="50" spans="2:36" ht="13" x14ac:dyDescent="0.25">
      <c r="B50" s="71" t="s">
        <v>35</v>
      </c>
      <c r="C50" s="14"/>
      <c r="D50" s="14"/>
      <c r="E50" s="14"/>
      <c r="F50" s="73"/>
      <c r="G50" s="72"/>
      <c r="H50" s="74">
        <f>SUM(H40:H46,H39)</f>
        <v>91.660287596922984</v>
      </c>
      <c r="I50" s="75"/>
      <c r="J50" s="72"/>
      <c r="K50" s="74">
        <f>SUM(K40:K46,K39)</f>
        <v>90.680567497003608</v>
      </c>
      <c r="L50" s="75"/>
      <c r="M50" s="76">
        <f t="shared" si="29"/>
        <v>-0.97972009991937625</v>
      </c>
      <c r="N50" s="77">
        <f>IF((H50)=0,"",(M50/H50))</f>
        <v>-1.0688599453535483E-2</v>
      </c>
      <c r="O50" s="75"/>
      <c r="P50" s="72"/>
      <c r="Q50" s="74">
        <f>SUM(Q40:Q46,Q39)</f>
        <v>90.412980168827275</v>
      </c>
      <c r="R50" s="75"/>
      <c r="S50" s="76">
        <f t="shared" si="13"/>
        <v>-0.26758732817633302</v>
      </c>
      <c r="T50" s="77">
        <f>IF((K50)=0,"",(S50/K50))</f>
        <v>-2.9508784027534344E-3</v>
      </c>
      <c r="U50" s="75"/>
      <c r="V50" s="72"/>
      <c r="W50" s="74">
        <f>SUM(W40:W46,W39)</f>
        <v>89.992980169008177</v>
      </c>
      <c r="X50" s="75"/>
      <c r="Y50" s="76">
        <f t="shared" si="14"/>
        <v>-0.41999999981909752</v>
      </c>
      <c r="Z50" s="77">
        <f>IF((Q50)=0,"",(Y50/Q50))</f>
        <v>-4.6453506900760886E-3</v>
      </c>
      <c r="AA50" s="75"/>
      <c r="AB50" s="72"/>
      <c r="AC50" s="74">
        <f>SUM(AC40:AC46,AC39)</f>
        <v>90.212854206431473</v>
      </c>
      <c r="AD50" s="75"/>
      <c r="AE50" s="76">
        <f t="shared" si="15"/>
        <v>0.21987403742329548</v>
      </c>
      <c r="AF50" s="77">
        <f>IF((W50)=0,"",(AE50/W50))</f>
        <v>2.44323542803415E-3</v>
      </c>
    </row>
    <row r="51" spans="2:36" x14ac:dyDescent="0.25">
      <c r="B51" s="78" t="s">
        <v>36</v>
      </c>
      <c r="C51" s="14"/>
      <c r="D51" s="14"/>
      <c r="E51" s="14"/>
      <c r="F51" s="80"/>
      <c r="G51" s="79">
        <v>0.13</v>
      </c>
      <c r="H51" s="82">
        <f>H50*G51</f>
        <v>11.915837387599989</v>
      </c>
      <c r="I51" s="81"/>
      <c r="J51" s="79">
        <v>0.13</v>
      </c>
      <c r="K51" s="82">
        <f>K50*J51</f>
        <v>11.78847377461047</v>
      </c>
      <c r="L51" s="81"/>
      <c r="M51" s="83">
        <f t="shared" si="29"/>
        <v>-0.12736361298951948</v>
      </c>
      <c r="N51" s="84">
        <f>IF((H51)=0,"",(M51/H51))</f>
        <v>-1.068859945353553E-2</v>
      </c>
      <c r="O51" s="81"/>
      <c r="P51" s="79">
        <v>0.13</v>
      </c>
      <c r="Q51" s="82">
        <f>Q50*P51</f>
        <v>11.753687421947546</v>
      </c>
      <c r="R51" s="81"/>
      <c r="S51" s="83">
        <f t="shared" si="13"/>
        <v>-3.4786352662923292E-2</v>
      </c>
      <c r="T51" s="84">
        <f>IF((K51)=0,"",(S51/K51))</f>
        <v>-2.9508784027534344E-3</v>
      </c>
      <c r="U51" s="81"/>
      <c r="V51" s="79">
        <v>0.13</v>
      </c>
      <c r="W51" s="82">
        <f>W50*V51</f>
        <v>11.699087421971063</v>
      </c>
      <c r="X51" s="81"/>
      <c r="Y51" s="83">
        <f t="shared" si="14"/>
        <v>-5.459999997648346E-2</v>
      </c>
      <c r="Z51" s="84">
        <f>IF((Q51)=0,"",(Y51/Q51))</f>
        <v>-4.6453506900761554E-3</v>
      </c>
      <c r="AA51" s="81"/>
      <c r="AB51" s="79">
        <v>0.13</v>
      </c>
      <c r="AC51" s="82">
        <f>AC50*AB51</f>
        <v>11.727671046836091</v>
      </c>
      <c r="AD51" s="81"/>
      <c r="AE51" s="83">
        <f t="shared" si="15"/>
        <v>2.8583624865028412E-2</v>
      </c>
      <c r="AF51" s="84">
        <f>IF((W51)=0,"",(AE51/W51))</f>
        <v>2.44323542803415E-3</v>
      </c>
    </row>
    <row r="52" spans="2:36" ht="12.75" customHeight="1" x14ac:dyDescent="0.25">
      <c r="B52" s="85" t="s">
        <v>37</v>
      </c>
      <c r="C52" s="14"/>
      <c r="D52" s="14"/>
      <c r="E52" s="14"/>
      <c r="F52" s="80"/>
      <c r="G52" s="86"/>
      <c r="H52" s="82">
        <f>H50+H51</f>
        <v>103.57612498452298</v>
      </c>
      <c r="I52" s="81"/>
      <c r="J52" s="86"/>
      <c r="K52" s="82">
        <f>K50+K51</f>
        <v>102.46904127161407</v>
      </c>
      <c r="L52" s="81"/>
      <c r="M52" s="83">
        <f t="shared" si="29"/>
        <v>-1.1070837129089028</v>
      </c>
      <c r="N52" s="84">
        <f>IF((H52)=0,"",(M52/H52))</f>
        <v>-1.0688599453535556E-2</v>
      </c>
      <c r="O52" s="81"/>
      <c r="P52" s="86"/>
      <c r="Q52" s="82">
        <f>Q50+Q51</f>
        <v>102.16666759077482</v>
      </c>
      <c r="R52" s="81"/>
      <c r="S52" s="83">
        <f t="shared" si="13"/>
        <v>-0.30237368083925276</v>
      </c>
      <c r="T52" s="84">
        <f>IF((K52)=0,"",(S52/K52))</f>
        <v>-2.9508784027533997E-3</v>
      </c>
      <c r="U52" s="81"/>
      <c r="V52" s="86"/>
      <c r="W52" s="82">
        <f>W50+W51</f>
        <v>101.69206759097924</v>
      </c>
      <c r="X52" s="81"/>
      <c r="Y52" s="83">
        <f t="shared" si="14"/>
        <v>-0.47459999979558631</v>
      </c>
      <c r="Z52" s="84">
        <f>IF((Q52)=0,"",(Y52/Q52))</f>
        <v>-4.6453506900761485E-3</v>
      </c>
      <c r="AA52" s="81"/>
      <c r="AB52" s="86"/>
      <c r="AC52" s="82">
        <f>AC50+AC51</f>
        <v>101.94052525326757</v>
      </c>
      <c r="AD52" s="81"/>
      <c r="AE52" s="83">
        <f t="shared" si="15"/>
        <v>0.24845766228833099</v>
      </c>
      <c r="AF52" s="84">
        <f>IF((W52)=0,"",(AE52/W52))</f>
        <v>2.4432354280342202E-3</v>
      </c>
    </row>
    <row r="53" spans="2:36" ht="15.75" customHeight="1" x14ac:dyDescent="0.25">
      <c r="B53" s="141" t="s">
        <v>38</v>
      </c>
      <c r="C53" s="141"/>
      <c r="D53" s="141"/>
      <c r="E53" s="141"/>
      <c r="F53" s="80"/>
      <c r="G53" s="86"/>
      <c r="H53" s="87">
        <f>ROUND(-H52*10%,2)</f>
        <v>-10.36</v>
      </c>
      <c r="I53" s="81"/>
      <c r="J53" s="86"/>
      <c r="K53" s="213">
        <v>0</v>
      </c>
      <c r="L53" s="81"/>
      <c r="M53" s="88">
        <f t="shared" si="29"/>
        <v>10.36</v>
      </c>
      <c r="N53" s="89">
        <f>IF((H53)=0,"",(M53/H53))</f>
        <v>-1</v>
      </c>
      <c r="O53" s="81"/>
      <c r="P53" s="86"/>
      <c r="Q53" s="87">
        <f>ROUND(-Q52*10%,2)</f>
        <v>-10.220000000000001</v>
      </c>
      <c r="R53" s="81"/>
      <c r="S53" s="88">
        <f t="shared" si="13"/>
        <v>-10.220000000000001</v>
      </c>
      <c r="T53" s="89" t="str">
        <f>IF((K53)=0,"",(S53/K53))</f>
        <v/>
      </c>
      <c r="U53" s="81"/>
      <c r="V53" s="86"/>
      <c r="W53" s="87">
        <f>ROUND(-W52*10%,2)</f>
        <v>-10.17</v>
      </c>
      <c r="X53" s="81"/>
      <c r="Y53" s="88">
        <f t="shared" si="14"/>
        <v>5.0000000000000711E-2</v>
      </c>
      <c r="Z53" s="89">
        <f>IF((Q53)=0,"",(Y53/Q53))</f>
        <v>-4.8923679060666053E-3</v>
      </c>
      <c r="AA53" s="81"/>
      <c r="AB53" s="86"/>
      <c r="AC53" s="87">
        <f>ROUND(-AC52*10%,2)</f>
        <v>-10.19</v>
      </c>
      <c r="AD53" s="81"/>
      <c r="AE53" s="88">
        <f t="shared" si="15"/>
        <v>-1.9999999999999574E-2</v>
      </c>
      <c r="AF53" s="89">
        <f>IF((W53)=0,"",(AE53/W53))</f>
        <v>1.9665683382497122E-3</v>
      </c>
    </row>
    <row r="54" spans="2:36" ht="13.5" customHeight="1" thickBot="1" x14ac:dyDescent="0.3">
      <c r="B54" s="222" t="s">
        <v>39</v>
      </c>
      <c r="C54" s="222"/>
      <c r="D54" s="222"/>
      <c r="E54" s="142"/>
      <c r="F54" s="91"/>
      <c r="G54" s="90"/>
      <c r="H54" s="93">
        <f>H52+H53</f>
        <v>93.216124984522978</v>
      </c>
      <c r="I54" s="92"/>
      <c r="J54" s="90"/>
      <c r="K54" s="93">
        <f>K52+K53</f>
        <v>102.46904127161407</v>
      </c>
      <c r="L54" s="92"/>
      <c r="M54" s="94">
        <f t="shared" si="29"/>
        <v>9.2529162870910966</v>
      </c>
      <c r="N54" s="95">
        <f>IF((H54)=0,"",(M54/H54))</f>
        <v>9.9263043691500727E-2</v>
      </c>
      <c r="O54" s="92"/>
      <c r="P54" s="90"/>
      <c r="Q54" s="93">
        <f>Q52+Q53</f>
        <v>91.946667590774823</v>
      </c>
      <c r="R54" s="92"/>
      <c r="S54" s="94">
        <f t="shared" si="13"/>
        <v>-10.522373680839252</v>
      </c>
      <c r="T54" s="95">
        <f>IF((K54)=0,"",(S54/K54))</f>
        <v>-0.10268831981112869</v>
      </c>
      <c r="U54" s="92"/>
      <c r="V54" s="90"/>
      <c r="W54" s="93">
        <f>W52+W53</f>
        <v>91.522067590979233</v>
      </c>
      <c r="X54" s="92"/>
      <c r="Y54" s="94">
        <f t="shared" si="14"/>
        <v>-0.42459999979558916</v>
      </c>
      <c r="Z54" s="95">
        <f>IF((Q54)=0,"",(Y54/Q54))</f>
        <v>-4.6178943829193221E-3</v>
      </c>
      <c r="AA54" s="92"/>
      <c r="AB54" s="90"/>
      <c r="AC54" s="93">
        <f>AC52+AC53</f>
        <v>91.750525253267568</v>
      </c>
      <c r="AD54" s="92"/>
      <c r="AE54" s="94">
        <f t="shared" si="15"/>
        <v>0.22845766228833497</v>
      </c>
      <c r="AF54" s="95">
        <f>IF((W54)=0,"",(AE54/W54))</f>
        <v>2.4962030284251648E-3</v>
      </c>
    </row>
    <row r="55" spans="2:36" s="61" customFormat="1" ht="8.25" customHeight="1" thickBot="1" x14ac:dyDescent="0.3">
      <c r="B55" s="96"/>
      <c r="C55" s="97"/>
      <c r="D55" s="98"/>
      <c r="E55" s="98"/>
      <c r="F55" s="99"/>
      <c r="G55" s="65"/>
      <c r="H55" s="67"/>
      <c r="I55" s="100"/>
      <c r="J55" s="65"/>
      <c r="K55" s="67"/>
      <c r="L55" s="100"/>
      <c r="M55" s="101">
        <f t="shared" si="29"/>
        <v>0</v>
      </c>
      <c r="N55" s="70"/>
      <c r="O55" s="100"/>
      <c r="P55" s="65"/>
      <c r="Q55" s="67"/>
      <c r="R55" s="100"/>
      <c r="S55" s="101">
        <f t="shared" si="13"/>
        <v>0</v>
      </c>
      <c r="T55" s="70"/>
      <c r="U55" s="100"/>
      <c r="V55" s="65"/>
      <c r="W55" s="67"/>
      <c r="X55" s="100"/>
      <c r="Y55" s="101">
        <f t="shared" si="14"/>
        <v>0</v>
      </c>
      <c r="Z55" s="70"/>
      <c r="AA55" s="100"/>
      <c r="AB55" s="65"/>
      <c r="AC55" s="67"/>
      <c r="AD55" s="100"/>
      <c r="AE55" s="101">
        <f t="shared" si="15"/>
        <v>0</v>
      </c>
      <c r="AF55" s="70"/>
    </row>
    <row r="56" spans="2:36" s="61" customFormat="1" ht="13" x14ac:dyDescent="0.25">
      <c r="B56" s="102" t="s">
        <v>40</v>
      </c>
      <c r="C56" s="56"/>
      <c r="D56" s="56"/>
      <c r="E56" s="56"/>
      <c r="F56" s="104"/>
      <c r="G56" s="103"/>
      <c r="H56" s="105">
        <f>SUM(H47:H48,H39,H40:H43)</f>
        <v>87.590287596922963</v>
      </c>
      <c r="I56" s="106"/>
      <c r="J56" s="103"/>
      <c r="K56" s="105">
        <f>SUM(K47:K48,K39,K40:K43)</f>
        <v>86.610567497003601</v>
      </c>
      <c r="L56" s="106"/>
      <c r="M56" s="107">
        <f t="shared" si="29"/>
        <v>-0.97972009991936204</v>
      </c>
      <c r="N56" s="77">
        <f>IF((H56)=0,"",(M56/H56))</f>
        <v>-1.1185259539595113E-2</v>
      </c>
      <c r="O56" s="106"/>
      <c r="P56" s="103"/>
      <c r="Q56" s="105">
        <f>SUM(Q47:Q48,Q39,Q40:Q43)</f>
        <v>86.342980168827268</v>
      </c>
      <c r="R56" s="106"/>
      <c r="S56" s="107">
        <f t="shared" si="13"/>
        <v>-0.26758732817633302</v>
      </c>
      <c r="T56" s="77">
        <f>IF((K56)=0,"",(S56/K56))</f>
        <v>-3.089545951602159E-3</v>
      </c>
      <c r="U56" s="106"/>
      <c r="V56" s="103"/>
      <c r="W56" s="105">
        <f>SUM(W47:W48,W39,W40:W43)</f>
        <v>85.922980169008156</v>
      </c>
      <c r="X56" s="106"/>
      <c r="Y56" s="107">
        <f t="shared" si="14"/>
        <v>-0.41999999981911174</v>
      </c>
      <c r="Z56" s="77">
        <f>IF((Q56)=0,"",(Y56/Q56))</f>
        <v>-4.8643213263878738E-3</v>
      </c>
      <c r="AA56" s="106"/>
      <c r="AB56" s="103"/>
      <c r="AC56" s="105">
        <f>SUM(AC47:AC48,AC39,AC40:AC43)</f>
        <v>86.142854206431466</v>
      </c>
      <c r="AD56" s="106"/>
      <c r="AE56" s="107">
        <f t="shared" si="15"/>
        <v>0.21987403742330969</v>
      </c>
      <c r="AF56" s="77">
        <f>IF((W56)=0,"",(AE56/W56))</f>
        <v>2.5589666116191904E-3</v>
      </c>
    </row>
    <row r="57" spans="2:36" s="61" customFormat="1" x14ac:dyDescent="0.25">
      <c r="B57" s="108" t="s">
        <v>36</v>
      </c>
      <c r="C57" s="56"/>
      <c r="D57" s="56"/>
      <c r="E57" s="56"/>
      <c r="F57" s="104"/>
      <c r="G57" s="109">
        <v>0.13</v>
      </c>
      <c r="H57" s="111">
        <f>H56*G57</f>
        <v>11.386737387599986</v>
      </c>
      <c r="I57" s="110"/>
      <c r="J57" s="109">
        <v>0.13</v>
      </c>
      <c r="K57" s="111">
        <f>K56*J57</f>
        <v>11.259373774610468</v>
      </c>
      <c r="L57" s="110"/>
      <c r="M57" s="112">
        <f t="shared" si="29"/>
        <v>-0.1273636129895177</v>
      </c>
      <c r="N57" s="84">
        <f>IF((H57)=0,"",(M57/H57))</f>
        <v>-1.1185259539595168E-2</v>
      </c>
      <c r="O57" s="110"/>
      <c r="P57" s="109">
        <v>0.13</v>
      </c>
      <c r="Q57" s="111">
        <f>Q56*P57</f>
        <v>11.224587421947545</v>
      </c>
      <c r="R57" s="110"/>
      <c r="S57" s="112">
        <f t="shared" si="13"/>
        <v>-3.4786352662923292E-2</v>
      </c>
      <c r="T57" s="84">
        <f>IF((K57)=0,"",(S57/K57))</f>
        <v>-3.089545951602159E-3</v>
      </c>
      <c r="U57" s="110"/>
      <c r="V57" s="109">
        <v>0.13</v>
      </c>
      <c r="W57" s="111">
        <f>W56*V57</f>
        <v>11.16998742197106</v>
      </c>
      <c r="X57" s="110"/>
      <c r="Y57" s="112">
        <f t="shared" si="14"/>
        <v>-5.4599999976485236E-2</v>
      </c>
      <c r="Z57" s="84">
        <f>IF((Q57)=0,"",(Y57/Q57))</f>
        <v>-4.8643213263879371E-3</v>
      </c>
      <c r="AA57" s="110"/>
      <c r="AB57" s="109">
        <v>0.13</v>
      </c>
      <c r="AC57" s="111">
        <f>AC56*AB57</f>
        <v>11.198571046836092</v>
      </c>
      <c r="AD57" s="110"/>
      <c r="AE57" s="112">
        <f t="shared" si="15"/>
        <v>2.8583624865031965E-2</v>
      </c>
      <c r="AF57" s="84">
        <f>IF((W57)=0,"",(AE57/W57))</f>
        <v>2.558966611619343E-3</v>
      </c>
    </row>
    <row r="58" spans="2:36" s="61" customFormat="1" ht="12.75" customHeight="1" x14ac:dyDescent="0.25">
      <c r="B58" s="113" t="s">
        <v>37</v>
      </c>
      <c r="C58" s="56"/>
      <c r="D58" s="56"/>
      <c r="E58" s="56"/>
      <c r="F58" s="115"/>
      <c r="G58" s="114"/>
      <c r="H58" s="111">
        <f>H56+H57</f>
        <v>98.977024984522956</v>
      </c>
      <c r="I58" s="110"/>
      <c r="J58" s="114"/>
      <c r="K58" s="111">
        <f>K56+K57</f>
        <v>97.869941271614067</v>
      </c>
      <c r="L58" s="110"/>
      <c r="M58" s="112">
        <f t="shared" si="29"/>
        <v>-1.1070837129088886</v>
      </c>
      <c r="N58" s="84">
        <f>IF((H58)=0,"",(M58/H58))</f>
        <v>-1.1185259539595208E-2</v>
      </c>
      <c r="O58" s="110"/>
      <c r="P58" s="114"/>
      <c r="Q58" s="111">
        <f>Q56+Q57</f>
        <v>97.567567590774814</v>
      </c>
      <c r="R58" s="110"/>
      <c r="S58" s="112">
        <f t="shared" si="13"/>
        <v>-0.30237368083925276</v>
      </c>
      <c r="T58" s="84">
        <f>IF((K58)=0,"",(S58/K58))</f>
        <v>-3.089545951602123E-3</v>
      </c>
      <c r="U58" s="110"/>
      <c r="V58" s="114"/>
      <c r="W58" s="111">
        <f>W56+W57</f>
        <v>97.092967590979214</v>
      </c>
      <c r="X58" s="110"/>
      <c r="Y58" s="112">
        <f t="shared" si="14"/>
        <v>-0.47459999979560052</v>
      </c>
      <c r="Z58" s="84">
        <f>IF((Q58)=0,"",(Y58/Q58))</f>
        <v>-4.8643213263879171E-3</v>
      </c>
      <c r="AA58" s="110"/>
      <c r="AB58" s="114"/>
      <c r="AC58" s="111">
        <f>AC56+AC57</f>
        <v>97.341425253267559</v>
      </c>
      <c r="AD58" s="110"/>
      <c r="AE58" s="112">
        <f t="shared" si="15"/>
        <v>0.2484576622883452</v>
      </c>
      <c r="AF58" s="84">
        <f>IF((W58)=0,"",(AE58/W58))</f>
        <v>2.5589666116192446E-3</v>
      </c>
    </row>
    <row r="59" spans="2:36" s="61" customFormat="1" ht="15.75" customHeight="1" x14ac:dyDescent="0.25">
      <c r="B59" s="143" t="s">
        <v>38</v>
      </c>
      <c r="C59" s="143"/>
      <c r="D59" s="143"/>
      <c r="E59" s="143"/>
      <c r="F59" s="115"/>
      <c r="G59" s="114"/>
      <c r="H59" s="116">
        <f>ROUND(-H58*10%,2)</f>
        <v>-9.9</v>
      </c>
      <c r="I59" s="110"/>
      <c r="J59" s="114"/>
      <c r="K59" s="214">
        <v>0</v>
      </c>
      <c r="L59" s="110"/>
      <c r="M59" s="117">
        <f t="shared" si="29"/>
        <v>9.9</v>
      </c>
      <c r="N59" s="89">
        <f>IF((H59)=0,"",(M59/H59))</f>
        <v>-1</v>
      </c>
      <c r="O59" s="110"/>
      <c r="P59" s="114"/>
      <c r="Q59" s="116">
        <f>ROUND(-Q58*10%,2)</f>
        <v>-9.76</v>
      </c>
      <c r="R59" s="110"/>
      <c r="S59" s="117">
        <f t="shared" si="13"/>
        <v>-9.76</v>
      </c>
      <c r="T59" s="89" t="str">
        <f>IF((K59)=0,"",(S59/K59))</f>
        <v/>
      </c>
      <c r="U59" s="110"/>
      <c r="V59" s="114"/>
      <c r="W59" s="116">
        <f>ROUND(-W58*10%,2)</f>
        <v>-9.7100000000000009</v>
      </c>
      <c r="X59" s="110"/>
      <c r="Y59" s="117">
        <f t="shared" si="14"/>
        <v>4.9999999999998934E-2</v>
      </c>
      <c r="Z59" s="89">
        <f>IF((Q59)=0,"",(Y59/Q59))</f>
        <v>-5.1229508196720223E-3</v>
      </c>
      <c r="AA59" s="110"/>
      <c r="AB59" s="114"/>
      <c r="AC59" s="116">
        <f>ROUND(-AC58*10%,2)</f>
        <v>-9.73</v>
      </c>
      <c r="AD59" s="110"/>
      <c r="AE59" s="117">
        <f t="shared" si="15"/>
        <v>-1.9999999999999574E-2</v>
      </c>
      <c r="AF59" s="89">
        <f>IF((W59)=0,"",(AE59/W59))</f>
        <v>2.0597322348094309E-3</v>
      </c>
    </row>
    <row r="60" spans="2:36" s="61" customFormat="1" ht="13.5" customHeight="1" thickBot="1" x14ac:dyDescent="0.3">
      <c r="B60" s="223" t="s">
        <v>41</v>
      </c>
      <c r="C60" s="223"/>
      <c r="D60" s="223"/>
      <c r="E60" s="135"/>
      <c r="F60" s="119"/>
      <c r="G60" s="118"/>
      <c r="H60" s="121">
        <f>SUM(H58:H59)</f>
        <v>89.07702498452295</v>
      </c>
      <c r="I60" s="120"/>
      <c r="J60" s="118"/>
      <c r="K60" s="121">
        <f>SUM(K58:K59)</f>
        <v>97.869941271614067</v>
      </c>
      <c r="L60" s="120"/>
      <c r="M60" s="122">
        <f t="shared" si="29"/>
        <v>8.7929162870911171</v>
      </c>
      <c r="N60" s="123">
        <f>IF((H60)=0,"",(M60/H60))</f>
        <v>9.8711382521125712E-2</v>
      </c>
      <c r="O60" s="120"/>
      <c r="P60" s="118"/>
      <c r="Q60" s="121">
        <f>SUM(Q58:Q59)</f>
        <v>87.807567590774809</v>
      </c>
      <c r="R60" s="120"/>
      <c r="S60" s="122">
        <f t="shared" si="13"/>
        <v>-10.062373680839258</v>
      </c>
      <c r="T60" s="123">
        <f>IF((K60)=0,"",(S60/K60))</f>
        <v>-0.10281372963036324</v>
      </c>
      <c r="U60" s="120"/>
      <c r="V60" s="118"/>
      <c r="W60" s="121">
        <f>SUM(W58:W59)</f>
        <v>87.382967590979206</v>
      </c>
      <c r="X60" s="120"/>
      <c r="Y60" s="122">
        <f t="shared" si="14"/>
        <v>-0.42459999979560337</v>
      </c>
      <c r="Z60" s="123">
        <f>IF((Q60)=0,"",(Y60/Q60))</f>
        <v>-4.835574101932103E-3</v>
      </c>
      <c r="AA60" s="120"/>
      <c r="AB60" s="118"/>
      <c r="AC60" s="121">
        <f>SUM(AC58:AC59)</f>
        <v>87.611425253267555</v>
      </c>
      <c r="AD60" s="120"/>
      <c r="AE60" s="122">
        <f t="shared" si="15"/>
        <v>0.22845766228834918</v>
      </c>
      <c r="AF60" s="123">
        <f>IF((W60)=0,"",(AE60/W60))</f>
        <v>2.6144415620869064E-3</v>
      </c>
    </row>
    <row r="61" spans="2:36" s="61" customFormat="1" ht="8.25" customHeight="1" thickBot="1" x14ac:dyDescent="0.3">
      <c r="B61" s="96"/>
      <c r="C61" s="97"/>
      <c r="D61" s="98"/>
      <c r="E61" s="98"/>
      <c r="F61" s="125"/>
      <c r="G61" s="124"/>
      <c r="H61" s="127"/>
      <c r="I61" s="126"/>
      <c r="J61" s="124"/>
      <c r="K61" s="127"/>
      <c r="L61" s="126"/>
      <c r="M61" s="128"/>
      <c r="N61" s="70"/>
      <c r="O61" s="126"/>
      <c r="P61" s="124"/>
      <c r="Q61" s="127"/>
      <c r="R61" s="126"/>
      <c r="S61" s="128"/>
      <c r="T61" s="70"/>
      <c r="U61" s="126"/>
      <c r="V61" s="124"/>
      <c r="W61" s="127"/>
      <c r="X61" s="126"/>
      <c r="Y61" s="128"/>
      <c r="Z61" s="70"/>
      <c r="AA61" s="126"/>
      <c r="AB61" s="124"/>
      <c r="AC61" s="127"/>
      <c r="AD61" s="126"/>
      <c r="AE61" s="128"/>
      <c r="AF61" s="70"/>
    </row>
    <row r="62" spans="2:36" ht="10.5" customHeight="1" x14ac:dyDescent="0.25">
      <c r="H62" s="147"/>
      <c r="I62" s="144"/>
      <c r="K62" s="147"/>
      <c r="L62" s="144"/>
      <c r="M62" s="144"/>
      <c r="N62" s="144"/>
      <c r="O62" s="144"/>
      <c r="Q62" s="147"/>
      <c r="R62" s="144"/>
      <c r="S62" s="144"/>
      <c r="T62" s="144"/>
      <c r="U62" s="144"/>
      <c r="W62" s="147"/>
      <c r="X62" s="144"/>
      <c r="Y62" s="144"/>
      <c r="Z62" s="144"/>
      <c r="AA62" s="144"/>
      <c r="AC62" s="147"/>
      <c r="AD62" s="144"/>
      <c r="AE62" s="144"/>
      <c r="AF62" s="144"/>
    </row>
    <row r="63" spans="2:36" ht="13" x14ac:dyDescent="0.3">
      <c r="B63" s="7" t="s">
        <v>42</v>
      </c>
      <c r="G63" s="129">
        <v>3.7900000000000003E-2</v>
      </c>
      <c r="I63" s="144"/>
      <c r="J63" s="129">
        <v>3.7900000000000003E-2</v>
      </c>
      <c r="K63" s="144"/>
      <c r="L63" s="144"/>
      <c r="M63" s="144"/>
      <c r="N63" s="144"/>
      <c r="O63" s="144"/>
      <c r="P63" s="129">
        <v>3.7900000000000003E-2</v>
      </c>
      <c r="Q63" s="144"/>
      <c r="R63" s="144"/>
      <c r="S63" s="144"/>
      <c r="T63" s="144"/>
      <c r="U63" s="144"/>
      <c r="V63" s="129">
        <v>3.7900000000000003E-2</v>
      </c>
      <c r="W63" s="144"/>
      <c r="X63" s="144"/>
      <c r="Y63" s="144"/>
      <c r="Z63" s="144"/>
      <c r="AA63" s="144"/>
      <c r="AB63" s="129">
        <v>3.7900000000000003E-2</v>
      </c>
      <c r="AC63" s="144"/>
      <c r="AD63" s="144"/>
      <c r="AE63" s="144"/>
      <c r="AF63" s="144"/>
    </row>
    <row r="64" spans="2:36" ht="10.5" customHeight="1" x14ac:dyDescent="0.25">
      <c r="I64" s="144"/>
      <c r="K64" s="144"/>
      <c r="L64" s="144"/>
      <c r="M64" s="144"/>
      <c r="N64" s="144"/>
      <c r="O64" s="144"/>
      <c r="R64" s="144"/>
      <c r="U64" s="144"/>
      <c r="X64" s="144"/>
      <c r="AA64" s="144"/>
      <c r="AD64" s="144"/>
      <c r="AG64" s="144"/>
      <c r="AJ64" s="144"/>
    </row>
    <row r="65" spans="1:36" ht="10.5" customHeight="1" x14ac:dyDescent="0.3">
      <c r="A65" s="130" t="s">
        <v>43</v>
      </c>
      <c r="I65" s="144"/>
      <c r="K65" s="144"/>
      <c r="L65" s="144"/>
      <c r="M65" s="144"/>
      <c r="N65" s="144"/>
      <c r="O65" s="144"/>
      <c r="R65" s="144"/>
      <c r="U65" s="144"/>
      <c r="X65" s="144"/>
      <c r="AA65" s="144"/>
      <c r="AD65" s="144"/>
      <c r="AG65" s="144"/>
      <c r="AJ65" s="144"/>
    </row>
    <row r="66" spans="1:36" ht="10.5" customHeight="1" x14ac:dyDescent="0.25">
      <c r="I66" s="144"/>
      <c r="K66" s="144"/>
      <c r="L66" s="144"/>
      <c r="M66" s="144"/>
      <c r="N66" s="144"/>
      <c r="O66" s="144"/>
      <c r="R66" s="144"/>
      <c r="U66" s="144"/>
      <c r="X66" s="144"/>
      <c r="AA66" s="144"/>
      <c r="AD66" s="144"/>
      <c r="AG66" s="144"/>
      <c r="AJ66" s="144"/>
    </row>
    <row r="67" spans="1:36" x14ac:dyDescent="0.25">
      <c r="A67" s="1" t="s">
        <v>44</v>
      </c>
      <c r="I67" s="144"/>
      <c r="K67" s="144"/>
      <c r="L67" s="144"/>
      <c r="M67" s="144"/>
      <c r="N67" s="144"/>
      <c r="O67" s="144"/>
      <c r="R67" s="144"/>
      <c r="U67" s="144"/>
      <c r="X67" s="144"/>
      <c r="AA67" s="144"/>
      <c r="AD67" s="144"/>
      <c r="AG67" s="144"/>
      <c r="AJ67" s="144"/>
    </row>
    <row r="68" spans="1:36" x14ac:dyDescent="0.25">
      <c r="A68" s="1" t="s">
        <v>45</v>
      </c>
      <c r="I68" s="144"/>
      <c r="K68" s="144"/>
      <c r="L68" s="144"/>
      <c r="M68" s="144"/>
      <c r="N68" s="144"/>
      <c r="O68" s="144"/>
      <c r="R68" s="144"/>
      <c r="U68" s="144"/>
      <c r="X68" s="144"/>
      <c r="AA68" s="144"/>
      <c r="AD68" s="144"/>
      <c r="AG68" s="144"/>
      <c r="AJ68" s="144"/>
    </row>
    <row r="69" spans="1:36" x14ac:dyDescent="0.25">
      <c r="I69" s="144"/>
      <c r="K69" s="144"/>
      <c r="L69" s="144"/>
      <c r="M69" s="144"/>
      <c r="N69" s="144"/>
      <c r="O69" s="144"/>
      <c r="R69" s="144"/>
      <c r="U69" s="144"/>
      <c r="X69" s="144"/>
      <c r="AA69" s="144"/>
      <c r="AD69" s="144"/>
      <c r="AG69" s="144"/>
      <c r="AJ69" s="144"/>
    </row>
    <row r="70" spans="1:36" x14ac:dyDescent="0.25">
      <c r="A70" s="6" t="s">
        <v>46</v>
      </c>
      <c r="I70" s="144"/>
      <c r="K70" s="144"/>
      <c r="L70" s="144"/>
      <c r="M70" s="144"/>
      <c r="N70" s="144"/>
      <c r="O70" s="144"/>
      <c r="R70" s="144"/>
      <c r="U70" s="144"/>
      <c r="X70" s="144"/>
      <c r="AA70" s="144"/>
      <c r="AD70" s="144"/>
      <c r="AG70" s="144"/>
      <c r="AJ70" s="144"/>
    </row>
    <row r="71" spans="1:36" x14ac:dyDescent="0.25">
      <c r="A71" s="6" t="s">
        <v>47</v>
      </c>
      <c r="I71" s="144"/>
      <c r="K71" s="144"/>
      <c r="L71" s="144"/>
      <c r="M71" s="144"/>
      <c r="N71" s="144"/>
      <c r="O71" s="144"/>
      <c r="R71" s="144"/>
      <c r="U71" s="144"/>
      <c r="X71" s="144"/>
      <c r="AA71" s="144"/>
      <c r="AD71" s="144"/>
      <c r="AG71" s="144"/>
      <c r="AJ71" s="144"/>
    </row>
    <row r="72" spans="1:36" x14ac:dyDescent="0.25">
      <c r="I72" s="144"/>
      <c r="K72" s="144"/>
      <c r="L72" s="144"/>
      <c r="M72" s="144"/>
      <c r="N72" s="144"/>
      <c r="O72" s="144"/>
      <c r="R72" s="144"/>
      <c r="U72" s="144"/>
      <c r="X72" s="144"/>
      <c r="AA72" s="144"/>
      <c r="AD72" s="144"/>
      <c r="AG72" s="144"/>
      <c r="AJ72" s="144"/>
    </row>
    <row r="73" spans="1:36" x14ac:dyDescent="0.25">
      <c r="A73" s="1" t="s">
        <v>48</v>
      </c>
      <c r="I73" s="144"/>
      <c r="K73" s="144"/>
      <c r="L73" s="144"/>
      <c r="M73" s="144"/>
      <c r="N73" s="144"/>
      <c r="O73" s="144"/>
      <c r="R73" s="144"/>
      <c r="U73" s="144"/>
      <c r="X73" s="144"/>
      <c r="AA73" s="144"/>
      <c r="AD73" s="144"/>
      <c r="AG73" s="144"/>
      <c r="AJ73" s="144"/>
    </row>
    <row r="74" spans="1:36" x14ac:dyDescent="0.25">
      <c r="A74" s="1" t="s">
        <v>49</v>
      </c>
      <c r="I74" s="144"/>
      <c r="K74" s="144"/>
      <c r="L74" s="144"/>
      <c r="M74" s="144"/>
      <c r="N74" s="144"/>
      <c r="O74" s="144"/>
      <c r="R74" s="144"/>
      <c r="U74" s="144"/>
      <c r="X74" s="144"/>
      <c r="AA74" s="144"/>
      <c r="AD74" s="144"/>
      <c r="AG74" s="144"/>
      <c r="AJ74" s="144"/>
    </row>
    <row r="75" spans="1:36" x14ac:dyDescent="0.25">
      <c r="A75" s="1" t="s">
        <v>50</v>
      </c>
      <c r="I75" s="144"/>
      <c r="K75" s="144"/>
      <c r="L75" s="144"/>
      <c r="M75" s="144"/>
      <c r="N75" s="144"/>
      <c r="O75" s="144"/>
      <c r="R75" s="144"/>
      <c r="U75" s="144"/>
      <c r="X75" s="144"/>
      <c r="AA75" s="144"/>
      <c r="AD75" s="144"/>
      <c r="AG75" s="144"/>
      <c r="AJ75" s="144"/>
    </row>
    <row r="76" spans="1:36" x14ac:dyDescent="0.25">
      <c r="A76" s="1" t="s">
        <v>51</v>
      </c>
      <c r="I76" s="144"/>
      <c r="K76" s="144"/>
      <c r="L76" s="144"/>
      <c r="M76" s="144"/>
      <c r="N76" s="144"/>
      <c r="O76" s="144"/>
      <c r="R76" s="144"/>
      <c r="U76" s="144"/>
      <c r="X76" s="144"/>
      <c r="AA76" s="144"/>
      <c r="AD76" s="144"/>
      <c r="AG76" s="144"/>
      <c r="AJ76" s="144"/>
    </row>
    <row r="77" spans="1:36" x14ac:dyDescent="0.25">
      <c r="A77" s="1" t="s">
        <v>52</v>
      </c>
      <c r="I77" s="144"/>
      <c r="K77" s="144"/>
      <c r="L77" s="144"/>
      <c r="M77" s="144"/>
      <c r="N77" s="144"/>
      <c r="O77" s="144"/>
      <c r="R77" s="144"/>
      <c r="U77" s="144"/>
      <c r="X77" s="144"/>
      <c r="AA77" s="144"/>
      <c r="AD77" s="144"/>
      <c r="AG77" s="144"/>
      <c r="AJ77" s="144"/>
    </row>
    <row r="78" spans="1:36" x14ac:dyDescent="0.25">
      <c r="I78" s="144"/>
      <c r="K78" s="144"/>
      <c r="L78" s="144"/>
      <c r="M78" s="144"/>
      <c r="N78" s="144"/>
      <c r="O78" s="144"/>
      <c r="R78" s="144"/>
      <c r="U78" s="144"/>
      <c r="X78" s="144"/>
      <c r="AA78" s="144"/>
      <c r="AD78" s="144"/>
      <c r="AG78" s="144"/>
      <c r="AJ78" s="144"/>
    </row>
    <row r="79" spans="1:36" x14ac:dyDescent="0.25">
      <c r="A79" s="131"/>
      <c r="B79" s="1" t="s">
        <v>53</v>
      </c>
    </row>
  </sheetData>
  <sheetProtection selectLockedCells="1"/>
  <mergeCells count="12">
    <mergeCell ref="B54:D54"/>
    <mergeCell ref="B60:D60"/>
    <mergeCell ref="V9:W9"/>
    <mergeCell ref="Y9:Z9"/>
    <mergeCell ref="AB9:AC9"/>
    <mergeCell ref="AE9:AF9"/>
    <mergeCell ref="AH9:AI9"/>
    <mergeCell ref="S9:T9"/>
    <mergeCell ref="G9:H9"/>
    <mergeCell ref="J9:K9"/>
    <mergeCell ref="M9:N9"/>
    <mergeCell ref="P9:Q9"/>
  </mergeCells>
  <dataValidations disablePrompts="1" count="2">
    <dataValidation type="list" allowBlank="1" showInputMessage="1" showErrorMessage="1" prompt="Select Charge Unit - monthly, per kWh, per kW" sqref="D37:E38 D12:E27 D55:E55 D61:E61 D40:E49 D29:E35">
      <formula1>"Monthly, per kWh, per kW"</formula1>
    </dataValidation>
    <dataValidation type="list" allowBlank="1" showInputMessage="1" showErrorMessage="1" sqref="D5:E5">
      <formula1>"TOU, non-TOU"</formula1>
    </dataValidation>
  </dataValidations>
  <pageMargins left="0.75" right="0.75" top="1" bottom="1" header="0.5" footer="0.5"/>
  <pageSetup paperSize="3" scale="60" orientation="landscape" r:id="rId1"/>
  <headerFooter alignWithMargins="0">
    <oddFooter>&amp;C9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01" r:id="rId4" name="Option Button 1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12</xdr:col>
                    <xdr:colOff>203200</xdr:colOff>
                    <xdr:row>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02" r:id="rId5" name="Option Button 2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12</xdr:col>
                    <xdr:colOff>203200</xdr:colOff>
                    <xdr:row>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03" r:id="rId6" name="Option Button 3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12</xdr:col>
                    <xdr:colOff>203200</xdr:colOff>
                    <xdr:row>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04" r:id="rId7" name="Option Button 4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12</xdr:col>
                    <xdr:colOff>203200</xdr:colOff>
                    <xdr:row>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05" r:id="rId8" name="Option Button 5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12</xdr:col>
                    <xdr:colOff>203200</xdr:colOff>
                    <xdr:row>7</xdr:row>
                    <xdr:rowOff>31750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>
    <tabColor rgb="FF92D050"/>
    <pageSetUpPr fitToPage="1"/>
  </sheetPr>
  <dimension ref="A1:AP79"/>
  <sheetViews>
    <sheetView showGridLines="0" topLeftCell="A6" zoomScale="90" zoomScaleNormal="90" workbookViewId="0">
      <selection activeCell="E15" sqref="E15"/>
    </sheetView>
  </sheetViews>
  <sheetFormatPr defaultColWidth="9.1796875" defaultRowHeight="12.5" x14ac:dyDescent="0.25"/>
  <cols>
    <col min="1" max="1" width="2.1796875" style="1" customWidth="1"/>
    <col min="2" max="2" width="28.54296875" style="1" customWidth="1"/>
    <col min="3" max="3" width="1.26953125" style="1" customWidth="1"/>
    <col min="4" max="5" width="11.26953125" style="1" customWidth="1"/>
    <col min="6" max="6" width="8.54296875" style="1" bestFit="1" customWidth="1"/>
    <col min="7" max="7" width="12.26953125" style="1" customWidth="1"/>
    <col min="8" max="8" width="9.54296875" style="144" bestFit="1" customWidth="1"/>
    <col min="9" max="9" width="1.7265625" style="1" customWidth="1"/>
    <col min="10" max="10" width="11.1796875" style="1" customWidth="1"/>
    <col min="11" max="11" width="9.54296875" style="1" bestFit="1" customWidth="1"/>
    <col min="12" max="12" width="1.7265625" style="1" customWidth="1"/>
    <col min="13" max="13" width="9.54296875" style="1" bestFit="1" customWidth="1"/>
    <col min="14" max="14" width="12.1796875" style="1" bestFit="1" customWidth="1"/>
    <col min="15" max="15" width="1.7265625" style="1" customWidth="1"/>
    <col min="16" max="16" width="9.81640625" style="1" hidden="1" customWidth="1"/>
    <col min="17" max="17" width="0" style="1" hidden="1" customWidth="1"/>
    <col min="18" max="18" width="1.7265625" style="1" hidden="1" customWidth="1"/>
    <col min="19" max="20" width="0" style="1" hidden="1" customWidth="1"/>
    <col min="21" max="21" width="1.7265625" style="1" hidden="1" customWidth="1"/>
    <col min="22" max="22" width="9.81640625" style="1" hidden="1" customWidth="1"/>
    <col min="23" max="23" width="0" style="1" hidden="1" customWidth="1"/>
    <col min="24" max="24" width="1.7265625" style="1" hidden="1" customWidth="1"/>
    <col min="25" max="26" width="0" style="1" hidden="1" customWidth="1"/>
    <col min="27" max="27" width="1.7265625" style="1" hidden="1" customWidth="1"/>
    <col min="28" max="28" width="9.81640625" style="1" hidden="1" customWidth="1"/>
    <col min="29" max="29" width="0" style="1" hidden="1" customWidth="1"/>
    <col min="30" max="30" width="1.7265625" style="1" hidden="1" customWidth="1"/>
    <col min="31" max="32" width="0" style="1" hidden="1" customWidth="1"/>
    <col min="33" max="33" width="1.7265625" style="1" customWidth="1"/>
    <col min="34" max="34" width="9.81640625" style="1" bestFit="1" customWidth="1"/>
    <col min="35" max="35" width="9.1796875" style="1"/>
    <col min="36" max="36" width="1.7265625" style="1" customWidth="1"/>
    <col min="37" max="16384" width="9.1796875" style="1"/>
  </cols>
  <sheetData>
    <row r="1" spans="2:42" ht="7.5" customHeight="1" x14ac:dyDescent="0.25">
      <c r="M1"/>
      <c r="N1"/>
    </row>
    <row r="2" spans="2:42" ht="7.5" customHeight="1" x14ac:dyDescent="0.25">
      <c r="M2"/>
      <c r="N2"/>
    </row>
    <row r="3" spans="2:42" ht="15.5" x14ac:dyDescent="0.3">
      <c r="B3" s="2" t="s">
        <v>0</v>
      </c>
      <c r="D3" s="136" t="s">
        <v>54</v>
      </c>
      <c r="E3" s="136"/>
      <c r="F3" s="136"/>
      <c r="G3" s="136"/>
      <c r="H3" s="136"/>
      <c r="I3" s="136"/>
      <c r="J3" s="136"/>
      <c r="K3" s="136"/>
      <c r="L3" s="136"/>
      <c r="M3" s="136"/>
      <c r="N3" s="151">
        <v>1</v>
      </c>
      <c r="O3" s="136"/>
      <c r="Q3" s="34"/>
      <c r="R3" s="152"/>
      <c r="S3" s="34"/>
      <c r="T3" s="34"/>
      <c r="U3" s="152"/>
      <c r="V3" s="34"/>
      <c r="W3" s="34"/>
      <c r="X3" s="152"/>
      <c r="Y3" s="34"/>
      <c r="Z3" s="34"/>
      <c r="AA3" s="152"/>
      <c r="AB3" s="34"/>
      <c r="AC3" s="34"/>
      <c r="AD3" s="152"/>
      <c r="AE3" s="34"/>
      <c r="AF3" s="34"/>
      <c r="AG3" s="152"/>
      <c r="AH3" s="34"/>
      <c r="AI3" s="34"/>
      <c r="AJ3" s="152"/>
      <c r="AK3" s="34"/>
      <c r="AL3" s="34"/>
      <c r="AM3" s="34"/>
      <c r="AN3" s="34"/>
      <c r="AO3" s="34"/>
      <c r="AP3" s="34"/>
    </row>
    <row r="4" spans="2:42" ht="7.5" customHeight="1" x14ac:dyDescent="0.35">
      <c r="B4" s="3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R4" s="4"/>
      <c r="U4" s="4"/>
      <c r="X4" s="4"/>
      <c r="AA4" s="4"/>
      <c r="AD4" s="4"/>
      <c r="AG4" s="4"/>
      <c r="AJ4" s="4"/>
    </row>
    <row r="5" spans="2:42" ht="15.5" x14ac:dyDescent="0.35">
      <c r="B5" s="2" t="s">
        <v>1</v>
      </c>
      <c r="D5" s="5" t="s">
        <v>2</v>
      </c>
      <c r="E5" s="5"/>
      <c r="F5" s="4"/>
      <c r="G5" s="4"/>
      <c r="H5" s="4"/>
    </row>
    <row r="6" spans="2:42" ht="15.5" x14ac:dyDescent="0.35">
      <c r="B6" s="3"/>
      <c r="D6" s="4"/>
      <c r="E6" s="4"/>
      <c r="F6" s="4"/>
      <c r="G6" s="4"/>
      <c r="H6" s="4"/>
      <c r="J6" s="153"/>
      <c r="K6" s="153"/>
    </row>
    <row r="7" spans="2:42" ht="13" x14ac:dyDescent="0.3">
      <c r="B7" s="6"/>
      <c r="D7" s="7" t="s">
        <v>3</v>
      </c>
      <c r="E7" s="7"/>
      <c r="F7" s="7"/>
      <c r="G7" s="8">
        <v>800</v>
      </c>
      <c r="H7" s="9" t="s">
        <v>4</v>
      </c>
      <c r="J7" s="153"/>
      <c r="K7" s="153"/>
    </row>
    <row r="8" spans="2:42" x14ac:dyDescent="0.25">
      <c r="B8" s="6"/>
    </row>
    <row r="9" spans="2:42" s="19" customFormat="1" ht="25.15" customHeight="1" x14ac:dyDescent="0.25">
      <c r="B9" s="148"/>
      <c r="D9" s="149"/>
      <c r="E9" s="149"/>
      <c r="F9" s="149"/>
      <c r="G9" s="220" t="s">
        <v>113</v>
      </c>
      <c r="H9" s="221"/>
      <c r="I9" s="150"/>
      <c r="J9" s="220" t="s">
        <v>59</v>
      </c>
      <c r="K9" s="221"/>
      <c r="L9" s="150"/>
      <c r="M9" s="220" t="s">
        <v>60</v>
      </c>
      <c r="N9" s="221"/>
      <c r="O9" s="150"/>
      <c r="P9" s="220" t="s">
        <v>62</v>
      </c>
      <c r="Q9" s="221"/>
      <c r="R9" s="150"/>
      <c r="S9" s="220" t="s">
        <v>63</v>
      </c>
      <c r="T9" s="221"/>
      <c r="U9" s="150"/>
      <c r="V9" s="220" t="s">
        <v>64</v>
      </c>
      <c r="W9" s="221"/>
      <c r="X9" s="150"/>
      <c r="Y9" s="220" t="s">
        <v>65</v>
      </c>
      <c r="Z9" s="221"/>
      <c r="AA9" s="150"/>
      <c r="AB9" s="220" t="s">
        <v>66</v>
      </c>
      <c r="AC9" s="221"/>
      <c r="AD9" s="150"/>
      <c r="AE9" s="220" t="s">
        <v>67</v>
      </c>
      <c r="AF9" s="221"/>
    </row>
    <row r="10" spans="2:42" ht="12.75" customHeight="1" x14ac:dyDescent="0.3">
      <c r="B10" s="6"/>
      <c r="D10" s="137" t="s">
        <v>5</v>
      </c>
      <c r="E10" s="137"/>
      <c r="F10" s="10" t="s">
        <v>7</v>
      </c>
      <c r="G10" s="10" t="s">
        <v>6</v>
      </c>
      <c r="H10" s="11" t="s">
        <v>8</v>
      </c>
      <c r="I10" s="144"/>
      <c r="J10" s="10" t="s">
        <v>6</v>
      </c>
      <c r="K10" s="11" t="s">
        <v>8</v>
      </c>
      <c r="L10" s="144"/>
      <c r="M10" s="145" t="s">
        <v>9</v>
      </c>
      <c r="N10" s="139" t="s">
        <v>10</v>
      </c>
      <c r="O10" s="144"/>
      <c r="P10" s="10" t="s">
        <v>6</v>
      </c>
      <c r="Q10" s="11" t="s">
        <v>8</v>
      </c>
      <c r="R10" s="144"/>
      <c r="S10" s="145" t="s">
        <v>9</v>
      </c>
      <c r="T10" s="139" t="s">
        <v>61</v>
      </c>
      <c r="U10" s="144"/>
      <c r="V10" s="10" t="s">
        <v>6</v>
      </c>
      <c r="W10" s="11" t="s">
        <v>8</v>
      </c>
      <c r="X10" s="144"/>
      <c r="Y10" s="145" t="s">
        <v>9</v>
      </c>
      <c r="Z10" s="139" t="s">
        <v>61</v>
      </c>
      <c r="AA10" s="144"/>
      <c r="AB10" s="10" t="s">
        <v>6</v>
      </c>
      <c r="AC10" s="11" t="s">
        <v>8</v>
      </c>
      <c r="AD10" s="144"/>
      <c r="AE10" s="145" t="s">
        <v>9</v>
      </c>
      <c r="AF10" s="139" t="s">
        <v>61</v>
      </c>
    </row>
    <row r="11" spans="2:42" ht="13" x14ac:dyDescent="0.3">
      <c r="B11" s="6"/>
      <c r="D11" s="138"/>
      <c r="E11" s="138"/>
      <c r="F11" s="12"/>
      <c r="G11" s="12" t="s">
        <v>11</v>
      </c>
      <c r="H11" s="13" t="s">
        <v>11</v>
      </c>
      <c r="I11" s="144"/>
      <c r="J11" s="12" t="s">
        <v>11</v>
      </c>
      <c r="K11" s="13" t="s">
        <v>11</v>
      </c>
      <c r="L11" s="144"/>
      <c r="M11" s="146"/>
      <c r="N11" s="140"/>
      <c r="O11" s="144"/>
      <c r="P11" s="12" t="s">
        <v>11</v>
      </c>
      <c r="Q11" s="13" t="s">
        <v>11</v>
      </c>
      <c r="R11" s="144"/>
      <c r="S11" s="146"/>
      <c r="T11" s="140"/>
      <c r="U11" s="144"/>
      <c r="V11" s="12" t="s">
        <v>11</v>
      </c>
      <c r="W11" s="13" t="s">
        <v>11</v>
      </c>
      <c r="X11" s="144"/>
      <c r="Y11" s="146"/>
      <c r="Z11" s="140"/>
      <c r="AA11" s="144"/>
      <c r="AB11" s="12" t="s">
        <v>11</v>
      </c>
      <c r="AC11" s="13" t="s">
        <v>11</v>
      </c>
      <c r="AD11" s="144"/>
      <c r="AE11" s="146"/>
      <c r="AF11" s="140"/>
    </row>
    <row r="12" spans="2:42" x14ac:dyDescent="0.25">
      <c r="B12" s="14" t="s">
        <v>12</v>
      </c>
      <c r="C12" s="14"/>
      <c r="D12" s="15" t="s">
        <v>55</v>
      </c>
      <c r="E12" s="15"/>
      <c r="F12" s="17">
        <v>1</v>
      </c>
      <c r="G12" s="16">
        <v>15.72</v>
      </c>
      <c r="H12" s="18">
        <f t="shared" ref="H12:H27" si="0">$F12*G12</f>
        <v>15.72</v>
      </c>
      <c r="I12" s="19"/>
      <c r="J12" s="16">
        <v>18.8</v>
      </c>
      <c r="K12" s="18">
        <f t="shared" ref="K12:K27" si="1">$F12*J12</f>
        <v>18.8</v>
      </c>
      <c r="L12" s="19"/>
      <c r="M12" s="21">
        <f t="shared" ref="M12:M21" si="2">K12-H12</f>
        <v>3.08</v>
      </c>
      <c r="N12" s="22">
        <f t="shared" ref="N12:N21" si="3">IF((H12)=0,"",(M12/H12))</f>
        <v>0.19592875318066158</v>
      </c>
      <c r="O12" s="19"/>
      <c r="P12" s="16">
        <v>21.45</v>
      </c>
      <c r="Q12" s="18">
        <f t="shared" ref="Q12:Q27" si="4">$F12*P12</f>
        <v>21.45</v>
      </c>
      <c r="R12" s="19"/>
      <c r="S12" s="21">
        <f>Q12-K12</f>
        <v>2.6499999999999986</v>
      </c>
      <c r="T12" s="22">
        <f t="shared" ref="T12:T34" si="5">IF((K12)=0,"",(S12/K12))</f>
        <v>0.14095744680851055</v>
      </c>
      <c r="U12" s="19"/>
      <c r="V12" s="16">
        <v>23.87</v>
      </c>
      <c r="W12" s="18">
        <f t="shared" ref="W12:W27" si="6">$F12*V12</f>
        <v>23.87</v>
      </c>
      <c r="X12" s="19"/>
      <c r="Y12" s="21">
        <f>W12-Q12</f>
        <v>2.4200000000000017</v>
      </c>
      <c r="Z12" s="22">
        <f t="shared" ref="Z12:Z34" si="7">IF((Q12)=0,"",(Y12/Q12))</f>
        <v>0.11282051282051291</v>
      </c>
      <c r="AA12" s="19"/>
      <c r="AB12" s="16">
        <v>26.88</v>
      </c>
      <c r="AC12" s="18">
        <f t="shared" ref="AC12:AC27" si="8">$F12*AB12</f>
        <v>26.88</v>
      </c>
      <c r="AD12" s="19"/>
      <c r="AE12" s="21">
        <f>AC12-W12</f>
        <v>3.009999999999998</v>
      </c>
      <c r="AF12" s="22">
        <f t="shared" ref="AF12:AF34" si="9">IF((W12)=0,"",(AE12/W12))</f>
        <v>0.12609970674486795</v>
      </c>
    </row>
    <row r="13" spans="2:42" x14ac:dyDescent="0.25">
      <c r="B13" s="14" t="s">
        <v>112</v>
      </c>
      <c r="C13" s="14"/>
      <c r="D13" s="15" t="s">
        <v>55</v>
      </c>
      <c r="E13" s="15"/>
      <c r="F13" s="17">
        <v>1</v>
      </c>
      <c r="G13" s="16">
        <v>0.8</v>
      </c>
      <c r="H13" s="18">
        <f t="shared" si="0"/>
        <v>0.8</v>
      </c>
      <c r="I13" s="19"/>
      <c r="J13" s="16">
        <v>0.79</v>
      </c>
      <c r="K13" s="18">
        <f t="shared" si="1"/>
        <v>0.79</v>
      </c>
      <c r="L13" s="19"/>
      <c r="M13" s="21">
        <f t="shared" si="2"/>
        <v>-1.0000000000000009E-2</v>
      </c>
      <c r="N13" s="22">
        <f t="shared" si="3"/>
        <v>-1.2500000000000011E-2</v>
      </c>
      <c r="O13" s="19"/>
      <c r="P13" s="16">
        <v>0.79</v>
      </c>
      <c r="Q13" s="18">
        <f t="shared" si="4"/>
        <v>0.79</v>
      </c>
      <c r="R13" s="19"/>
      <c r="S13" s="21">
        <f t="shared" ref="S13" si="10">Q13-K13</f>
        <v>0</v>
      </c>
      <c r="T13" s="22">
        <f t="shared" si="5"/>
        <v>0</v>
      </c>
      <c r="U13" s="19"/>
      <c r="V13" s="16"/>
      <c r="W13" s="18">
        <f t="shared" si="6"/>
        <v>0</v>
      </c>
      <c r="X13" s="19"/>
      <c r="Y13" s="21">
        <f t="shared" ref="Y13" si="11">W13-Q13</f>
        <v>-0.79</v>
      </c>
      <c r="Z13" s="22">
        <f t="shared" si="7"/>
        <v>-1</v>
      </c>
      <c r="AA13" s="19"/>
      <c r="AB13" s="16"/>
      <c r="AC13" s="18">
        <f t="shared" si="8"/>
        <v>0</v>
      </c>
      <c r="AD13" s="19"/>
      <c r="AE13" s="21">
        <f t="shared" ref="AE13" si="12">AC13-W13</f>
        <v>0</v>
      </c>
      <c r="AF13" s="22" t="str">
        <f t="shared" si="9"/>
        <v/>
      </c>
    </row>
    <row r="14" spans="2:42" x14ac:dyDescent="0.25">
      <c r="B14" s="23" t="s">
        <v>104</v>
      </c>
      <c r="C14" s="14"/>
      <c r="D14" s="15" t="s">
        <v>55</v>
      </c>
      <c r="E14" s="15"/>
      <c r="F14" s="17">
        <v>1</v>
      </c>
      <c r="G14" s="16">
        <v>0</v>
      </c>
      <c r="H14" s="18">
        <f t="shared" si="0"/>
        <v>0</v>
      </c>
      <c r="I14" s="19"/>
      <c r="J14" s="16">
        <v>0</v>
      </c>
      <c r="K14" s="18">
        <f t="shared" si="1"/>
        <v>0</v>
      </c>
      <c r="L14" s="19"/>
      <c r="M14" s="21">
        <f t="shared" si="2"/>
        <v>0</v>
      </c>
      <c r="N14" s="22" t="str">
        <f t="shared" si="3"/>
        <v/>
      </c>
      <c r="O14" s="19"/>
      <c r="P14" s="16">
        <v>0</v>
      </c>
      <c r="Q14" s="18">
        <f t="shared" si="4"/>
        <v>0</v>
      </c>
      <c r="R14" s="19"/>
      <c r="S14" s="21">
        <f t="shared" ref="S14:S60" si="13">Q14-K14</f>
        <v>0</v>
      </c>
      <c r="T14" s="22" t="str">
        <f t="shared" si="5"/>
        <v/>
      </c>
      <c r="U14" s="19"/>
      <c r="V14" s="16">
        <v>0</v>
      </c>
      <c r="W14" s="18">
        <f t="shared" si="6"/>
        <v>0</v>
      </c>
      <c r="X14" s="19"/>
      <c r="Y14" s="21">
        <f t="shared" ref="Y14:Y60" si="14">W14-Q14</f>
        <v>0</v>
      </c>
      <c r="Z14" s="22" t="str">
        <f t="shared" si="7"/>
        <v/>
      </c>
      <c r="AA14" s="19"/>
      <c r="AB14" s="16">
        <v>0</v>
      </c>
      <c r="AC14" s="18">
        <f t="shared" si="8"/>
        <v>0</v>
      </c>
      <c r="AD14" s="19"/>
      <c r="AE14" s="21">
        <f t="shared" ref="AE14:AE60" si="15">AC14-W14</f>
        <v>0</v>
      </c>
      <c r="AF14" s="22" t="str">
        <f t="shared" si="9"/>
        <v/>
      </c>
    </row>
    <row r="15" spans="2:42" x14ac:dyDescent="0.25">
      <c r="B15" s="23" t="s">
        <v>105</v>
      </c>
      <c r="C15" s="14"/>
      <c r="D15" s="15" t="s">
        <v>55</v>
      </c>
      <c r="E15" s="15"/>
      <c r="F15" s="17">
        <v>1</v>
      </c>
      <c r="G15" s="16">
        <v>0</v>
      </c>
      <c r="H15" s="18">
        <f t="shared" si="0"/>
        <v>0</v>
      </c>
      <c r="I15" s="19"/>
      <c r="J15" s="16">
        <v>0</v>
      </c>
      <c r="K15" s="18">
        <f t="shared" si="1"/>
        <v>0</v>
      </c>
      <c r="L15" s="19"/>
      <c r="M15" s="21">
        <f t="shared" si="2"/>
        <v>0</v>
      </c>
      <c r="N15" s="22" t="str">
        <f t="shared" si="3"/>
        <v/>
      </c>
      <c r="O15" s="19"/>
      <c r="P15" s="16">
        <v>0</v>
      </c>
      <c r="Q15" s="18">
        <f t="shared" si="4"/>
        <v>0</v>
      </c>
      <c r="R15" s="19"/>
      <c r="S15" s="21">
        <f t="shared" si="13"/>
        <v>0</v>
      </c>
      <c r="T15" s="22" t="str">
        <f t="shared" si="5"/>
        <v/>
      </c>
      <c r="U15" s="19"/>
      <c r="V15" s="16">
        <v>0</v>
      </c>
      <c r="W15" s="18">
        <f t="shared" si="6"/>
        <v>0</v>
      </c>
      <c r="X15" s="19"/>
      <c r="Y15" s="21">
        <f t="shared" si="14"/>
        <v>0</v>
      </c>
      <c r="Z15" s="22" t="str">
        <f t="shared" si="7"/>
        <v/>
      </c>
      <c r="AA15" s="19"/>
      <c r="AB15" s="16">
        <v>0</v>
      </c>
      <c r="AC15" s="18">
        <f t="shared" si="8"/>
        <v>0</v>
      </c>
      <c r="AD15" s="19"/>
      <c r="AE15" s="21">
        <f t="shared" si="15"/>
        <v>0</v>
      </c>
      <c r="AF15" s="22" t="str">
        <f t="shared" si="9"/>
        <v/>
      </c>
    </row>
    <row r="16" spans="2:42" hidden="1" x14ac:dyDescent="0.25">
      <c r="B16" s="23"/>
      <c r="C16" s="14"/>
      <c r="D16" s="15"/>
      <c r="E16" s="15"/>
      <c r="F16" s="17">
        <v>1</v>
      </c>
      <c r="G16" s="16"/>
      <c r="H16" s="18">
        <f t="shared" si="0"/>
        <v>0</v>
      </c>
      <c r="I16" s="19"/>
      <c r="J16" s="16"/>
      <c r="K16" s="18">
        <f t="shared" si="1"/>
        <v>0</v>
      </c>
      <c r="L16" s="19"/>
      <c r="M16" s="21">
        <f t="shared" si="2"/>
        <v>0</v>
      </c>
      <c r="N16" s="22" t="str">
        <f t="shared" si="3"/>
        <v/>
      </c>
      <c r="O16" s="19"/>
      <c r="P16" s="16"/>
      <c r="Q16" s="18">
        <f t="shared" si="4"/>
        <v>0</v>
      </c>
      <c r="R16" s="19"/>
      <c r="S16" s="21">
        <f t="shared" si="13"/>
        <v>0</v>
      </c>
      <c r="T16" s="22" t="str">
        <f t="shared" si="5"/>
        <v/>
      </c>
      <c r="U16" s="19"/>
      <c r="V16" s="16"/>
      <c r="W16" s="18">
        <f t="shared" si="6"/>
        <v>0</v>
      </c>
      <c r="X16" s="19"/>
      <c r="Y16" s="21">
        <f t="shared" si="14"/>
        <v>0</v>
      </c>
      <c r="Z16" s="22" t="str">
        <f t="shared" si="7"/>
        <v/>
      </c>
      <c r="AA16" s="19"/>
      <c r="AB16" s="16"/>
      <c r="AC16" s="18">
        <f t="shared" si="8"/>
        <v>0</v>
      </c>
      <c r="AD16" s="19"/>
      <c r="AE16" s="21">
        <f t="shared" si="15"/>
        <v>0</v>
      </c>
      <c r="AF16" s="22" t="str">
        <f t="shared" si="9"/>
        <v/>
      </c>
    </row>
    <row r="17" spans="2:32" hidden="1" x14ac:dyDescent="0.25">
      <c r="B17" s="23"/>
      <c r="C17" s="14"/>
      <c r="D17" s="15"/>
      <c r="E17" s="15"/>
      <c r="F17" s="17">
        <v>1</v>
      </c>
      <c r="G17" s="16"/>
      <c r="H17" s="18">
        <f t="shared" si="0"/>
        <v>0</v>
      </c>
      <c r="I17" s="19"/>
      <c r="J17" s="16"/>
      <c r="K17" s="18">
        <f t="shared" si="1"/>
        <v>0</v>
      </c>
      <c r="L17" s="19"/>
      <c r="M17" s="21">
        <f t="shared" si="2"/>
        <v>0</v>
      </c>
      <c r="N17" s="22" t="str">
        <f t="shared" si="3"/>
        <v/>
      </c>
      <c r="O17" s="19"/>
      <c r="P17" s="16"/>
      <c r="Q17" s="18">
        <f t="shared" si="4"/>
        <v>0</v>
      </c>
      <c r="R17" s="19"/>
      <c r="S17" s="21">
        <f t="shared" si="13"/>
        <v>0</v>
      </c>
      <c r="T17" s="22" t="str">
        <f t="shared" si="5"/>
        <v/>
      </c>
      <c r="U17" s="19"/>
      <c r="V17" s="16"/>
      <c r="W17" s="18">
        <f t="shared" si="6"/>
        <v>0</v>
      </c>
      <c r="X17" s="19"/>
      <c r="Y17" s="21">
        <f t="shared" si="14"/>
        <v>0</v>
      </c>
      <c r="Z17" s="22" t="str">
        <f t="shared" si="7"/>
        <v/>
      </c>
      <c r="AA17" s="19"/>
      <c r="AB17" s="16"/>
      <c r="AC17" s="18">
        <f t="shared" si="8"/>
        <v>0</v>
      </c>
      <c r="AD17" s="19"/>
      <c r="AE17" s="21">
        <f t="shared" si="15"/>
        <v>0</v>
      </c>
      <c r="AF17" s="22" t="str">
        <f t="shared" si="9"/>
        <v/>
      </c>
    </row>
    <row r="18" spans="2:32" hidden="1" x14ac:dyDescent="0.25">
      <c r="B18" s="23"/>
      <c r="C18" s="14"/>
      <c r="D18" s="15"/>
      <c r="E18" s="15"/>
      <c r="F18" s="17">
        <v>1</v>
      </c>
      <c r="G18" s="16"/>
      <c r="H18" s="18">
        <f t="shared" si="0"/>
        <v>0</v>
      </c>
      <c r="I18" s="19"/>
      <c r="J18" s="16"/>
      <c r="K18" s="18">
        <f t="shared" si="1"/>
        <v>0</v>
      </c>
      <c r="L18" s="19"/>
      <c r="M18" s="21">
        <f t="shared" si="2"/>
        <v>0</v>
      </c>
      <c r="N18" s="22" t="str">
        <f t="shared" si="3"/>
        <v/>
      </c>
      <c r="O18" s="19"/>
      <c r="P18" s="16"/>
      <c r="Q18" s="18">
        <f t="shared" si="4"/>
        <v>0</v>
      </c>
      <c r="R18" s="19"/>
      <c r="S18" s="21">
        <f t="shared" si="13"/>
        <v>0</v>
      </c>
      <c r="T18" s="22" t="str">
        <f t="shared" si="5"/>
        <v/>
      </c>
      <c r="U18" s="19"/>
      <c r="V18" s="16"/>
      <c r="W18" s="18">
        <f t="shared" si="6"/>
        <v>0</v>
      </c>
      <c r="X18" s="19"/>
      <c r="Y18" s="21">
        <f t="shared" si="14"/>
        <v>0</v>
      </c>
      <c r="Z18" s="22" t="str">
        <f t="shared" si="7"/>
        <v/>
      </c>
      <c r="AA18" s="19"/>
      <c r="AB18" s="16"/>
      <c r="AC18" s="18">
        <f t="shared" si="8"/>
        <v>0</v>
      </c>
      <c r="AD18" s="19"/>
      <c r="AE18" s="21">
        <f t="shared" si="15"/>
        <v>0</v>
      </c>
      <c r="AF18" s="22" t="str">
        <f t="shared" si="9"/>
        <v/>
      </c>
    </row>
    <row r="19" spans="2:32" x14ac:dyDescent="0.25">
      <c r="B19" s="14" t="s">
        <v>14</v>
      </c>
      <c r="C19" s="14"/>
      <c r="D19" s="15" t="s">
        <v>58</v>
      </c>
      <c r="E19" s="15"/>
      <c r="F19" s="17">
        <f>$G$7</f>
        <v>800</v>
      </c>
      <c r="G19" s="16">
        <v>1.55E-2</v>
      </c>
      <c r="H19" s="18">
        <f t="shared" si="0"/>
        <v>12.4</v>
      </c>
      <c r="I19" s="19"/>
      <c r="J19" s="16">
        <v>1.21E-2</v>
      </c>
      <c r="K19" s="18">
        <f t="shared" si="1"/>
        <v>9.68</v>
      </c>
      <c r="L19" s="19"/>
      <c r="M19" s="21">
        <f t="shared" si="2"/>
        <v>-2.7200000000000006</v>
      </c>
      <c r="N19" s="22">
        <f t="shared" si="3"/>
        <v>-0.21935483870967745</v>
      </c>
      <c r="O19" s="19"/>
      <c r="P19" s="16">
        <v>8.0999999999999996E-3</v>
      </c>
      <c r="Q19" s="18">
        <f t="shared" si="4"/>
        <v>6.4799999999999995</v>
      </c>
      <c r="R19" s="19"/>
      <c r="S19" s="21">
        <f t="shared" si="13"/>
        <v>-3.2</v>
      </c>
      <c r="T19" s="22">
        <f t="shared" si="5"/>
        <v>-0.33057851239669422</v>
      </c>
      <c r="U19" s="19"/>
      <c r="V19" s="16">
        <v>4.0000000000000001E-3</v>
      </c>
      <c r="W19" s="18">
        <f t="shared" si="6"/>
        <v>3.2</v>
      </c>
      <c r="X19" s="19"/>
      <c r="Y19" s="21">
        <f t="shared" si="14"/>
        <v>-3.2799999999999994</v>
      </c>
      <c r="Z19" s="22">
        <f t="shared" si="7"/>
        <v>-0.50617283950617276</v>
      </c>
      <c r="AA19" s="19"/>
      <c r="AB19" s="16">
        <v>0</v>
      </c>
      <c r="AC19" s="18">
        <f t="shared" si="8"/>
        <v>0</v>
      </c>
      <c r="AD19" s="19"/>
      <c r="AE19" s="21">
        <f t="shared" si="15"/>
        <v>-3.2</v>
      </c>
      <c r="AF19" s="22">
        <f t="shared" si="9"/>
        <v>-1</v>
      </c>
    </row>
    <row r="20" spans="2:32" x14ac:dyDescent="0.25">
      <c r="B20" s="14" t="s">
        <v>15</v>
      </c>
      <c r="C20" s="14"/>
      <c r="D20" s="15" t="s">
        <v>55</v>
      </c>
      <c r="E20" s="15"/>
      <c r="F20" s="17">
        <v>1</v>
      </c>
      <c r="G20" s="16">
        <v>0.01</v>
      </c>
      <c r="H20" s="18">
        <f t="shared" si="0"/>
        <v>0.01</v>
      </c>
      <c r="I20" s="19"/>
      <c r="J20" s="16"/>
      <c r="K20" s="18">
        <f t="shared" si="1"/>
        <v>0</v>
      </c>
      <c r="L20" s="19"/>
      <c r="M20" s="21">
        <f t="shared" si="2"/>
        <v>-0.01</v>
      </c>
      <c r="N20" s="22">
        <f t="shared" si="3"/>
        <v>-1</v>
      </c>
      <c r="O20" s="19"/>
      <c r="P20" s="16"/>
      <c r="Q20" s="18">
        <f t="shared" si="4"/>
        <v>0</v>
      </c>
      <c r="R20" s="19"/>
      <c r="S20" s="21">
        <f t="shared" si="13"/>
        <v>0</v>
      </c>
      <c r="T20" s="22" t="str">
        <f t="shared" si="5"/>
        <v/>
      </c>
      <c r="U20" s="19"/>
      <c r="V20" s="16"/>
      <c r="W20" s="18">
        <f t="shared" si="6"/>
        <v>0</v>
      </c>
      <c r="X20" s="19"/>
      <c r="Y20" s="21">
        <f t="shared" si="14"/>
        <v>0</v>
      </c>
      <c r="Z20" s="22" t="str">
        <f t="shared" si="7"/>
        <v/>
      </c>
      <c r="AA20" s="19"/>
      <c r="AB20" s="16"/>
      <c r="AC20" s="18">
        <f t="shared" si="8"/>
        <v>0</v>
      </c>
      <c r="AD20" s="19"/>
      <c r="AE20" s="21">
        <f t="shared" si="15"/>
        <v>0</v>
      </c>
      <c r="AF20" s="22" t="str">
        <f t="shared" si="9"/>
        <v/>
      </c>
    </row>
    <row r="21" spans="2:32" x14ac:dyDescent="0.25">
      <c r="B21" s="14" t="s">
        <v>16</v>
      </c>
      <c r="C21" s="14"/>
      <c r="D21" s="15" t="s">
        <v>58</v>
      </c>
      <c r="E21" s="15"/>
      <c r="F21" s="17">
        <f>$G$7</f>
        <v>800</v>
      </c>
      <c r="G21" s="16">
        <v>-1E-4</v>
      </c>
      <c r="H21" s="18">
        <f t="shared" si="0"/>
        <v>-0.08</v>
      </c>
      <c r="I21" s="19"/>
      <c r="J21" s="16"/>
      <c r="K21" s="18">
        <f t="shared" si="1"/>
        <v>0</v>
      </c>
      <c r="L21" s="19"/>
      <c r="M21" s="21">
        <f t="shared" si="2"/>
        <v>0.08</v>
      </c>
      <c r="N21" s="22">
        <f t="shared" si="3"/>
        <v>-1</v>
      </c>
      <c r="O21" s="19"/>
      <c r="P21" s="16"/>
      <c r="Q21" s="18">
        <f t="shared" si="4"/>
        <v>0</v>
      </c>
      <c r="R21" s="19"/>
      <c r="S21" s="21">
        <f t="shared" si="13"/>
        <v>0</v>
      </c>
      <c r="T21" s="22" t="str">
        <f t="shared" si="5"/>
        <v/>
      </c>
      <c r="U21" s="19"/>
      <c r="V21" s="16"/>
      <c r="W21" s="18">
        <f t="shared" si="6"/>
        <v>0</v>
      </c>
      <c r="X21" s="19"/>
      <c r="Y21" s="21">
        <f t="shared" si="14"/>
        <v>0</v>
      </c>
      <c r="Z21" s="22" t="str">
        <f t="shared" si="7"/>
        <v/>
      </c>
      <c r="AA21" s="19"/>
      <c r="AB21" s="16"/>
      <c r="AC21" s="18">
        <f t="shared" si="8"/>
        <v>0</v>
      </c>
      <c r="AD21" s="19"/>
      <c r="AE21" s="21">
        <f t="shared" si="15"/>
        <v>0</v>
      </c>
      <c r="AF21" s="22" t="str">
        <f t="shared" si="9"/>
        <v/>
      </c>
    </row>
    <row r="22" spans="2:32" hidden="1" x14ac:dyDescent="0.25">
      <c r="B22" s="24"/>
      <c r="C22" s="14"/>
      <c r="D22" s="15"/>
      <c r="E22" s="15"/>
      <c r="F22" s="17"/>
      <c r="G22" s="16"/>
      <c r="H22" s="18"/>
      <c r="I22" s="19"/>
      <c r="J22" s="16"/>
      <c r="K22" s="18"/>
      <c r="L22" s="19"/>
      <c r="M22" s="21"/>
      <c r="N22" s="22"/>
      <c r="O22" s="19"/>
      <c r="P22" s="16"/>
      <c r="Q22" s="18"/>
      <c r="R22" s="19"/>
      <c r="S22" s="21"/>
      <c r="T22" s="22"/>
      <c r="U22" s="19"/>
      <c r="V22" s="16"/>
      <c r="W22" s="18"/>
      <c r="X22" s="19"/>
      <c r="Y22" s="21"/>
      <c r="Z22" s="22"/>
      <c r="AA22" s="19"/>
      <c r="AB22" s="16"/>
      <c r="AC22" s="18"/>
      <c r="AD22" s="19"/>
      <c r="AE22" s="21"/>
      <c r="AF22" s="22"/>
    </row>
    <row r="23" spans="2:32" hidden="1" x14ac:dyDescent="0.25">
      <c r="B23" s="132"/>
      <c r="C23" s="14"/>
      <c r="D23" s="15"/>
      <c r="E23" s="15"/>
      <c r="F23" s="17"/>
      <c r="G23" s="16"/>
      <c r="H23" s="18"/>
      <c r="I23" s="19"/>
      <c r="J23" s="16"/>
      <c r="K23" s="18"/>
      <c r="L23" s="19"/>
      <c r="M23" s="21"/>
      <c r="N23" s="22"/>
      <c r="O23" s="19"/>
      <c r="P23" s="16"/>
      <c r="Q23" s="18"/>
      <c r="R23" s="19"/>
      <c r="S23" s="21"/>
      <c r="T23" s="22"/>
      <c r="U23" s="19"/>
      <c r="V23" s="16"/>
      <c r="W23" s="18"/>
      <c r="X23" s="19"/>
      <c r="Y23" s="21"/>
      <c r="Z23" s="22"/>
      <c r="AA23" s="19"/>
      <c r="AB23" s="16"/>
      <c r="AC23" s="18"/>
      <c r="AD23" s="19"/>
      <c r="AE23" s="21"/>
      <c r="AF23" s="22"/>
    </row>
    <row r="24" spans="2:32" x14ac:dyDescent="0.25">
      <c r="B24" s="24" t="s">
        <v>57</v>
      </c>
      <c r="C24" s="14"/>
      <c r="D24" s="15" t="s">
        <v>58</v>
      </c>
      <c r="E24" s="15"/>
      <c r="F24" s="17">
        <f t="shared" ref="F24:F27" si="16">$G$7</f>
        <v>800</v>
      </c>
      <c r="G24" s="16">
        <v>0</v>
      </c>
      <c r="H24" s="18">
        <f t="shared" si="0"/>
        <v>0</v>
      </c>
      <c r="I24" s="19"/>
      <c r="J24" s="16">
        <v>0</v>
      </c>
      <c r="K24" s="18">
        <f t="shared" si="1"/>
        <v>0</v>
      </c>
      <c r="L24" s="19"/>
      <c r="M24" s="21">
        <f t="shared" ref="M24:M29" si="17">K24-H24</f>
        <v>0</v>
      </c>
      <c r="N24" s="22" t="str">
        <f t="shared" ref="N24:N29" si="18">IF((H24)=0,"",(M24/H24))</f>
        <v/>
      </c>
      <c r="O24" s="19"/>
      <c r="P24" s="16">
        <v>0</v>
      </c>
      <c r="Q24" s="18">
        <f t="shared" si="4"/>
        <v>0</v>
      </c>
      <c r="R24" s="19"/>
      <c r="S24" s="21">
        <f t="shared" si="13"/>
        <v>0</v>
      </c>
      <c r="T24" s="22" t="str">
        <f t="shared" si="5"/>
        <v/>
      </c>
      <c r="U24" s="19"/>
      <c r="V24" s="16">
        <v>0</v>
      </c>
      <c r="W24" s="18">
        <f t="shared" si="6"/>
        <v>0</v>
      </c>
      <c r="X24" s="19"/>
      <c r="Y24" s="21">
        <f t="shared" si="14"/>
        <v>0</v>
      </c>
      <c r="Z24" s="22" t="str">
        <f t="shared" si="7"/>
        <v/>
      </c>
      <c r="AA24" s="19"/>
      <c r="AB24" s="16">
        <v>0</v>
      </c>
      <c r="AC24" s="18">
        <f t="shared" si="8"/>
        <v>0</v>
      </c>
      <c r="AD24" s="19"/>
      <c r="AE24" s="21">
        <f t="shared" si="15"/>
        <v>0</v>
      </c>
      <c r="AF24" s="22" t="str">
        <f t="shared" si="9"/>
        <v/>
      </c>
    </row>
    <row r="25" spans="2:32" hidden="1" x14ac:dyDescent="0.25">
      <c r="B25" s="24"/>
      <c r="C25" s="14"/>
      <c r="D25" s="15"/>
      <c r="E25" s="15"/>
      <c r="F25" s="17">
        <f t="shared" si="16"/>
        <v>800</v>
      </c>
      <c r="G25" s="16"/>
      <c r="H25" s="18">
        <f t="shared" si="0"/>
        <v>0</v>
      </c>
      <c r="I25" s="19"/>
      <c r="J25" s="16"/>
      <c r="K25" s="18">
        <f t="shared" si="1"/>
        <v>0</v>
      </c>
      <c r="L25" s="19"/>
      <c r="M25" s="21">
        <f t="shared" si="17"/>
        <v>0</v>
      </c>
      <c r="N25" s="22" t="str">
        <f t="shared" si="18"/>
        <v/>
      </c>
      <c r="O25" s="19"/>
      <c r="P25" s="16"/>
      <c r="Q25" s="18">
        <f t="shared" si="4"/>
        <v>0</v>
      </c>
      <c r="R25" s="19"/>
      <c r="S25" s="21">
        <f t="shared" si="13"/>
        <v>0</v>
      </c>
      <c r="T25" s="22" t="str">
        <f t="shared" si="5"/>
        <v/>
      </c>
      <c r="U25" s="19"/>
      <c r="V25" s="16"/>
      <c r="W25" s="18">
        <f t="shared" si="6"/>
        <v>0</v>
      </c>
      <c r="X25" s="19"/>
      <c r="Y25" s="21">
        <f t="shared" si="14"/>
        <v>0</v>
      </c>
      <c r="Z25" s="22" t="str">
        <f t="shared" si="7"/>
        <v/>
      </c>
      <c r="AA25" s="19"/>
      <c r="AB25" s="16"/>
      <c r="AC25" s="18">
        <f t="shared" si="8"/>
        <v>0</v>
      </c>
      <c r="AD25" s="19"/>
      <c r="AE25" s="21">
        <f t="shared" si="15"/>
        <v>0</v>
      </c>
      <c r="AF25" s="22" t="str">
        <f t="shared" si="9"/>
        <v/>
      </c>
    </row>
    <row r="26" spans="2:32" hidden="1" x14ac:dyDescent="0.25">
      <c r="B26" s="24"/>
      <c r="C26" s="14"/>
      <c r="D26" s="15"/>
      <c r="E26" s="15"/>
      <c r="F26" s="17">
        <f t="shared" si="16"/>
        <v>800</v>
      </c>
      <c r="G26" s="16"/>
      <c r="H26" s="18">
        <f t="shared" si="0"/>
        <v>0</v>
      </c>
      <c r="I26" s="19"/>
      <c r="J26" s="16"/>
      <c r="K26" s="18">
        <f t="shared" si="1"/>
        <v>0</v>
      </c>
      <c r="L26" s="19"/>
      <c r="M26" s="21">
        <f t="shared" si="17"/>
        <v>0</v>
      </c>
      <c r="N26" s="22" t="str">
        <f t="shared" si="18"/>
        <v/>
      </c>
      <c r="O26" s="19"/>
      <c r="P26" s="16"/>
      <c r="Q26" s="18">
        <f t="shared" si="4"/>
        <v>0</v>
      </c>
      <c r="R26" s="19"/>
      <c r="S26" s="21">
        <f t="shared" si="13"/>
        <v>0</v>
      </c>
      <c r="T26" s="22" t="str">
        <f t="shared" si="5"/>
        <v/>
      </c>
      <c r="U26" s="19"/>
      <c r="V26" s="16"/>
      <c r="W26" s="18">
        <f t="shared" si="6"/>
        <v>0</v>
      </c>
      <c r="X26" s="19"/>
      <c r="Y26" s="21">
        <f t="shared" si="14"/>
        <v>0</v>
      </c>
      <c r="Z26" s="22" t="str">
        <f t="shared" si="7"/>
        <v/>
      </c>
      <c r="AA26" s="19"/>
      <c r="AB26" s="16"/>
      <c r="AC26" s="18">
        <f t="shared" si="8"/>
        <v>0</v>
      </c>
      <c r="AD26" s="19"/>
      <c r="AE26" s="21">
        <f t="shared" si="15"/>
        <v>0</v>
      </c>
      <c r="AF26" s="22" t="str">
        <f t="shared" si="9"/>
        <v/>
      </c>
    </row>
    <row r="27" spans="2:32" hidden="1" x14ac:dyDescent="0.25">
      <c r="B27" s="24"/>
      <c r="C27" s="14"/>
      <c r="D27" s="15"/>
      <c r="E27" s="15"/>
      <c r="F27" s="17">
        <f t="shared" si="16"/>
        <v>800</v>
      </c>
      <c r="G27" s="16"/>
      <c r="H27" s="18">
        <f t="shared" si="0"/>
        <v>0</v>
      </c>
      <c r="I27" s="19"/>
      <c r="J27" s="16"/>
      <c r="K27" s="18">
        <f t="shared" si="1"/>
        <v>0</v>
      </c>
      <c r="L27" s="19"/>
      <c r="M27" s="21">
        <f t="shared" si="17"/>
        <v>0</v>
      </c>
      <c r="N27" s="22" t="str">
        <f t="shared" si="18"/>
        <v/>
      </c>
      <c r="O27" s="19"/>
      <c r="P27" s="16"/>
      <c r="Q27" s="18">
        <f t="shared" si="4"/>
        <v>0</v>
      </c>
      <c r="R27" s="19"/>
      <c r="S27" s="21">
        <f t="shared" si="13"/>
        <v>0</v>
      </c>
      <c r="T27" s="22" t="str">
        <f t="shared" si="5"/>
        <v/>
      </c>
      <c r="U27" s="19"/>
      <c r="V27" s="16"/>
      <c r="W27" s="18">
        <f t="shared" si="6"/>
        <v>0</v>
      </c>
      <c r="X27" s="19"/>
      <c r="Y27" s="21">
        <f t="shared" si="14"/>
        <v>0</v>
      </c>
      <c r="Z27" s="22" t="str">
        <f t="shared" si="7"/>
        <v/>
      </c>
      <c r="AA27" s="19"/>
      <c r="AB27" s="16"/>
      <c r="AC27" s="18">
        <f t="shared" si="8"/>
        <v>0</v>
      </c>
      <c r="AD27" s="19"/>
      <c r="AE27" s="21">
        <f t="shared" si="15"/>
        <v>0</v>
      </c>
      <c r="AF27" s="22" t="str">
        <f t="shared" si="9"/>
        <v/>
      </c>
    </row>
    <row r="28" spans="2:32" s="34" customFormat="1" ht="13" x14ac:dyDescent="0.25">
      <c r="B28" s="25" t="s">
        <v>17</v>
      </c>
      <c r="C28" s="26"/>
      <c r="D28" s="27"/>
      <c r="E28" s="27"/>
      <c r="F28" s="29"/>
      <c r="G28" s="28"/>
      <c r="H28" s="30">
        <f>SUM(H12:H27)</f>
        <v>28.850000000000005</v>
      </c>
      <c r="I28" s="31"/>
      <c r="J28" s="28"/>
      <c r="K28" s="30">
        <f>SUM(K12:K27)</f>
        <v>29.27</v>
      </c>
      <c r="L28" s="31"/>
      <c r="M28" s="32">
        <f t="shared" si="17"/>
        <v>0.4199999999999946</v>
      </c>
      <c r="N28" s="33">
        <f t="shared" si="18"/>
        <v>1.4558058925476413E-2</v>
      </c>
      <c r="O28" s="31"/>
      <c r="P28" s="28"/>
      <c r="Q28" s="30">
        <f>SUM(Q12:Q27)</f>
        <v>28.72</v>
      </c>
      <c r="R28" s="31"/>
      <c r="S28" s="32">
        <f t="shared" si="13"/>
        <v>-0.55000000000000071</v>
      </c>
      <c r="T28" s="33">
        <f t="shared" si="5"/>
        <v>-1.8790570550051271E-2</v>
      </c>
      <c r="U28" s="31"/>
      <c r="V28" s="28"/>
      <c r="W28" s="30">
        <f>SUM(W12:W27)</f>
        <v>27.07</v>
      </c>
      <c r="X28" s="31"/>
      <c r="Y28" s="32">
        <f t="shared" si="14"/>
        <v>-1.6499999999999986</v>
      </c>
      <c r="Z28" s="33">
        <f t="shared" si="7"/>
        <v>-5.7451253481894102E-2</v>
      </c>
      <c r="AA28" s="31"/>
      <c r="AB28" s="28"/>
      <c r="AC28" s="30">
        <f>SUM(AC12:AC27)</f>
        <v>26.88</v>
      </c>
      <c r="AD28" s="31"/>
      <c r="AE28" s="32">
        <f t="shared" si="15"/>
        <v>-0.19000000000000128</v>
      </c>
      <c r="AF28" s="33">
        <f t="shared" si="9"/>
        <v>-7.0188400443295636E-3</v>
      </c>
    </row>
    <row r="29" spans="2:32" ht="25" x14ac:dyDescent="0.25">
      <c r="B29" s="134" t="s">
        <v>18</v>
      </c>
      <c r="C29" s="14"/>
      <c r="D29" s="15" t="s">
        <v>58</v>
      </c>
      <c r="E29" s="15"/>
      <c r="F29" s="17">
        <f>$G$7</f>
        <v>800</v>
      </c>
      <c r="G29" s="16">
        <v>-6.9999999999999999E-4</v>
      </c>
      <c r="H29" s="18">
        <f t="shared" ref="H29:H35" si="19">$F29*G29</f>
        <v>-0.55999999999999994</v>
      </c>
      <c r="I29" s="19"/>
      <c r="J29" s="16">
        <v>3.3021965494891908E-4</v>
      </c>
      <c r="K29" s="18">
        <f t="shared" ref="K29:K35" si="20">$F29*J29</f>
        <v>0.26417572395913524</v>
      </c>
      <c r="L29" s="19"/>
      <c r="M29" s="21">
        <f t="shared" si="17"/>
        <v>0.82417572395913519</v>
      </c>
      <c r="N29" s="22">
        <f t="shared" si="18"/>
        <v>-1.4717423642127416</v>
      </c>
      <c r="O29" s="19"/>
      <c r="P29" s="16">
        <v>0</v>
      </c>
      <c r="Q29" s="18">
        <f t="shared" ref="Q29:Q35" si="21">$F29*P29</f>
        <v>0</v>
      </c>
      <c r="R29" s="19"/>
      <c r="S29" s="21">
        <f t="shared" si="13"/>
        <v>-0.26417572395913524</v>
      </c>
      <c r="T29" s="22">
        <f t="shared" si="5"/>
        <v>-1</v>
      </c>
      <c r="U29" s="19"/>
      <c r="V29" s="16">
        <v>0</v>
      </c>
      <c r="W29" s="18">
        <f t="shared" ref="W29:W35" si="22">$F29*V29</f>
        <v>0</v>
      </c>
      <c r="X29" s="19"/>
      <c r="Y29" s="21">
        <f t="shared" si="14"/>
        <v>0</v>
      </c>
      <c r="Z29" s="22" t="str">
        <f t="shared" si="7"/>
        <v/>
      </c>
      <c r="AA29" s="19"/>
      <c r="AB29" s="16">
        <v>0</v>
      </c>
      <c r="AC29" s="18">
        <f t="shared" ref="AC29:AC35" si="23">$F29*AB29</f>
        <v>0</v>
      </c>
      <c r="AD29" s="19"/>
      <c r="AE29" s="21">
        <f t="shared" si="15"/>
        <v>0</v>
      </c>
      <c r="AF29" s="22" t="str">
        <f t="shared" si="9"/>
        <v/>
      </c>
    </row>
    <row r="30" spans="2:32" ht="25" x14ac:dyDescent="0.25">
      <c r="B30" s="134" t="s">
        <v>18</v>
      </c>
      <c r="C30" s="14"/>
      <c r="D30" s="15" t="s">
        <v>58</v>
      </c>
      <c r="E30" s="15"/>
      <c r="F30" s="17">
        <f>$G$7</f>
        <v>800</v>
      </c>
      <c r="G30" s="16"/>
      <c r="H30" s="18">
        <f t="shared" ref="H30" si="24">$F30*G30</f>
        <v>0</v>
      </c>
      <c r="I30" s="19"/>
      <c r="J30" s="16"/>
      <c r="K30" s="18">
        <f t="shared" ref="K30" si="25">$F30*J30</f>
        <v>0</v>
      </c>
      <c r="L30" s="19"/>
      <c r="M30" s="21">
        <f t="shared" ref="M30" si="26">K30-H30</f>
        <v>0</v>
      </c>
      <c r="N30" s="22" t="str">
        <f t="shared" ref="N30" si="27">IF((H30)=0,"",(M30/H30))</f>
        <v/>
      </c>
      <c r="O30" s="19"/>
      <c r="P30" s="16"/>
      <c r="Q30" s="18"/>
      <c r="R30" s="19"/>
      <c r="S30" s="21"/>
      <c r="T30" s="22"/>
      <c r="U30" s="19"/>
      <c r="V30" s="16"/>
      <c r="W30" s="18"/>
      <c r="X30" s="19"/>
      <c r="Y30" s="21"/>
      <c r="Z30" s="22"/>
      <c r="AA30" s="19"/>
      <c r="AB30" s="16"/>
      <c r="AC30" s="18"/>
      <c r="AD30" s="19"/>
      <c r="AE30" s="21"/>
      <c r="AF30" s="22"/>
    </row>
    <row r="31" spans="2:32" x14ac:dyDescent="0.25">
      <c r="B31" s="132">
        <v>1575</v>
      </c>
      <c r="C31" s="14"/>
      <c r="D31" s="15" t="s">
        <v>58</v>
      </c>
      <c r="E31" s="15"/>
      <c r="F31" s="17">
        <f t="shared" ref="F31:F33" si="28">$G$7</f>
        <v>800</v>
      </c>
      <c r="G31" s="16">
        <v>1E-4</v>
      </c>
      <c r="H31" s="18">
        <f t="shared" si="19"/>
        <v>0.08</v>
      </c>
      <c r="I31" s="19"/>
      <c r="J31" s="16">
        <v>0</v>
      </c>
      <c r="K31" s="18">
        <f t="shared" si="20"/>
        <v>0</v>
      </c>
      <c r="L31" s="19"/>
      <c r="M31" s="21">
        <f t="shared" ref="M31:M60" si="29">K31-H31</f>
        <v>-0.08</v>
      </c>
      <c r="N31" s="22">
        <f>IF((H31)=0,"",(M31/H31))</f>
        <v>-1</v>
      </c>
      <c r="O31" s="19"/>
      <c r="P31" s="16">
        <v>0</v>
      </c>
      <c r="Q31" s="18">
        <f t="shared" si="21"/>
        <v>0</v>
      </c>
      <c r="R31" s="19"/>
      <c r="S31" s="21">
        <f t="shared" si="13"/>
        <v>0</v>
      </c>
      <c r="T31" s="22" t="str">
        <f t="shared" si="5"/>
        <v/>
      </c>
      <c r="U31" s="19"/>
      <c r="V31" s="16">
        <v>0</v>
      </c>
      <c r="W31" s="18">
        <f t="shared" si="22"/>
        <v>0</v>
      </c>
      <c r="X31" s="19"/>
      <c r="Y31" s="21">
        <f t="shared" si="14"/>
        <v>0</v>
      </c>
      <c r="Z31" s="22" t="str">
        <f t="shared" si="7"/>
        <v/>
      </c>
      <c r="AA31" s="19"/>
      <c r="AB31" s="16">
        <v>0</v>
      </c>
      <c r="AC31" s="18">
        <f t="shared" si="23"/>
        <v>0</v>
      </c>
      <c r="AD31" s="19"/>
      <c r="AE31" s="21">
        <f t="shared" si="15"/>
        <v>0</v>
      </c>
      <c r="AF31" s="22" t="str">
        <f t="shared" si="9"/>
        <v/>
      </c>
    </row>
    <row r="32" spans="2:32" hidden="1" x14ac:dyDescent="0.25">
      <c r="B32" s="35"/>
      <c r="C32" s="14"/>
      <c r="D32" s="15"/>
      <c r="E32" s="15"/>
      <c r="F32" s="17">
        <f t="shared" si="28"/>
        <v>800</v>
      </c>
      <c r="G32" s="16"/>
      <c r="H32" s="18">
        <f t="shared" si="19"/>
        <v>0</v>
      </c>
      <c r="I32" s="36"/>
      <c r="J32" s="16"/>
      <c r="K32" s="18">
        <f t="shared" si="20"/>
        <v>0</v>
      </c>
      <c r="L32" s="36"/>
      <c r="M32" s="21">
        <f t="shared" si="29"/>
        <v>0</v>
      </c>
      <c r="N32" s="22" t="str">
        <f>IF((H32)=0,"",(M32/H32))</f>
        <v/>
      </c>
      <c r="O32" s="36"/>
      <c r="P32" s="16"/>
      <c r="Q32" s="18">
        <f t="shared" si="21"/>
        <v>0</v>
      </c>
      <c r="R32" s="36"/>
      <c r="S32" s="21">
        <f t="shared" si="13"/>
        <v>0</v>
      </c>
      <c r="T32" s="22" t="str">
        <f t="shared" si="5"/>
        <v/>
      </c>
      <c r="U32" s="36"/>
      <c r="V32" s="16"/>
      <c r="W32" s="18">
        <f t="shared" si="22"/>
        <v>0</v>
      </c>
      <c r="X32" s="36"/>
      <c r="Y32" s="21">
        <f t="shared" si="14"/>
        <v>0</v>
      </c>
      <c r="Z32" s="22" t="str">
        <f t="shared" si="7"/>
        <v/>
      </c>
      <c r="AA32" s="36"/>
      <c r="AB32" s="16"/>
      <c r="AC32" s="18">
        <f t="shared" si="23"/>
        <v>0</v>
      </c>
      <c r="AD32" s="36"/>
      <c r="AE32" s="21">
        <f t="shared" si="15"/>
        <v>0</v>
      </c>
      <c r="AF32" s="22" t="str">
        <f t="shared" si="9"/>
        <v/>
      </c>
    </row>
    <row r="33" spans="2:32" x14ac:dyDescent="0.25">
      <c r="B33" s="37" t="s">
        <v>19</v>
      </c>
      <c r="C33" s="14"/>
      <c r="D33" s="15" t="s">
        <v>58</v>
      </c>
      <c r="E33" s="15"/>
      <c r="F33" s="17">
        <f t="shared" si="28"/>
        <v>800</v>
      </c>
      <c r="G33" s="133">
        <v>5.9999999024318931E-5</v>
      </c>
      <c r="H33" s="18">
        <f t="shared" si="19"/>
        <v>4.7999999219455143E-2</v>
      </c>
      <c r="I33" s="19"/>
      <c r="J33" s="133">
        <v>6.0000002460806063E-5</v>
      </c>
      <c r="K33" s="18">
        <f t="shared" si="20"/>
        <v>4.8000001968644852E-2</v>
      </c>
      <c r="L33" s="19"/>
      <c r="M33" s="21">
        <f t="shared" si="29"/>
        <v>2.7491897092168927E-9</v>
      </c>
      <c r="N33" s="22">
        <f>IF((H33)=0,"",(M33/H33))</f>
        <v>5.7274786540050684E-8</v>
      </c>
      <c r="O33" s="19"/>
      <c r="P33" s="133">
        <v>6.0000001057066139E-5</v>
      </c>
      <c r="Q33" s="18">
        <f t="shared" si="21"/>
        <v>4.800000084565291E-2</v>
      </c>
      <c r="R33" s="19"/>
      <c r="S33" s="21">
        <f t="shared" si="13"/>
        <v>-1.1229919424926571E-9</v>
      </c>
      <c r="T33" s="22">
        <f t="shared" si="5"/>
        <v>-2.339566450906047E-8</v>
      </c>
      <c r="U33" s="19"/>
      <c r="V33" s="133">
        <v>6.000000141885779E-5</v>
      </c>
      <c r="W33" s="18">
        <f t="shared" si="22"/>
        <v>4.8000001135086234E-2</v>
      </c>
      <c r="X33" s="19"/>
      <c r="Y33" s="21">
        <f t="shared" si="14"/>
        <v>2.8943332452957549E-10</v>
      </c>
      <c r="Z33" s="22">
        <f t="shared" si="7"/>
        <v>6.0298608214667947E-9</v>
      </c>
      <c r="AA33" s="19"/>
      <c r="AB33" s="133">
        <v>5.9748076265468277E-5</v>
      </c>
      <c r="AC33" s="18">
        <f t="shared" si="23"/>
        <v>4.7798461012374623E-2</v>
      </c>
      <c r="AD33" s="19"/>
      <c r="AE33" s="21">
        <f t="shared" si="15"/>
        <v>-2.0154012271161176E-4</v>
      </c>
      <c r="AF33" s="22">
        <f t="shared" si="9"/>
        <v>-4.198752457201368E-3</v>
      </c>
    </row>
    <row r="34" spans="2:32" x14ac:dyDescent="0.25">
      <c r="B34" s="37" t="s">
        <v>20</v>
      </c>
      <c r="C34" s="14"/>
      <c r="D34" s="15"/>
      <c r="E34" s="15"/>
      <c r="F34" s="179">
        <f>$G$7*(1+G63)-$G$7</f>
        <v>30.32000000000005</v>
      </c>
      <c r="G34" s="38">
        <f>0.64*G44+0.18*G45+0.18*G46</f>
        <v>0.10214000000000001</v>
      </c>
      <c r="H34" s="18">
        <f t="shared" si="19"/>
        <v>3.0968848000000055</v>
      </c>
      <c r="I34" s="19"/>
      <c r="J34" s="38">
        <f>0.64*J44+0.18*J45+0.18*J46</f>
        <v>0.10214000000000001</v>
      </c>
      <c r="K34" s="18">
        <f t="shared" si="20"/>
        <v>3.0968848000000055</v>
      </c>
      <c r="L34" s="19"/>
      <c r="M34" s="21">
        <f t="shared" si="29"/>
        <v>0</v>
      </c>
      <c r="N34" s="22">
        <f>IF((H34)=0,"",(M34/H34))</f>
        <v>0</v>
      </c>
      <c r="O34" s="19"/>
      <c r="P34" s="38">
        <f>0.64*P44+0.18*P45+0.18*P46</f>
        <v>0.10214000000000001</v>
      </c>
      <c r="Q34" s="18">
        <f t="shared" si="21"/>
        <v>3.0968848000000055</v>
      </c>
      <c r="R34" s="19"/>
      <c r="S34" s="21">
        <f t="shared" si="13"/>
        <v>0</v>
      </c>
      <c r="T34" s="22">
        <f t="shared" si="5"/>
        <v>0</v>
      </c>
      <c r="U34" s="19"/>
      <c r="V34" s="38">
        <f>0.64*V44+0.18*V45+0.18*V46</f>
        <v>0.10214000000000001</v>
      </c>
      <c r="W34" s="18">
        <f t="shared" si="22"/>
        <v>3.0968848000000055</v>
      </c>
      <c r="X34" s="19"/>
      <c r="Y34" s="21">
        <f t="shared" si="14"/>
        <v>0</v>
      </c>
      <c r="Z34" s="22">
        <f t="shared" si="7"/>
        <v>0</v>
      </c>
      <c r="AA34" s="19"/>
      <c r="AB34" s="38">
        <f>0.64*AB44+0.18*AB45+0.18*AB46</f>
        <v>0.10214000000000001</v>
      </c>
      <c r="AC34" s="18">
        <f t="shared" si="23"/>
        <v>3.0968848000000055</v>
      </c>
      <c r="AD34" s="19"/>
      <c r="AE34" s="21">
        <f t="shared" si="15"/>
        <v>0</v>
      </c>
      <c r="AF34" s="22">
        <f t="shared" si="9"/>
        <v>0</v>
      </c>
    </row>
    <row r="35" spans="2:32" x14ac:dyDescent="0.25">
      <c r="B35" s="37" t="s">
        <v>21</v>
      </c>
      <c r="C35" s="14"/>
      <c r="D35" s="15" t="s">
        <v>55</v>
      </c>
      <c r="E35" s="15"/>
      <c r="F35" s="17">
        <v>1</v>
      </c>
      <c r="G35" s="38">
        <v>0.79</v>
      </c>
      <c r="H35" s="18">
        <f t="shared" si="19"/>
        <v>0.79</v>
      </c>
      <c r="I35" s="19"/>
      <c r="J35" s="38">
        <v>0.79</v>
      </c>
      <c r="K35" s="18">
        <f t="shared" si="20"/>
        <v>0.79</v>
      </c>
      <c r="L35" s="19"/>
      <c r="M35" s="21">
        <f t="shared" si="29"/>
        <v>0</v>
      </c>
      <c r="N35" s="22"/>
      <c r="O35" s="19"/>
      <c r="P35" s="38">
        <v>0.79</v>
      </c>
      <c r="Q35" s="18">
        <f t="shared" si="21"/>
        <v>0.79</v>
      </c>
      <c r="R35" s="19"/>
      <c r="S35" s="21">
        <f t="shared" si="13"/>
        <v>0</v>
      </c>
      <c r="T35" s="22"/>
      <c r="U35" s="19"/>
      <c r="V35" s="38">
        <v>0.79</v>
      </c>
      <c r="W35" s="18">
        <f t="shared" si="22"/>
        <v>0.79</v>
      </c>
      <c r="X35" s="19"/>
      <c r="Y35" s="21">
        <f t="shared" si="14"/>
        <v>0</v>
      </c>
      <c r="Z35" s="22"/>
      <c r="AA35" s="19"/>
      <c r="AB35" s="38">
        <v>0</v>
      </c>
      <c r="AC35" s="18">
        <f t="shared" si="23"/>
        <v>0</v>
      </c>
      <c r="AD35" s="19"/>
      <c r="AE35" s="21">
        <f t="shared" si="15"/>
        <v>-0.79</v>
      </c>
      <c r="AF35" s="22"/>
    </row>
    <row r="36" spans="2:32" ht="25.5" customHeight="1" x14ac:dyDescent="0.25">
      <c r="B36" s="39" t="s">
        <v>22</v>
      </c>
      <c r="C36" s="40"/>
      <c r="D36" s="40"/>
      <c r="E36" s="40"/>
      <c r="F36" s="42"/>
      <c r="G36" s="41"/>
      <c r="H36" s="43">
        <f>SUM(H29:H35)+H28</f>
        <v>32.304884799219465</v>
      </c>
      <c r="I36" s="31"/>
      <c r="J36" s="41"/>
      <c r="K36" s="43">
        <f>SUM(K29:K35)+K28</f>
        <v>33.469060525927787</v>
      </c>
      <c r="L36" s="31"/>
      <c r="M36" s="32">
        <f t="shared" si="29"/>
        <v>1.1641757267083221</v>
      </c>
      <c r="N36" s="33">
        <f t="shared" ref="N36:N46" si="30">IF((H36)=0,"",(M36/H36))</f>
        <v>3.6037142182796154E-2</v>
      </c>
      <c r="O36" s="31"/>
      <c r="P36" s="41"/>
      <c r="Q36" s="43">
        <f>SUM(Q29:Q35)+Q28</f>
        <v>32.654884800845657</v>
      </c>
      <c r="R36" s="31"/>
      <c r="S36" s="32">
        <f t="shared" si="13"/>
        <v>-0.81417572508212999</v>
      </c>
      <c r="T36" s="33">
        <f t="shared" ref="T36:T46" si="31">IF((K36)=0,"",(S36/K36))</f>
        <v>-2.4326219866596045E-2</v>
      </c>
      <c r="U36" s="31"/>
      <c r="V36" s="41"/>
      <c r="W36" s="43">
        <f>SUM(W29:W35)+W28</f>
        <v>31.004884801135091</v>
      </c>
      <c r="X36" s="31"/>
      <c r="Y36" s="32">
        <f t="shared" si="14"/>
        <v>-1.6499999997105661</v>
      </c>
      <c r="Z36" s="33">
        <f t="shared" ref="Z36:Z46" si="32">IF((Q36)=0,"",(Y36/Q36))</f>
        <v>-5.0528428128701786E-2</v>
      </c>
      <c r="AA36" s="31"/>
      <c r="AB36" s="41"/>
      <c r="AC36" s="43">
        <f>SUM(AC29:AC35)+AC28</f>
        <v>30.024683261012377</v>
      </c>
      <c r="AD36" s="31"/>
      <c r="AE36" s="32">
        <f t="shared" si="15"/>
        <v>-0.98020154012271377</v>
      </c>
      <c r="AF36" s="33">
        <f t="shared" ref="AF36:AF46" si="33">IF((W36)=0,"",(AE36/W36))</f>
        <v>-3.1614422901736716E-2</v>
      </c>
    </row>
    <row r="37" spans="2:32" x14ac:dyDescent="0.25">
      <c r="B37" s="19" t="s">
        <v>23</v>
      </c>
      <c r="C37" s="19"/>
      <c r="D37" s="44" t="s">
        <v>58</v>
      </c>
      <c r="E37" s="44"/>
      <c r="F37" s="45">
        <f>G7*(1+G63)</f>
        <v>830.32</v>
      </c>
      <c r="G37" s="20">
        <v>7.9911436447223493E-3</v>
      </c>
      <c r="H37" s="18">
        <f>$F37*G37</f>
        <v>6.6352063910858616</v>
      </c>
      <c r="I37" s="19"/>
      <c r="J37" s="20">
        <v>7.7725149591303024E-3</v>
      </c>
      <c r="K37" s="18">
        <f>$F37*J37</f>
        <v>6.4536746208650735</v>
      </c>
      <c r="L37" s="19"/>
      <c r="M37" s="21">
        <f t="shared" si="29"/>
        <v>-0.18153177022078815</v>
      </c>
      <c r="N37" s="22">
        <f t="shared" si="30"/>
        <v>-2.7358873186622942E-2</v>
      </c>
      <c r="O37" s="19"/>
      <c r="P37" s="20">
        <v>7.7725149591303024E-3</v>
      </c>
      <c r="Q37" s="18">
        <f>$F37*P37</f>
        <v>6.4536746208650735</v>
      </c>
      <c r="R37" s="19"/>
      <c r="S37" s="21">
        <f t="shared" si="13"/>
        <v>0</v>
      </c>
      <c r="T37" s="22">
        <f t="shared" si="31"/>
        <v>0</v>
      </c>
      <c r="U37" s="19"/>
      <c r="V37" s="20">
        <v>7.7725149591303024E-3</v>
      </c>
      <c r="W37" s="18">
        <f>$F37*V37</f>
        <v>6.4536746208650735</v>
      </c>
      <c r="X37" s="19"/>
      <c r="Y37" s="21">
        <f t="shared" si="14"/>
        <v>0</v>
      </c>
      <c r="Z37" s="22">
        <f t="shared" si="32"/>
        <v>0</v>
      </c>
      <c r="AA37" s="19"/>
      <c r="AB37" s="20">
        <v>7.7725149591303024E-3</v>
      </c>
      <c r="AC37" s="18">
        <f>$F37*AB37</f>
        <v>6.4536746208650735</v>
      </c>
      <c r="AD37" s="19"/>
      <c r="AE37" s="21">
        <f t="shared" si="15"/>
        <v>0</v>
      </c>
      <c r="AF37" s="22">
        <f t="shared" si="33"/>
        <v>0</v>
      </c>
    </row>
    <row r="38" spans="2:32" ht="25.5" customHeight="1" x14ac:dyDescent="0.25">
      <c r="B38" s="46" t="s">
        <v>24</v>
      </c>
      <c r="C38" s="19"/>
      <c r="D38" s="44" t="s">
        <v>58</v>
      </c>
      <c r="E38" s="44"/>
      <c r="F38" s="45">
        <f>F37</f>
        <v>830.32</v>
      </c>
      <c r="G38" s="20">
        <v>5.8767041198229978E-3</v>
      </c>
      <c r="H38" s="18">
        <f>$F38*G38</f>
        <v>4.8795449647714317</v>
      </c>
      <c r="I38" s="19"/>
      <c r="J38" s="20">
        <v>5.8885548323693356E-3</v>
      </c>
      <c r="K38" s="18">
        <f>$F38*J38</f>
        <v>4.8893848484129068</v>
      </c>
      <c r="L38" s="19"/>
      <c r="M38" s="21">
        <f t="shared" si="29"/>
        <v>9.8398836414750335E-3</v>
      </c>
      <c r="N38" s="22">
        <f t="shared" si="30"/>
        <v>2.016557632425866E-3</v>
      </c>
      <c r="O38" s="19"/>
      <c r="P38" s="20">
        <v>5.8885548323693356E-3</v>
      </c>
      <c r="Q38" s="18">
        <f>$F38*P38</f>
        <v>4.8893848484129068</v>
      </c>
      <c r="R38" s="19"/>
      <c r="S38" s="21">
        <f t="shared" si="13"/>
        <v>0</v>
      </c>
      <c r="T38" s="22">
        <f t="shared" si="31"/>
        <v>0</v>
      </c>
      <c r="U38" s="19"/>
      <c r="V38" s="20">
        <v>5.8885548323693356E-3</v>
      </c>
      <c r="W38" s="18">
        <f>$F38*V38</f>
        <v>4.8893848484129068</v>
      </c>
      <c r="X38" s="19"/>
      <c r="Y38" s="21">
        <f t="shared" si="14"/>
        <v>0</v>
      </c>
      <c r="Z38" s="22">
        <f t="shared" si="32"/>
        <v>0</v>
      </c>
      <c r="AA38" s="19"/>
      <c r="AB38" s="20">
        <v>5.8885548323693356E-3</v>
      </c>
      <c r="AC38" s="18">
        <f>$F38*AB38</f>
        <v>4.8893848484129068</v>
      </c>
      <c r="AD38" s="19"/>
      <c r="AE38" s="21">
        <f t="shared" si="15"/>
        <v>0</v>
      </c>
      <c r="AF38" s="22">
        <f t="shared" si="33"/>
        <v>0</v>
      </c>
    </row>
    <row r="39" spans="2:32" ht="25.5" customHeight="1" x14ac:dyDescent="0.25">
      <c r="B39" s="39" t="s">
        <v>25</v>
      </c>
      <c r="C39" s="26"/>
      <c r="D39" s="26"/>
      <c r="E39" s="26"/>
      <c r="F39" s="42"/>
      <c r="G39" s="47"/>
      <c r="H39" s="43">
        <f>SUM(H36:H38)</f>
        <v>43.819636155076758</v>
      </c>
      <c r="I39" s="48"/>
      <c r="J39" s="47"/>
      <c r="K39" s="43">
        <f>SUM(K36:K38)</f>
        <v>44.812119995205769</v>
      </c>
      <c r="L39" s="48"/>
      <c r="M39" s="32">
        <f t="shared" si="29"/>
        <v>0.9924838401290117</v>
      </c>
      <c r="N39" s="33">
        <f t="shared" si="30"/>
        <v>2.264929440802823E-2</v>
      </c>
      <c r="O39" s="48"/>
      <c r="P39" s="47"/>
      <c r="Q39" s="43">
        <f>SUM(Q36:Q38)</f>
        <v>43.997944270123639</v>
      </c>
      <c r="R39" s="48"/>
      <c r="S39" s="32">
        <f t="shared" si="13"/>
        <v>-0.81417572508212999</v>
      </c>
      <c r="T39" s="33">
        <f t="shared" si="31"/>
        <v>-1.8168650025243944E-2</v>
      </c>
      <c r="U39" s="48"/>
      <c r="V39" s="47"/>
      <c r="W39" s="43">
        <f>SUM(W36:W38)</f>
        <v>42.347944270413073</v>
      </c>
      <c r="X39" s="48"/>
      <c r="Y39" s="32">
        <f t="shared" si="14"/>
        <v>-1.6499999997105661</v>
      </c>
      <c r="Z39" s="33">
        <f t="shared" si="32"/>
        <v>-3.7501752117791151E-2</v>
      </c>
      <c r="AA39" s="48"/>
      <c r="AB39" s="47"/>
      <c r="AC39" s="43">
        <f>SUM(AC36:AC38)</f>
        <v>41.36774273029036</v>
      </c>
      <c r="AD39" s="48"/>
      <c r="AE39" s="32">
        <f t="shared" si="15"/>
        <v>-0.98020154012271377</v>
      </c>
      <c r="AF39" s="33">
        <f t="shared" si="33"/>
        <v>-2.3146378342798188E-2</v>
      </c>
    </row>
    <row r="40" spans="2:32" ht="24.75" customHeight="1" x14ac:dyDescent="0.25">
      <c r="B40" s="49" t="s">
        <v>26</v>
      </c>
      <c r="C40" s="14"/>
      <c r="D40" s="15" t="s">
        <v>58</v>
      </c>
      <c r="E40" s="15"/>
      <c r="F40" s="45">
        <f>F38</f>
        <v>830.32</v>
      </c>
      <c r="G40" s="50">
        <v>4.4000000000000003E-3</v>
      </c>
      <c r="H40" s="154">
        <f t="shared" ref="H40:H48" si="34">$F40*G40</f>
        <v>3.6534080000000007</v>
      </c>
      <c r="I40" s="19"/>
      <c r="J40" s="211">
        <v>5.8500000000000002E-3</v>
      </c>
      <c r="K40" s="212">
        <f t="shared" ref="K40:K42" si="35">$F40*J40</f>
        <v>4.8573720000000007</v>
      </c>
      <c r="L40" s="19"/>
      <c r="M40" s="21">
        <f t="shared" si="29"/>
        <v>1.203964</v>
      </c>
      <c r="N40" s="155">
        <f t="shared" si="30"/>
        <v>0.32954545454545447</v>
      </c>
      <c r="O40" s="19"/>
      <c r="P40" s="50">
        <v>4.4000000000000003E-3</v>
      </c>
      <c r="Q40" s="154">
        <f t="shared" ref="Q40:Q42" si="36">$F40*P40</f>
        <v>3.6534080000000007</v>
      </c>
      <c r="R40" s="19"/>
      <c r="S40" s="21">
        <f t="shared" si="13"/>
        <v>-1.203964</v>
      </c>
      <c r="T40" s="155">
        <f t="shared" si="31"/>
        <v>-0.24786324786324784</v>
      </c>
      <c r="U40" s="19"/>
      <c r="V40" s="50">
        <v>4.4000000000000003E-3</v>
      </c>
      <c r="W40" s="154">
        <f t="shared" ref="W40:W42" si="37">$F40*V40</f>
        <v>3.6534080000000007</v>
      </c>
      <c r="X40" s="19"/>
      <c r="Y40" s="21">
        <f t="shared" si="14"/>
        <v>0</v>
      </c>
      <c r="Z40" s="155">
        <f t="shared" si="32"/>
        <v>0</v>
      </c>
      <c r="AA40" s="19"/>
      <c r="AB40" s="50">
        <v>4.4000000000000003E-3</v>
      </c>
      <c r="AC40" s="154">
        <f t="shared" ref="AC40:AC48" si="38">$F40*AB40</f>
        <v>3.6534080000000007</v>
      </c>
      <c r="AD40" s="19"/>
      <c r="AE40" s="21">
        <f t="shared" si="15"/>
        <v>0</v>
      </c>
      <c r="AF40" s="155">
        <f t="shared" si="33"/>
        <v>0</v>
      </c>
    </row>
    <row r="41" spans="2:32" ht="25.5" customHeight="1" x14ac:dyDescent="0.25">
      <c r="B41" s="49" t="s">
        <v>27</v>
      </c>
      <c r="C41" s="14"/>
      <c r="D41" s="15" t="s">
        <v>58</v>
      </c>
      <c r="E41" s="15"/>
      <c r="F41" s="45">
        <f>F38</f>
        <v>830.32</v>
      </c>
      <c r="G41" s="50">
        <v>1.2999999999999999E-3</v>
      </c>
      <c r="H41" s="154">
        <f t="shared" si="34"/>
        <v>1.0794159999999999</v>
      </c>
      <c r="I41" s="19"/>
      <c r="J41" s="50">
        <v>1.2999999999999999E-3</v>
      </c>
      <c r="K41" s="154">
        <f t="shared" si="35"/>
        <v>1.0794159999999999</v>
      </c>
      <c r="L41" s="19"/>
      <c r="M41" s="21">
        <f t="shared" si="29"/>
        <v>0</v>
      </c>
      <c r="N41" s="155">
        <f t="shared" si="30"/>
        <v>0</v>
      </c>
      <c r="O41" s="19"/>
      <c r="P41" s="50">
        <v>1.2999999999999999E-3</v>
      </c>
      <c r="Q41" s="154">
        <f t="shared" si="36"/>
        <v>1.0794159999999999</v>
      </c>
      <c r="R41" s="19"/>
      <c r="S41" s="21">
        <f t="shared" si="13"/>
        <v>0</v>
      </c>
      <c r="T41" s="155">
        <f t="shared" si="31"/>
        <v>0</v>
      </c>
      <c r="U41" s="19"/>
      <c r="V41" s="50">
        <v>1.2999999999999999E-3</v>
      </c>
      <c r="W41" s="154">
        <f t="shared" si="37"/>
        <v>1.0794159999999999</v>
      </c>
      <c r="X41" s="19"/>
      <c r="Y41" s="21">
        <f t="shared" si="14"/>
        <v>0</v>
      </c>
      <c r="Z41" s="155">
        <f t="shared" si="32"/>
        <v>0</v>
      </c>
      <c r="AA41" s="19"/>
      <c r="AB41" s="50">
        <v>1.2999999999999999E-3</v>
      </c>
      <c r="AC41" s="154">
        <f t="shared" si="38"/>
        <v>1.0794159999999999</v>
      </c>
      <c r="AD41" s="19"/>
      <c r="AE41" s="21">
        <f t="shared" si="15"/>
        <v>0</v>
      </c>
      <c r="AF41" s="155">
        <f t="shared" si="33"/>
        <v>0</v>
      </c>
    </row>
    <row r="42" spans="2:32" x14ac:dyDescent="0.25">
      <c r="B42" s="14" t="s">
        <v>28</v>
      </c>
      <c r="C42" s="14"/>
      <c r="D42" s="15" t="s">
        <v>55</v>
      </c>
      <c r="E42" s="15"/>
      <c r="F42" s="17">
        <v>1</v>
      </c>
      <c r="G42" s="50">
        <v>0.25</v>
      </c>
      <c r="H42" s="154">
        <f t="shared" si="34"/>
        <v>0.25</v>
      </c>
      <c r="I42" s="19"/>
      <c r="J42" s="50">
        <v>0.25</v>
      </c>
      <c r="K42" s="154">
        <f t="shared" si="35"/>
        <v>0.25</v>
      </c>
      <c r="L42" s="19"/>
      <c r="M42" s="21">
        <f t="shared" si="29"/>
        <v>0</v>
      </c>
      <c r="N42" s="155">
        <f t="shared" si="30"/>
        <v>0</v>
      </c>
      <c r="O42" s="19"/>
      <c r="P42" s="50">
        <v>0.25</v>
      </c>
      <c r="Q42" s="154">
        <f t="shared" si="36"/>
        <v>0.25</v>
      </c>
      <c r="R42" s="19"/>
      <c r="S42" s="21">
        <f t="shared" si="13"/>
        <v>0</v>
      </c>
      <c r="T42" s="155">
        <f t="shared" si="31"/>
        <v>0</v>
      </c>
      <c r="U42" s="19"/>
      <c r="V42" s="50">
        <v>0.25</v>
      </c>
      <c r="W42" s="154">
        <f t="shared" si="37"/>
        <v>0.25</v>
      </c>
      <c r="X42" s="19"/>
      <c r="Y42" s="21">
        <f t="shared" si="14"/>
        <v>0</v>
      </c>
      <c r="Z42" s="155">
        <f t="shared" si="32"/>
        <v>0</v>
      </c>
      <c r="AA42" s="19"/>
      <c r="AB42" s="50">
        <v>0.25</v>
      </c>
      <c r="AC42" s="154">
        <f t="shared" si="38"/>
        <v>0.25</v>
      </c>
      <c r="AD42" s="19"/>
      <c r="AE42" s="21">
        <f t="shared" si="15"/>
        <v>0</v>
      </c>
      <c r="AF42" s="155">
        <f t="shared" si="33"/>
        <v>0</v>
      </c>
    </row>
    <row r="43" spans="2:32" x14ac:dyDescent="0.25">
      <c r="B43" s="14" t="s">
        <v>29</v>
      </c>
      <c r="C43" s="14"/>
      <c r="D43" s="15" t="s">
        <v>58</v>
      </c>
      <c r="E43" s="15"/>
      <c r="F43" s="53">
        <f>G7</f>
        <v>800</v>
      </c>
      <c r="G43" s="50">
        <v>7.0000000000000001E-3</v>
      </c>
      <c r="H43" s="154">
        <f t="shared" si="34"/>
        <v>5.6000000000000005</v>
      </c>
      <c r="I43" s="19"/>
      <c r="J43" s="211">
        <v>0</v>
      </c>
      <c r="K43" s="212">
        <f t="shared" ref="K43:K48" si="39">$F43*J43</f>
        <v>0</v>
      </c>
      <c r="L43" s="19"/>
      <c r="M43" s="21">
        <f t="shared" si="29"/>
        <v>-5.6000000000000005</v>
      </c>
      <c r="N43" s="155">
        <f t="shared" si="30"/>
        <v>-1</v>
      </c>
      <c r="O43" s="19"/>
      <c r="P43" s="50"/>
      <c r="Q43" s="154">
        <f t="shared" ref="Q43:Q48" si="40">$F43*P43</f>
        <v>0</v>
      </c>
      <c r="R43" s="19"/>
      <c r="S43" s="21">
        <f t="shared" si="13"/>
        <v>0</v>
      </c>
      <c r="T43" s="155" t="str">
        <f t="shared" si="31"/>
        <v/>
      </c>
      <c r="U43" s="19"/>
      <c r="V43" s="50"/>
      <c r="W43" s="154">
        <f t="shared" ref="W43:W48" si="41">$F43*V43</f>
        <v>0</v>
      </c>
      <c r="X43" s="19"/>
      <c r="Y43" s="21">
        <f t="shared" si="14"/>
        <v>0</v>
      </c>
      <c r="Z43" s="155" t="str">
        <f t="shared" si="32"/>
        <v/>
      </c>
      <c r="AA43" s="19"/>
      <c r="AB43" s="50"/>
      <c r="AC43" s="154">
        <f t="shared" si="38"/>
        <v>0</v>
      </c>
      <c r="AD43" s="19"/>
      <c r="AE43" s="21">
        <f t="shared" si="15"/>
        <v>0</v>
      </c>
      <c r="AF43" s="155" t="str">
        <f t="shared" si="33"/>
        <v/>
      </c>
    </row>
    <row r="44" spans="2:32" x14ac:dyDescent="0.25">
      <c r="B44" s="37" t="s">
        <v>30</v>
      </c>
      <c r="C44" s="14"/>
      <c r="D44" s="15" t="s">
        <v>58</v>
      </c>
      <c r="E44" s="15"/>
      <c r="F44" s="55">
        <f>0.64*$G$7</f>
        <v>512</v>
      </c>
      <c r="G44" s="54">
        <v>0.08</v>
      </c>
      <c r="H44" s="154">
        <f t="shared" si="34"/>
        <v>40.96</v>
      </c>
      <c r="I44" s="19"/>
      <c r="J44" s="54">
        <v>0.08</v>
      </c>
      <c r="K44" s="154">
        <f t="shared" si="39"/>
        <v>40.96</v>
      </c>
      <c r="L44" s="19"/>
      <c r="M44" s="21">
        <f t="shared" si="29"/>
        <v>0</v>
      </c>
      <c r="N44" s="155">
        <f t="shared" si="30"/>
        <v>0</v>
      </c>
      <c r="O44" s="19"/>
      <c r="P44" s="54">
        <v>0.08</v>
      </c>
      <c r="Q44" s="154">
        <f t="shared" si="40"/>
        <v>40.96</v>
      </c>
      <c r="R44" s="19"/>
      <c r="S44" s="21">
        <f t="shared" si="13"/>
        <v>0</v>
      </c>
      <c r="T44" s="155">
        <f t="shared" si="31"/>
        <v>0</v>
      </c>
      <c r="U44" s="19"/>
      <c r="V44" s="54">
        <v>0.08</v>
      </c>
      <c r="W44" s="154">
        <f t="shared" si="41"/>
        <v>40.96</v>
      </c>
      <c r="X44" s="19"/>
      <c r="Y44" s="21">
        <f t="shared" si="14"/>
        <v>0</v>
      </c>
      <c r="Z44" s="155">
        <f t="shared" si="32"/>
        <v>0</v>
      </c>
      <c r="AA44" s="19"/>
      <c r="AB44" s="54">
        <v>0.08</v>
      </c>
      <c r="AC44" s="154">
        <f t="shared" si="38"/>
        <v>40.96</v>
      </c>
      <c r="AD44" s="19"/>
      <c r="AE44" s="21">
        <f t="shared" si="15"/>
        <v>0</v>
      </c>
      <c r="AF44" s="155">
        <f t="shared" si="33"/>
        <v>0</v>
      </c>
    </row>
    <row r="45" spans="2:32" x14ac:dyDescent="0.25">
      <c r="B45" s="37" t="s">
        <v>31</v>
      </c>
      <c r="C45" s="14"/>
      <c r="D45" s="15" t="s">
        <v>58</v>
      </c>
      <c r="E45" s="15"/>
      <c r="F45" s="55">
        <f>0.18*$G$7</f>
        <v>144</v>
      </c>
      <c r="G45" s="54">
        <v>0.122</v>
      </c>
      <c r="H45" s="154">
        <f t="shared" si="34"/>
        <v>17.567999999999998</v>
      </c>
      <c r="I45" s="19"/>
      <c r="J45" s="54">
        <v>0.122</v>
      </c>
      <c r="K45" s="154">
        <f t="shared" si="39"/>
        <v>17.567999999999998</v>
      </c>
      <c r="L45" s="19"/>
      <c r="M45" s="21">
        <f t="shared" si="29"/>
        <v>0</v>
      </c>
      <c r="N45" s="155">
        <f t="shared" si="30"/>
        <v>0</v>
      </c>
      <c r="O45" s="19"/>
      <c r="P45" s="54">
        <v>0.122</v>
      </c>
      <c r="Q45" s="154">
        <f t="shared" si="40"/>
        <v>17.567999999999998</v>
      </c>
      <c r="R45" s="19"/>
      <c r="S45" s="21">
        <f t="shared" si="13"/>
        <v>0</v>
      </c>
      <c r="T45" s="155">
        <f t="shared" si="31"/>
        <v>0</v>
      </c>
      <c r="U45" s="19"/>
      <c r="V45" s="54">
        <v>0.122</v>
      </c>
      <c r="W45" s="154">
        <f t="shared" si="41"/>
        <v>17.567999999999998</v>
      </c>
      <c r="X45" s="19"/>
      <c r="Y45" s="21">
        <f t="shared" si="14"/>
        <v>0</v>
      </c>
      <c r="Z45" s="155">
        <f t="shared" si="32"/>
        <v>0</v>
      </c>
      <c r="AA45" s="19"/>
      <c r="AB45" s="54">
        <v>0.122</v>
      </c>
      <c r="AC45" s="154">
        <f t="shared" si="38"/>
        <v>17.567999999999998</v>
      </c>
      <c r="AD45" s="19"/>
      <c r="AE45" s="21">
        <f t="shared" si="15"/>
        <v>0</v>
      </c>
      <c r="AF45" s="155">
        <f t="shared" si="33"/>
        <v>0</v>
      </c>
    </row>
    <row r="46" spans="2:32" x14ac:dyDescent="0.25">
      <c r="B46" s="6" t="s">
        <v>32</v>
      </c>
      <c r="C46" s="14"/>
      <c r="D46" s="15" t="s">
        <v>58</v>
      </c>
      <c r="E46" s="15"/>
      <c r="F46" s="55">
        <f>0.18*$G$7</f>
        <v>144</v>
      </c>
      <c r="G46" s="54">
        <v>0.161</v>
      </c>
      <c r="H46" s="154">
        <f t="shared" si="34"/>
        <v>23.184000000000001</v>
      </c>
      <c r="I46" s="19"/>
      <c r="J46" s="54">
        <v>0.161</v>
      </c>
      <c r="K46" s="154">
        <f t="shared" si="39"/>
        <v>23.184000000000001</v>
      </c>
      <c r="L46" s="19"/>
      <c r="M46" s="21">
        <f t="shared" si="29"/>
        <v>0</v>
      </c>
      <c r="N46" s="155">
        <f t="shared" si="30"/>
        <v>0</v>
      </c>
      <c r="O46" s="19"/>
      <c r="P46" s="54">
        <v>0.161</v>
      </c>
      <c r="Q46" s="154">
        <f t="shared" si="40"/>
        <v>23.184000000000001</v>
      </c>
      <c r="R46" s="19"/>
      <c r="S46" s="21">
        <f t="shared" si="13"/>
        <v>0</v>
      </c>
      <c r="T46" s="155">
        <f t="shared" si="31"/>
        <v>0</v>
      </c>
      <c r="U46" s="19"/>
      <c r="V46" s="54">
        <v>0.161</v>
      </c>
      <c r="W46" s="154">
        <f t="shared" si="41"/>
        <v>23.184000000000001</v>
      </c>
      <c r="X46" s="19"/>
      <c r="Y46" s="21">
        <f t="shared" si="14"/>
        <v>0</v>
      </c>
      <c r="Z46" s="155">
        <f t="shared" si="32"/>
        <v>0</v>
      </c>
      <c r="AA46" s="19"/>
      <c r="AB46" s="54">
        <v>0.161</v>
      </c>
      <c r="AC46" s="154">
        <f t="shared" si="38"/>
        <v>23.184000000000001</v>
      </c>
      <c r="AD46" s="19"/>
      <c r="AE46" s="21">
        <f t="shared" si="15"/>
        <v>0</v>
      </c>
      <c r="AF46" s="155">
        <f t="shared" si="33"/>
        <v>0</v>
      </c>
    </row>
    <row r="47" spans="2:32" s="61" customFormat="1" x14ac:dyDescent="0.25">
      <c r="B47" s="158" t="s">
        <v>33</v>
      </c>
      <c r="C47" s="56"/>
      <c r="D47" s="57" t="s">
        <v>58</v>
      </c>
      <c r="E47" s="57"/>
      <c r="F47" s="58">
        <f>IF(AND(N3=1, G7&gt;=600), 600, IF(AND(N3=1, AND(G7&lt;600, G7&gt;=0)), G7, IF(AND(N3=2, G7&gt;=1000), 1000, IF(AND(N3=2, AND(G7&lt;1000, G7&gt;=0)), G7))))</f>
        <v>600</v>
      </c>
      <c r="G47" s="54">
        <v>9.4E-2</v>
      </c>
      <c r="H47" s="154">
        <f t="shared" si="34"/>
        <v>56.4</v>
      </c>
      <c r="I47" s="59"/>
      <c r="J47" s="54">
        <v>9.4E-2</v>
      </c>
      <c r="K47" s="154">
        <f t="shared" si="39"/>
        <v>56.4</v>
      </c>
      <c r="L47" s="59"/>
      <c r="M47" s="60">
        <f t="shared" si="29"/>
        <v>0</v>
      </c>
      <c r="N47" s="155">
        <f>IF((H47)=FALSE,"",(M47/H47))</f>
        <v>0</v>
      </c>
      <c r="O47" s="59"/>
      <c r="P47" s="54">
        <v>9.4E-2</v>
      </c>
      <c r="Q47" s="154">
        <f t="shared" si="40"/>
        <v>56.4</v>
      </c>
      <c r="R47" s="59"/>
      <c r="S47" s="60">
        <f t="shared" si="13"/>
        <v>0</v>
      </c>
      <c r="T47" s="155">
        <f>IF((K47)=FALSE,"",(S47/K47))</f>
        <v>0</v>
      </c>
      <c r="U47" s="59"/>
      <c r="V47" s="54">
        <v>9.4E-2</v>
      </c>
      <c r="W47" s="154">
        <f t="shared" si="41"/>
        <v>56.4</v>
      </c>
      <c r="X47" s="59"/>
      <c r="Y47" s="60">
        <f t="shared" si="14"/>
        <v>0</v>
      </c>
      <c r="Z47" s="155">
        <f>IF((Q47)=FALSE,"",(Y47/Q47))</f>
        <v>0</v>
      </c>
      <c r="AA47" s="59"/>
      <c r="AB47" s="54">
        <v>9.4E-2</v>
      </c>
      <c r="AC47" s="154">
        <f t="shared" si="38"/>
        <v>56.4</v>
      </c>
      <c r="AD47" s="59"/>
      <c r="AE47" s="60">
        <f>AC47-W47</f>
        <v>0</v>
      </c>
      <c r="AF47" s="155">
        <f>IF((W47)=FALSE,"",(AE47/W47))</f>
        <v>0</v>
      </c>
    </row>
    <row r="48" spans="2:32" s="61" customFormat="1" ht="13" thickBot="1" x14ac:dyDescent="0.3">
      <c r="B48" s="158" t="s">
        <v>34</v>
      </c>
      <c r="C48" s="56"/>
      <c r="D48" s="57" t="s">
        <v>58</v>
      </c>
      <c r="E48" s="57"/>
      <c r="F48" s="58">
        <f>IF(AND(N3=1, G7&gt;=600), G7-600, IF(AND(N3=1, AND(G7&lt;600, G7&gt;=0)), 0, IF(AND(N3=2, G7&gt;=1000), G7-1000, IF(AND(N3=2, AND(G7&lt;1000, G7&gt;=0)), 0))))</f>
        <v>200</v>
      </c>
      <c r="G48" s="54">
        <v>0.11</v>
      </c>
      <c r="H48" s="154">
        <f t="shared" si="34"/>
        <v>22</v>
      </c>
      <c r="I48" s="59"/>
      <c r="J48" s="54">
        <v>0.11</v>
      </c>
      <c r="K48" s="154">
        <f t="shared" si="39"/>
        <v>22</v>
      </c>
      <c r="L48" s="59"/>
      <c r="M48" s="60">
        <f t="shared" si="29"/>
        <v>0</v>
      </c>
      <c r="N48" s="155">
        <f>IFERROR(IF((H48)=FALSE,"",(M48/H48)),"n/a")</f>
        <v>0</v>
      </c>
      <c r="O48" s="59"/>
      <c r="P48" s="54">
        <v>0.11</v>
      </c>
      <c r="Q48" s="154">
        <f t="shared" si="40"/>
        <v>22</v>
      </c>
      <c r="R48" s="59"/>
      <c r="S48" s="60">
        <f t="shared" si="13"/>
        <v>0</v>
      </c>
      <c r="T48" s="155">
        <f>IF((K48)=FALSE,"",(S48/K48))</f>
        <v>0</v>
      </c>
      <c r="U48" s="59"/>
      <c r="V48" s="54">
        <v>0.11</v>
      </c>
      <c r="W48" s="154">
        <f t="shared" si="41"/>
        <v>22</v>
      </c>
      <c r="X48" s="59"/>
      <c r="Y48" s="60">
        <f t="shared" si="14"/>
        <v>0</v>
      </c>
      <c r="Z48" s="155">
        <f>IF((Q48)=FALSE,"",(Y48/Q48))</f>
        <v>0</v>
      </c>
      <c r="AA48" s="59"/>
      <c r="AB48" s="54">
        <v>0.11</v>
      </c>
      <c r="AC48" s="154">
        <f t="shared" si="38"/>
        <v>22</v>
      </c>
      <c r="AD48" s="59"/>
      <c r="AE48" s="60">
        <f t="shared" si="15"/>
        <v>0</v>
      </c>
      <c r="AF48" s="155">
        <f>IF((W48)=FALSE,"",(AE48/W48))</f>
        <v>0</v>
      </c>
    </row>
    <row r="49" spans="2:36" ht="8.25" customHeight="1" thickBot="1" x14ac:dyDescent="0.3">
      <c r="B49" s="62"/>
      <c r="C49" s="63"/>
      <c r="D49" s="64"/>
      <c r="E49" s="64"/>
      <c r="F49" s="66"/>
      <c r="G49" s="65"/>
      <c r="H49" s="67"/>
      <c r="I49" s="68"/>
      <c r="J49" s="65"/>
      <c r="K49" s="67"/>
      <c r="L49" s="68"/>
      <c r="M49" s="69">
        <f t="shared" si="29"/>
        <v>0</v>
      </c>
      <c r="N49" s="70"/>
      <c r="O49" s="68"/>
      <c r="P49" s="65"/>
      <c r="Q49" s="67"/>
      <c r="R49" s="68"/>
      <c r="S49" s="69">
        <f t="shared" si="13"/>
        <v>0</v>
      </c>
      <c r="T49" s="70"/>
      <c r="U49" s="68"/>
      <c r="V49" s="65"/>
      <c r="W49" s="67"/>
      <c r="X49" s="68"/>
      <c r="Y49" s="69">
        <f t="shared" si="14"/>
        <v>0</v>
      </c>
      <c r="Z49" s="70"/>
      <c r="AA49" s="68"/>
      <c r="AB49" s="65"/>
      <c r="AC49" s="67"/>
      <c r="AD49" s="68"/>
      <c r="AE49" s="69">
        <f t="shared" si="15"/>
        <v>0</v>
      </c>
      <c r="AF49" s="70"/>
    </row>
    <row r="50" spans="2:36" ht="13" x14ac:dyDescent="0.25">
      <c r="B50" s="71" t="s">
        <v>35</v>
      </c>
      <c r="C50" s="14"/>
      <c r="D50" s="14"/>
      <c r="E50" s="14"/>
      <c r="F50" s="73"/>
      <c r="G50" s="72"/>
      <c r="H50" s="74">
        <f>SUM(H40:H46,H39)</f>
        <v>136.11446015507676</v>
      </c>
      <c r="I50" s="75"/>
      <c r="J50" s="72"/>
      <c r="K50" s="74">
        <f>SUM(K40:K46,K39)</f>
        <v>132.71090799520576</v>
      </c>
      <c r="L50" s="75"/>
      <c r="M50" s="76">
        <f t="shared" si="29"/>
        <v>-3.4035521598709977</v>
      </c>
      <c r="N50" s="77">
        <f>IF((H50)=0,"",(M50/H50))</f>
        <v>-2.5005074082454518E-2</v>
      </c>
      <c r="O50" s="75"/>
      <c r="P50" s="72"/>
      <c r="Q50" s="74">
        <f>SUM(Q40:Q46,Q39)</f>
        <v>130.69276827012362</v>
      </c>
      <c r="R50" s="75"/>
      <c r="S50" s="76">
        <f t="shared" si="13"/>
        <v>-2.0181397250821362</v>
      </c>
      <c r="T50" s="77">
        <f>IF((K50)=0,"",(S50/K50))</f>
        <v>-1.5207037278013669E-2</v>
      </c>
      <c r="U50" s="75"/>
      <c r="V50" s="72"/>
      <c r="W50" s="74">
        <f>SUM(W40:W46,W39)</f>
        <v>129.04276827041306</v>
      </c>
      <c r="X50" s="75"/>
      <c r="Y50" s="76">
        <f t="shared" si="14"/>
        <v>-1.649999999710559</v>
      </c>
      <c r="Z50" s="77">
        <f>IF((Q50)=0,"",(Y50/Q50))</f>
        <v>-1.2625029078121908E-2</v>
      </c>
      <c r="AA50" s="75"/>
      <c r="AB50" s="72"/>
      <c r="AC50" s="74">
        <f>SUM(AC40:AC46,AC39)</f>
        <v>128.06256673029037</v>
      </c>
      <c r="AD50" s="75"/>
      <c r="AE50" s="76">
        <f t="shared" si="15"/>
        <v>-0.98020154012269245</v>
      </c>
      <c r="AF50" s="77">
        <f>IF((W50)=0,"",(AE50/W50))</f>
        <v>-7.5959432152652691E-3</v>
      </c>
    </row>
    <row r="51" spans="2:36" x14ac:dyDescent="0.25">
      <c r="B51" s="78" t="s">
        <v>36</v>
      </c>
      <c r="C51" s="14"/>
      <c r="D51" s="14"/>
      <c r="E51" s="14"/>
      <c r="F51" s="80"/>
      <c r="G51" s="79">
        <v>0.13</v>
      </c>
      <c r="H51" s="82">
        <f>H50*G51</f>
        <v>17.694879820159979</v>
      </c>
      <c r="I51" s="81"/>
      <c r="J51" s="79">
        <v>0.13</v>
      </c>
      <c r="K51" s="82">
        <f>K50*J51</f>
        <v>17.252418039376749</v>
      </c>
      <c r="L51" s="81"/>
      <c r="M51" s="83">
        <f t="shared" si="29"/>
        <v>-0.44246178078322984</v>
      </c>
      <c r="N51" s="84">
        <f>IF((H51)=0,"",(M51/H51))</f>
        <v>-2.5005074082454521E-2</v>
      </c>
      <c r="O51" s="81"/>
      <c r="P51" s="79">
        <v>0.13</v>
      </c>
      <c r="Q51" s="82">
        <f>Q50*P51</f>
        <v>16.990059875116071</v>
      </c>
      <c r="R51" s="81"/>
      <c r="S51" s="83">
        <f t="shared" si="13"/>
        <v>-0.26235816426067871</v>
      </c>
      <c r="T51" s="84">
        <f>IF((K51)=0,"",(S51/K51))</f>
        <v>-1.5207037278013726E-2</v>
      </c>
      <c r="U51" s="81"/>
      <c r="V51" s="79">
        <v>0.13</v>
      </c>
      <c r="W51" s="82">
        <f>W50*V51</f>
        <v>16.7755598751537</v>
      </c>
      <c r="X51" s="81"/>
      <c r="Y51" s="83">
        <f t="shared" si="14"/>
        <v>-0.21449999996237068</v>
      </c>
      <c r="Z51" s="84">
        <f>IF((Q51)=0,"",(Y51/Q51))</f>
        <v>-1.2625029078121791E-2</v>
      </c>
      <c r="AA51" s="81"/>
      <c r="AB51" s="79">
        <v>0.13</v>
      </c>
      <c r="AC51" s="82">
        <f>AC50*AB51</f>
        <v>16.64813367493775</v>
      </c>
      <c r="AD51" s="81"/>
      <c r="AE51" s="83">
        <f t="shared" si="15"/>
        <v>-0.1274262002159503</v>
      </c>
      <c r="AF51" s="84">
        <f>IF((W51)=0,"",(AE51/W51))</f>
        <v>-7.5959432152652856E-3</v>
      </c>
    </row>
    <row r="52" spans="2:36" ht="12.75" customHeight="1" x14ac:dyDescent="0.25">
      <c r="B52" s="85" t="s">
        <v>37</v>
      </c>
      <c r="C52" s="14"/>
      <c r="D52" s="14"/>
      <c r="E52" s="14"/>
      <c r="F52" s="80"/>
      <c r="G52" s="86"/>
      <c r="H52" s="82">
        <f>H50+H51</f>
        <v>153.80933997523672</v>
      </c>
      <c r="I52" s="81"/>
      <c r="J52" s="86"/>
      <c r="K52" s="82">
        <f>K50+K51</f>
        <v>149.96332603458251</v>
      </c>
      <c r="L52" s="81"/>
      <c r="M52" s="83">
        <f t="shared" si="29"/>
        <v>-3.8460139406542169</v>
      </c>
      <c r="N52" s="84">
        <f>IF((H52)=0,"",(M52/H52))</f>
        <v>-2.5005074082454448E-2</v>
      </c>
      <c r="O52" s="81"/>
      <c r="P52" s="86"/>
      <c r="Q52" s="82">
        <f>Q50+Q51</f>
        <v>147.68282814523968</v>
      </c>
      <c r="R52" s="81"/>
      <c r="S52" s="83">
        <f t="shared" si="13"/>
        <v>-2.2804978893428256</v>
      </c>
      <c r="T52" s="84">
        <f>IF((K52)=0,"",(S52/K52))</f>
        <v>-1.5207037278013747E-2</v>
      </c>
      <c r="U52" s="81"/>
      <c r="V52" s="86"/>
      <c r="W52" s="82">
        <f>W50+W51</f>
        <v>145.81832814556677</v>
      </c>
      <c r="X52" s="81"/>
      <c r="Y52" s="83">
        <f t="shared" si="14"/>
        <v>-1.8644999996729155</v>
      </c>
      <c r="Z52" s="84">
        <f>IF((Q52)=0,"",(Y52/Q52))</f>
        <v>-1.26250290781218E-2</v>
      </c>
      <c r="AA52" s="81"/>
      <c r="AB52" s="86"/>
      <c r="AC52" s="82">
        <f>AC50+AC51</f>
        <v>144.71070040522812</v>
      </c>
      <c r="AD52" s="81"/>
      <c r="AE52" s="83">
        <f t="shared" si="15"/>
        <v>-1.1076277403386428</v>
      </c>
      <c r="AF52" s="84">
        <f>IF((W52)=0,"",(AE52/W52))</f>
        <v>-7.5959432152652709E-3</v>
      </c>
    </row>
    <row r="53" spans="2:36" ht="15.75" customHeight="1" x14ac:dyDescent="0.25">
      <c r="B53" s="141" t="s">
        <v>38</v>
      </c>
      <c r="C53" s="141"/>
      <c r="D53" s="141"/>
      <c r="E53" s="141"/>
      <c r="F53" s="80"/>
      <c r="G53" s="86"/>
      <c r="H53" s="87">
        <f>ROUND(-H52*10%,2)</f>
        <v>-15.38</v>
      </c>
      <c r="I53" s="81"/>
      <c r="J53" s="86"/>
      <c r="K53" s="213">
        <v>0</v>
      </c>
      <c r="L53" s="81"/>
      <c r="M53" s="88">
        <f t="shared" si="29"/>
        <v>15.38</v>
      </c>
      <c r="N53" s="89">
        <f>IF((H53)=0,"",(M53/H53))</f>
        <v>-1</v>
      </c>
      <c r="O53" s="81"/>
      <c r="P53" s="86"/>
      <c r="Q53" s="87">
        <f>ROUND(-Q52*10%,2)</f>
        <v>-14.77</v>
      </c>
      <c r="R53" s="81"/>
      <c r="S53" s="88">
        <f t="shared" si="13"/>
        <v>-14.77</v>
      </c>
      <c r="T53" s="89" t="str">
        <f>IF((K53)=0,"",(S53/K53))</f>
        <v/>
      </c>
      <c r="U53" s="81"/>
      <c r="V53" s="86"/>
      <c r="W53" s="87">
        <f>ROUND(-W52*10%,2)</f>
        <v>-14.58</v>
      </c>
      <c r="X53" s="81"/>
      <c r="Y53" s="88">
        <f t="shared" si="14"/>
        <v>0.1899999999999995</v>
      </c>
      <c r="Z53" s="89">
        <f>IF((Q53)=0,"",(Y53/Q53))</f>
        <v>-1.2863913337846955E-2</v>
      </c>
      <c r="AA53" s="81"/>
      <c r="AB53" s="86"/>
      <c r="AC53" s="87">
        <f>ROUND(-AC52*10%,2)</f>
        <v>-14.47</v>
      </c>
      <c r="AD53" s="81"/>
      <c r="AE53" s="88">
        <f t="shared" si="15"/>
        <v>0.10999999999999943</v>
      </c>
      <c r="AF53" s="89">
        <f>IF((W53)=0,"",(AE53/W53))</f>
        <v>-7.5445816186556535E-3</v>
      </c>
    </row>
    <row r="54" spans="2:36" ht="13.5" customHeight="1" thickBot="1" x14ac:dyDescent="0.3">
      <c r="B54" s="222" t="s">
        <v>39</v>
      </c>
      <c r="C54" s="222"/>
      <c r="D54" s="222"/>
      <c r="E54" s="142"/>
      <c r="F54" s="91"/>
      <c r="G54" s="90"/>
      <c r="H54" s="93">
        <f>H52+H53</f>
        <v>138.42933997523673</v>
      </c>
      <c r="I54" s="92"/>
      <c r="J54" s="90"/>
      <c r="K54" s="93">
        <f>K52+K53</f>
        <v>149.96332603458251</v>
      </c>
      <c r="L54" s="92"/>
      <c r="M54" s="94">
        <f t="shared" si="29"/>
        <v>11.533986059345779</v>
      </c>
      <c r="N54" s="95">
        <f>IF((H54)=0,"",(M54/H54))</f>
        <v>8.332038613641489E-2</v>
      </c>
      <c r="O54" s="92"/>
      <c r="P54" s="90"/>
      <c r="Q54" s="93">
        <f>Q52+Q53</f>
        <v>132.91282814523967</v>
      </c>
      <c r="R54" s="92"/>
      <c r="S54" s="94">
        <f t="shared" si="13"/>
        <v>-17.050497889342836</v>
      </c>
      <c r="T54" s="95">
        <f>IF((K54)=0,"",(S54/K54))</f>
        <v>-0.11369778425300384</v>
      </c>
      <c r="U54" s="92"/>
      <c r="V54" s="90"/>
      <c r="W54" s="93">
        <f>W52+W53</f>
        <v>131.23832814556675</v>
      </c>
      <c r="X54" s="92"/>
      <c r="Y54" s="94">
        <f t="shared" si="14"/>
        <v>-1.6744999996729177</v>
      </c>
      <c r="Z54" s="95">
        <f>IF((Q54)=0,"",(Y54/Q54))</f>
        <v>-1.2598482953376917E-2</v>
      </c>
      <c r="AA54" s="92"/>
      <c r="AB54" s="90"/>
      <c r="AC54" s="93">
        <f>AC52+AC53</f>
        <v>130.24070040522813</v>
      </c>
      <c r="AD54" s="92"/>
      <c r="AE54" s="94">
        <f t="shared" si="15"/>
        <v>-0.99762774033862911</v>
      </c>
      <c r="AF54" s="95">
        <f>IF((W54)=0,"",(AE54/W54))</f>
        <v>-7.6016492623411178E-3</v>
      </c>
    </row>
    <row r="55" spans="2:36" s="61" customFormat="1" ht="8.25" customHeight="1" thickBot="1" x14ac:dyDescent="0.3">
      <c r="B55" s="96"/>
      <c r="C55" s="97"/>
      <c r="D55" s="98"/>
      <c r="E55" s="98"/>
      <c r="F55" s="99"/>
      <c r="G55" s="65"/>
      <c r="H55" s="67"/>
      <c r="I55" s="100"/>
      <c r="J55" s="65"/>
      <c r="K55" s="67"/>
      <c r="L55" s="100"/>
      <c r="M55" s="101">
        <f t="shared" si="29"/>
        <v>0</v>
      </c>
      <c r="N55" s="70"/>
      <c r="O55" s="100"/>
      <c r="P55" s="65"/>
      <c r="Q55" s="67"/>
      <c r="R55" s="100"/>
      <c r="S55" s="101">
        <f t="shared" si="13"/>
        <v>0</v>
      </c>
      <c r="T55" s="70"/>
      <c r="U55" s="100"/>
      <c r="V55" s="65"/>
      <c r="W55" s="67"/>
      <c r="X55" s="100"/>
      <c r="Y55" s="101">
        <f t="shared" si="14"/>
        <v>0</v>
      </c>
      <c r="Z55" s="70"/>
      <c r="AA55" s="100"/>
      <c r="AB55" s="65"/>
      <c r="AC55" s="67"/>
      <c r="AD55" s="100"/>
      <c r="AE55" s="101">
        <f t="shared" si="15"/>
        <v>0</v>
      </c>
      <c r="AF55" s="70"/>
    </row>
    <row r="56" spans="2:36" s="61" customFormat="1" ht="13" x14ac:dyDescent="0.25">
      <c r="B56" s="102" t="s">
        <v>40</v>
      </c>
      <c r="C56" s="56"/>
      <c r="D56" s="56"/>
      <c r="E56" s="56"/>
      <c r="F56" s="104"/>
      <c r="G56" s="103"/>
      <c r="H56" s="105">
        <f>SUM(H47:H48,H39,H40:H43)</f>
        <v>132.80246015507674</v>
      </c>
      <c r="I56" s="106"/>
      <c r="J56" s="103"/>
      <c r="K56" s="105">
        <f>SUM(K47:K48,K39,K40:K43)</f>
        <v>129.39890799520578</v>
      </c>
      <c r="L56" s="106"/>
      <c r="M56" s="107">
        <f t="shared" si="29"/>
        <v>-3.4035521598709693</v>
      </c>
      <c r="N56" s="77">
        <f>IF((H56)=0,"",(M56/H56))</f>
        <v>-2.5628683052230785E-2</v>
      </c>
      <c r="O56" s="106"/>
      <c r="P56" s="103"/>
      <c r="Q56" s="105">
        <f>SUM(Q47:Q48,Q39,Q40:Q43)</f>
        <v>127.38076827012364</v>
      </c>
      <c r="R56" s="106"/>
      <c r="S56" s="107">
        <f t="shared" si="13"/>
        <v>-2.0181397250821362</v>
      </c>
      <c r="T56" s="77">
        <f>IF((K56)=0,"",(S56/K56))</f>
        <v>-1.5596265504473255E-2</v>
      </c>
      <c r="U56" s="106"/>
      <c r="V56" s="103"/>
      <c r="W56" s="105">
        <f>SUM(W47:W48,W39,W40:W43)</f>
        <v>125.73076827041308</v>
      </c>
      <c r="X56" s="106"/>
      <c r="Y56" s="107">
        <f t="shared" si="14"/>
        <v>-1.649999999710559</v>
      </c>
      <c r="Z56" s="77">
        <f>IF((Q56)=0,"",(Y56/Q56))</f>
        <v>-1.2953289747880695E-2</v>
      </c>
      <c r="AA56" s="106"/>
      <c r="AB56" s="103"/>
      <c r="AC56" s="105">
        <f>SUM(AC47:AC48,AC39,AC40:AC43)</f>
        <v>124.75056673029036</v>
      </c>
      <c r="AD56" s="106"/>
      <c r="AE56" s="107">
        <f t="shared" si="15"/>
        <v>-0.98020154012272087</v>
      </c>
      <c r="AF56" s="77">
        <f>IF((W56)=0,"",(AE56/W56))</f>
        <v>-7.7960355576176142E-3</v>
      </c>
    </row>
    <row r="57" spans="2:36" s="61" customFormat="1" x14ac:dyDescent="0.25">
      <c r="B57" s="108" t="s">
        <v>36</v>
      </c>
      <c r="C57" s="56"/>
      <c r="D57" s="56"/>
      <c r="E57" s="56"/>
      <c r="F57" s="104"/>
      <c r="G57" s="109">
        <v>0.13</v>
      </c>
      <c r="H57" s="111">
        <f>H56*G57</f>
        <v>17.264319820159976</v>
      </c>
      <c r="I57" s="110"/>
      <c r="J57" s="109">
        <v>0.13</v>
      </c>
      <c r="K57" s="111">
        <f>K56*J57</f>
        <v>16.82185803937675</v>
      </c>
      <c r="L57" s="110"/>
      <c r="M57" s="112">
        <f t="shared" si="29"/>
        <v>-0.44246178078322629</v>
      </c>
      <c r="N57" s="84">
        <f>IF((H57)=0,"",(M57/H57))</f>
        <v>-2.5628683052230802E-2</v>
      </c>
      <c r="O57" s="110"/>
      <c r="P57" s="109">
        <v>0.13</v>
      </c>
      <c r="Q57" s="111">
        <f>Q56*P57</f>
        <v>16.559499875116074</v>
      </c>
      <c r="R57" s="110"/>
      <c r="S57" s="112">
        <f t="shared" si="13"/>
        <v>-0.26235816426067515</v>
      </c>
      <c r="T57" s="84">
        <f>IF((K57)=0,"",(S57/K57))</f>
        <v>-1.5596265504473104E-2</v>
      </c>
      <c r="U57" s="110"/>
      <c r="V57" s="109">
        <v>0.13</v>
      </c>
      <c r="W57" s="111">
        <f>W56*V57</f>
        <v>16.3449998751537</v>
      </c>
      <c r="X57" s="110"/>
      <c r="Y57" s="112">
        <f t="shared" si="14"/>
        <v>-0.21449999996237423</v>
      </c>
      <c r="Z57" s="84">
        <f>IF((Q57)=0,"",(Y57/Q57))</f>
        <v>-1.2953289747880788E-2</v>
      </c>
      <c r="AA57" s="110"/>
      <c r="AB57" s="109">
        <v>0.13</v>
      </c>
      <c r="AC57" s="111">
        <f>AC56*AB57</f>
        <v>16.217573674937746</v>
      </c>
      <c r="AD57" s="110"/>
      <c r="AE57" s="112">
        <f t="shared" si="15"/>
        <v>-0.12742620021595386</v>
      </c>
      <c r="AF57" s="84">
        <f>IF((W57)=0,"",(AE57/W57))</f>
        <v>-7.7960355576176229E-3</v>
      </c>
    </row>
    <row r="58" spans="2:36" s="61" customFormat="1" ht="12.75" customHeight="1" x14ac:dyDescent="0.25">
      <c r="B58" s="113" t="s">
        <v>37</v>
      </c>
      <c r="C58" s="56"/>
      <c r="D58" s="56"/>
      <c r="E58" s="56"/>
      <c r="F58" s="115"/>
      <c r="G58" s="114"/>
      <c r="H58" s="111">
        <f>H56+H57</f>
        <v>150.06677997523673</v>
      </c>
      <c r="I58" s="110"/>
      <c r="J58" s="114"/>
      <c r="K58" s="111">
        <f>K56+K57</f>
        <v>146.22076603458254</v>
      </c>
      <c r="L58" s="110"/>
      <c r="M58" s="112">
        <f t="shared" si="29"/>
        <v>-3.8460139406541884</v>
      </c>
      <c r="N58" s="84">
        <f>IF((H58)=0,"",(M58/H58))</f>
        <v>-2.5628683052230736E-2</v>
      </c>
      <c r="O58" s="110"/>
      <c r="P58" s="114"/>
      <c r="Q58" s="111">
        <f>Q56+Q57</f>
        <v>143.94026814523971</v>
      </c>
      <c r="R58" s="110"/>
      <c r="S58" s="112">
        <f t="shared" si="13"/>
        <v>-2.2804978893428256</v>
      </c>
      <c r="T58" s="84">
        <f>IF((K58)=0,"",(S58/K58))</f>
        <v>-1.5596265504473333E-2</v>
      </c>
      <c r="U58" s="110"/>
      <c r="V58" s="114"/>
      <c r="W58" s="111">
        <f>W56+W57</f>
        <v>142.07576814556677</v>
      </c>
      <c r="X58" s="110"/>
      <c r="Y58" s="112">
        <f t="shared" si="14"/>
        <v>-1.8644999996729439</v>
      </c>
      <c r="Z58" s="84">
        <f>IF((Q58)=0,"",(Y58/Q58))</f>
        <v>-1.295328974788078E-2</v>
      </c>
      <c r="AA58" s="110"/>
      <c r="AB58" s="114"/>
      <c r="AC58" s="111">
        <f>AC56+AC57</f>
        <v>140.9681404052281</v>
      </c>
      <c r="AD58" s="110"/>
      <c r="AE58" s="112">
        <f t="shared" si="15"/>
        <v>-1.1076277403386712</v>
      </c>
      <c r="AF58" s="84">
        <f>IF((W58)=0,"",(AE58/W58))</f>
        <v>-7.7960355576175908E-3</v>
      </c>
    </row>
    <row r="59" spans="2:36" s="61" customFormat="1" ht="15.75" customHeight="1" x14ac:dyDescent="0.25">
      <c r="B59" s="143" t="s">
        <v>38</v>
      </c>
      <c r="C59" s="143"/>
      <c r="D59" s="143"/>
      <c r="E59" s="143"/>
      <c r="F59" s="115"/>
      <c r="G59" s="114"/>
      <c r="H59" s="116">
        <f>ROUND(-H58*10%,2)</f>
        <v>-15.01</v>
      </c>
      <c r="I59" s="110"/>
      <c r="J59" s="114"/>
      <c r="K59" s="214">
        <v>0</v>
      </c>
      <c r="L59" s="110"/>
      <c r="M59" s="117">
        <f t="shared" si="29"/>
        <v>15.01</v>
      </c>
      <c r="N59" s="89">
        <f>IF((H59)=0,"",(M59/H59))</f>
        <v>-1</v>
      </c>
      <c r="O59" s="110"/>
      <c r="P59" s="114"/>
      <c r="Q59" s="116">
        <f>ROUND(-Q58*10%,2)</f>
        <v>-14.39</v>
      </c>
      <c r="R59" s="110"/>
      <c r="S59" s="117">
        <f t="shared" si="13"/>
        <v>-14.39</v>
      </c>
      <c r="T59" s="89" t="str">
        <f>IF((K59)=0,"",(S59/K59))</f>
        <v/>
      </c>
      <c r="U59" s="110"/>
      <c r="V59" s="114"/>
      <c r="W59" s="116">
        <f>ROUND(-W58*10%,2)</f>
        <v>-14.21</v>
      </c>
      <c r="X59" s="110"/>
      <c r="Y59" s="117">
        <f t="shared" si="14"/>
        <v>0.17999999999999972</v>
      </c>
      <c r="Z59" s="89">
        <f>IF((Q59)=0,"",(Y59/Q59))</f>
        <v>-1.250868658790825E-2</v>
      </c>
      <c r="AA59" s="110"/>
      <c r="AB59" s="114"/>
      <c r="AC59" s="116">
        <f>ROUND(-AC58*10%,2)</f>
        <v>-14.1</v>
      </c>
      <c r="AD59" s="110"/>
      <c r="AE59" s="117">
        <f t="shared" si="15"/>
        <v>0.11000000000000121</v>
      </c>
      <c r="AF59" s="89">
        <f>IF((W59)=0,"",(AE59/W59))</f>
        <v>-7.7410274454610276E-3</v>
      </c>
    </row>
    <row r="60" spans="2:36" s="61" customFormat="1" ht="13.5" customHeight="1" thickBot="1" x14ac:dyDescent="0.3">
      <c r="B60" s="223" t="s">
        <v>41</v>
      </c>
      <c r="C60" s="223"/>
      <c r="D60" s="223"/>
      <c r="E60" s="135"/>
      <c r="F60" s="119"/>
      <c r="G60" s="118"/>
      <c r="H60" s="121">
        <f>SUM(H58:H59)</f>
        <v>135.05677997523674</v>
      </c>
      <c r="I60" s="120"/>
      <c r="J60" s="118"/>
      <c r="K60" s="121">
        <f>SUM(K58:K59)</f>
        <v>146.22076603458254</v>
      </c>
      <c r="L60" s="120"/>
      <c r="M60" s="122">
        <f t="shared" si="29"/>
        <v>11.163986059345802</v>
      </c>
      <c r="N60" s="123">
        <f>IF((H60)=0,"",(M60/H60))</f>
        <v>8.2661426263774165E-2</v>
      </c>
      <c r="O60" s="120"/>
      <c r="P60" s="118"/>
      <c r="Q60" s="121">
        <f>SUM(Q58:Q59)</f>
        <v>129.55026814523973</v>
      </c>
      <c r="R60" s="120"/>
      <c r="S60" s="122">
        <f t="shared" si="13"/>
        <v>-16.670497889342812</v>
      </c>
      <c r="T60" s="123">
        <f>IF((K60)=0,"",(S60/K60))</f>
        <v>-0.11400909967466651</v>
      </c>
      <c r="U60" s="120"/>
      <c r="V60" s="118"/>
      <c r="W60" s="121">
        <f>SUM(W58:W59)</f>
        <v>127.86576814556676</v>
      </c>
      <c r="X60" s="120"/>
      <c r="Y60" s="122">
        <f t="shared" si="14"/>
        <v>-1.6844999996729655</v>
      </c>
      <c r="Z60" s="123">
        <f>IF((Q60)=0,"",(Y60/Q60))</f>
        <v>-1.300267474386437E-2</v>
      </c>
      <c r="AA60" s="120"/>
      <c r="AB60" s="118"/>
      <c r="AC60" s="121">
        <f>SUM(AC58:AC59)</f>
        <v>126.8681404052281</v>
      </c>
      <c r="AD60" s="120"/>
      <c r="AE60" s="122">
        <f t="shared" si="15"/>
        <v>-0.99762774033865753</v>
      </c>
      <c r="AF60" s="123">
        <f>IF((W60)=0,"",(AE60/W60))</f>
        <v>-7.8021487283674237E-3</v>
      </c>
    </row>
    <row r="61" spans="2:36" s="61" customFormat="1" ht="8.25" customHeight="1" thickBot="1" x14ac:dyDescent="0.3">
      <c r="B61" s="96"/>
      <c r="C61" s="97"/>
      <c r="D61" s="98"/>
      <c r="E61" s="98"/>
      <c r="F61" s="125"/>
      <c r="G61" s="124"/>
      <c r="H61" s="127"/>
      <c r="I61" s="126"/>
      <c r="J61" s="124"/>
      <c r="K61" s="127"/>
      <c r="L61" s="126"/>
      <c r="M61" s="128"/>
      <c r="N61" s="70"/>
      <c r="O61" s="126"/>
      <c r="P61" s="124"/>
      <c r="Q61" s="127"/>
      <c r="R61" s="126"/>
      <c r="S61" s="128"/>
      <c r="T61" s="70"/>
      <c r="U61" s="126"/>
      <c r="V61" s="124"/>
      <c r="W61" s="127"/>
      <c r="X61" s="126"/>
      <c r="Y61" s="128"/>
      <c r="Z61" s="70"/>
      <c r="AA61" s="126"/>
      <c r="AB61" s="124"/>
      <c r="AC61" s="127"/>
      <c r="AD61" s="126"/>
      <c r="AE61" s="128"/>
      <c r="AF61" s="70"/>
    </row>
    <row r="62" spans="2:36" ht="10.5" customHeight="1" x14ac:dyDescent="0.25">
      <c r="H62" s="147"/>
      <c r="I62" s="144"/>
      <c r="K62" s="147"/>
      <c r="L62" s="144"/>
      <c r="M62" s="144"/>
      <c r="N62" s="144"/>
      <c r="O62" s="144"/>
      <c r="Q62" s="147"/>
      <c r="R62" s="144"/>
      <c r="S62" s="144"/>
      <c r="T62" s="144"/>
      <c r="U62" s="144"/>
      <c r="W62" s="147"/>
      <c r="X62" s="144"/>
      <c r="Y62" s="144"/>
      <c r="Z62" s="144"/>
      <c r="AA62" s="144"/>
      <c r="AC62" s="147"/>
      <c r="AD62" s="144"/>
      <c r="AE62" s="144"/>
      <c r="AF62" s="144"/>
    </row>
    <row r="63" spans="2:36" ht="13" x14ac:dyDescent="0.3">
      <c r="B63" s="7" t="s">
        <v>42</v>
      </c>
      <c r="G63" s="129">
        <v>3.7900000000000003E-2</v>
      </c>
      <c r="I63" s="144"/>
      <c r="J63" s="129">
        <v>3.7900000000000003E-2</v>
      </c>
      <c r="K63" s="144"/>
      <c r="L63" s="144"/>
      <c r="M63" s="144"/>
      <c r="N63" s="144"/>
      <c r="O63" s="144"/>
      <c r="P63" s="129">
        <v>3.7900000000000003E-2</v>
      </c>
      <c r="Q63" s="144"/>
      <c r="R63" s="144"/>
      <c r="S63" s="144"/>
      <c r="T63" s="144"/>
      <c r="U63" s="144"/>
      <c r="V63" s="129">
        <v>3.7900000000000003E-2</v>
      </c>
      <c r="W63" s="144"/>
      <c r="X63" s="144"/>
      <c r="Y63" s="144"/>
      <c r="Z63" s="144"/>
      <c r="AA63" s="144"/>
      <c r="AB63" s="129">
        <v>3.7900000000000003E-2</v>
      </c>
      <c r="AC63" s="144"/>
      <c r="AD63" s="144"/>
      <c r="AE63" s="144"/>
      <c r="AF63" s="144"/>
    </row>
    <row r="64" spans="2:36" ht="10.5" customHeight="1" x14ac:dyDescent="0.25">
      <c r="I64" s="144"/>
      <c r="K64" s="144"/>
      <c r="L64" s="144"/>
      <c r="M64" s="144"/>
      <c r="N64" s="144"/>
      <c r="O64" s="144"/>
      <c r="R64" s="144"/>
      <c r="U64" s="144"/>
      <c r="X64" s="144"/>
      <c r="AA64" s="144"/>
      <c r="AD64" s="144"/>
      <c r="AG64" s="144"/>
      <c r="AJ64" s="144"/>
    </row>
    <row r="65" spans="1:36" ht="10.5" customHeight="1" x14ac:dyDescent="0.3">
      <c r="A65" s="130" t="s">
        <v>43</v>
      </c>
      <c r="I65" s="144"/>
      <c r="J65" s="184"/>
      <c r="K65" s="144"/>
      <c r="L65" s="144"/>
      <c r="M65" s="144"/>
      <c r="N65" s="144"/>
      <c r="O65" s="144"/>
      <c r="R65" s="144"/>
      <c r="U65" s="144"/>
      <c r="X65" s="144"/>
      <c r="AA65" s="144"/>
      <c r="AD65" s="144"/>
      <c r="AG65" s="144"/>
      <c r="AJ65" s="144"/>
    </row>
    <row r="66" spans="1:36" ht="10.5" customHeight="1" x14ac:dyDescent="0.25">
      <c r="I66" s="144"/>
      <c r="K66" s="144"/>
      <c r="L66" s="144"/>
      <c r="M66" s="144"/>
      <c r="N66" s="144"/>
      <c r="O66" s="144"/>
      <c r="R66" s="144"/>
      <c r="U66" s="144"/>
      <c r="X66" s="144"/>
      <c r="AA66" s="144"/>
      <c r="AD66" s="144"/>
      <c r="AG66" s="144"/>
      <c r="AJ66" s="144"/>
    </row>
    <row r="67" spans="1:36" x14ac:dyDescent="0.25">
      <c r="A67" s="1" t="s">
        <v>44</v>
      </c>
      <c r="I67" s="144"/>
      <c r="K67" s="144"/>
      <c r="L67" s="144"/>
      <c r="M67" s="144"/>
      <c r="N67" s="144"/>
      <c r="O67" s="144"/>
      <c r="R67" s="144"/>
      <c r="U67" s="144"/>
      <c r="X67" s="144"/>
      <c r="AA67" s="144"/>
      <c r="AD67" s="144"/>
      <c r="AG67" s="144"/>
      <c r="AJ67" s="144"/>
    </row>
    <row r="68" spans="1:36" x14ac:dyDescent="0.25">
      <c r="A68" s="1" t="s">
        <v>45</v>
      </c>
      <c r="I68" s="144"/>
      <c r="K68" s="144"/>
      <c r="L68" s="144"/>
      <c r="M68" s="144"/>
      <c r="N68" s="144"/>
      <c r="O68" s="144"/>
      <c r="R68" s="144"/>
      <c r="U68" s="144"/>
      <c r="X68" s="144"/>
      <c r="AA68" s="144"/>
      <c r="AD68" s="144"/>
      <c r="AG68" s="144"/>
      <c r="AJ68" s="144"/>
    </row>
    <row r="69" spans="1:36" x14ac:dyDescent="0.25">
      <c r="I69" s="144"/>
      <c r="K69" s="144"/>
      <c r="L69" s="144"/>
      <c r="M69" s="144"/>
      <c r="N69" s="144"/>
      <c r="O69" s="144"/>
      <c r="R69" s="144"/>
      <c r="U69" s="144"/>
      <c r="X69" s="144"/>
      <c r="AA69" s="144"/>
      <c r="AD69" s="144"/>
      <c r="AG69" s="144"/>
      <c r="AJ69" s="144"/>
    </row>
    <row r="70" spans="1:36" x14ac:dyDescent="0.25">
      <c r="A70" s="6" t="s">
        <v>46</v>
      </c>
      <c r="I70" s="144"/>
      <c r="K70" s="144"/>
      <c r="L70" s="144"/>
      <c r="M70" s="144"/>
      <c r="N70" s="144"/>
      <c r="O70" s="144"/>
      <c r="R70" s="144"/>
      <c r="U70" s="144"/>
      <c r="X70" s="144"/>
      <c r="AA70" s="144"/>
      <c r="AD70" s="144"/>
      <c r="AG70" s="144"/>
      <c r="AJ70" s="144"/>
    </row>
    <row r="71" spans="1:36" x14ac:dyDescent="0.25">
      <c r="A71" s="6" t="s">
        <v>47</v>
      </c>
      <c r="I71" s="144"/>
      <c r="K71" s="144"/>
      <c r="L71" s="144"/>
      <c r="M71" s="144"/>
      <c r="N71" s="144"/>
      <c r="O71" s="144"/>
      <c r="R71" s="144"/>
      <c r="U71" s="144"/>
      <c r="X71" s="144"/>
      <c r="AA71" s="144"/>
      <c r="AD71" s="144"/>
      <c r="AG71" s="144"/>
      <c r="AJ71" s="144"/>
    </row>
    <row r="72" spans="1:36" x14ac:dyDescent="0.25">
      <c r="I72" s="144"/>
      <c r="K72" s="144"/>
      <c r="L72" s="144"/>
      <c r="M72" s="144"/>
      <c r="N72" s="144"/>
      <c r="O72" s="144"/>
      <c r="R72" s="144"/>
      <c r="U72" s="144"/>
      <c r="X72" s="144"/>
      <c r="AA72" s="144"/>
      <c r="AD72" s="144"/>
      <c r="AG72" s="144"/>
      <c r="AJ72" s="144"/>
    </row>
    <row r="73" spans="1:36" x14ac:dyDescent="0.25">
      <c r="A73" s="1" t="s">
        <v>48</v>
      </c>
      <c r="I73" s="144"/>
      <c r="K73" s="144"/>
      <c r="L73" s="144"/>
      <c r="M73" s="144"/>
      <c r="N73" s="144"/>
      <c r="O73" s="144"/>
      <c r="R73" s="144"/>
      <c r="U73" s="144"/>
      <c r="X73" s="144"/>
      <c r="AA73" s="144"/>
      <c r="AD73" s="144"/>
      <c r="AG73" s="144"/>
      <c r="AJ73" s="144"/>
    </row>
    <row r="74" spans="1:36" x14ac:dyDescent="0.25">
      <c r="A74" s="1" t="s">
        <v>49</v>
      </c>
      <c r="I74" s="144"/>
      <c r="K74" s="144"/>
      <c r="L74" s="144"/>
      <c r="M74" s="144"/>
      <c r="N74" s="144"/>
      <c r="O74" s="144"/>
      <c r="R74" s="144"/>
      <c r="U74" s="144"/>
      <c r="X74" s="144"/>
      <c r="AA74" s="144"/>
      <c r="AD74" s="144"/>
      <c r="AG74" s="144"/>
      <c r="AJ74" s="144"/>
    </row>
    <row r="75" spans="1:36" x14ac:dyDescent="0.25">
      <c r="A75" s="1" t="s">
        <v>50</v>
      </c>
      <c r="I75" s="144"/>
      <c r="K75" s="144"/>
      <c r="L75" s="144"/>
      <c r="M75" s="144"/>
      <c r="N75" s="144"/>
      <c r="O75" s="144"/>
      <c r="R75" s="144"/>
      <c r="U75" s="144"/>
      <c r="X75" s="144"/>
      <c r="AA75" s="144"/>
      <c r="AD75" s="144"/>
      <c r="AG75" s="144"/>
      <c r="AJ75" s="144"/>
    </row>
    <row r="76" spans="1:36" x14ac:dyDescent="0.25">
      <c r="A76" s="1" t="s">
        <v>51</v>
      </c>
      <c r="I76" s="144"/>
      <c r="K76" s="144"/>
      <c r="L76" s="144"/>
      <c r="M76" s="144"/>
      <c r="N76" s="144"/>
      <c r="O76" s="144"/>
      <c r="R76" s="144"/>
      <c r="U76" s="144"/>
      <c r="X76" s="144"/>
      <c r="AA76" s="144"/>
      <c r="AD76" s="144"/>
      <c r="AG76" s="144"/>
      <c r="AJ76" s="144"/>
    </row>
    <row r="77" spans="1:36" x14ac:dyDescent="0.25">
      <c r="A77" s="1" t="s">
        <v>52</v>
      </c>
      <c r="I77" s="144"/>
      <c r="K77" s="144"/>
      <c r="L77" s="144"/>
      <c r="M77" s="144"/>
      <c r="N77" s="144"/>
      <c r="O77" s="144"/>
      <c r="R77" s="144"/>
      <c r="U77" s="144"/>
      <c r="X77" s="144"/>
      <c r="AA77" s="144"/>
      <c r="AD77" s="144"/>
      <c r="AG77" s="144"/>
      <c r="AJ77" s="144"/>
    </row>
    <row r="78" spans="1:36" x14ac:dyDescent="0.25">
      <c r="I78" s="144"/>
      <c r="K78" s="144"/>
      <c r="L78" s="144"/>
      <c r="M78" s="144"/>
      <c r="N78" s="144"/>
      <c r="O78" s="144"/>
      <c r="R78" s="144"/>
      <c r="U78" s="144"/>
      <c r="X78" s="144"/>
      <c r="AA78" s="144"/>
      <c r="AD78" s="144"/>
      <c r="AG78" s="144"/>
      <c r="AJ78" s="144"/>
    </row>
    <row r="79" spans="1:36" x14ac:dyDescent="0.25">
      <c r="A79" s="131"/>
      <c r="B79" s="1" t="s">
        <v>53</v>
      </c>
    </row>
  </sheetData>
  <sheetProtection selectLockedCells="1"/>
  <mergeCells count="11">
    <mergeCell ref="B54:D54"/>
    <mergeCell ref="B60:D60"/>
    <mergeCell ref="Y9:Z9"/>
    <mergeCell ref="AB9:AC9"/>
    <mergeCell ref="AE9:AF9"/>
    <mergeCell ref="P9:Q9"/>
    <mergeCell ref="G9:H9"/>
    <mergeCell ref="J9:K9"/>
    <mergeCell ref="M9:N9"/>
    <mergeCell ref="S9:T9"/>
    <mergeCell ref="V9:W9"/>
  </mergeCells>
  <dataValidations disablePrompts="1" count="2">
    <dataValidation type="list" allowBlank="1" showInputMessage="1" showErrorMessage="1" sqref="D5:E5">
      <formula1>"TOU, non-TOU"</formula1>
    </dataValidation>
    <dataValidation type="list" allowBlank="1" showInputMessage="1" showErrorMessage="1" prompt="Select Charge Unit - monthly, per kWh, per kW" sqref="D37:E38 D12:E27 D55:E55 D61:E61 D40:E49 D29:E35">
      <formula1>"Monthly, per kWh, per kW"</formula1>
    </dataValidation>
  </dataValidations>
  <pageMargins left="0.75" right="0.75" top="1" bottom="1" header="0.5" footer="0.5"/>
  <pageSetup paperSize="3" scale="59" orientation="landscape" r:id="rId1"/>
  <headerFooter alignWithMargins="0">
    <oddFooter>&amp;C9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2225" r:id="rId4" name="Option Button 1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12</xdr:col>
                    <xdr:colOff>76200</xdr:colOff>
                    <xdr:row>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26" r:id="rId5" name="Option Button 2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12</xdr:col>
                    <xdr:colOff>76200</xdr:colOff>
                    <xdr:row>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27" r:id="rId6" name="Option Button 3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12</xdr:col>
                    <xdr:colOff>76200</xdr:colOff>
                    <xdr:row>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28" r:id="rId7" name="Option Button 4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12</xdr:col>
                    <xdr:colOff>76200</xdr:colOff>
                    <xdr:row>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29" r:id="rId8" name="Option Button 5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12</xdr:col>
                    <xdr:colOff>76200</xdr:colOff>
                    <xdr:row>7</xdr:row>
                    <xdr:rowOff>31750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>
    <tabColor rgb="FF92D050"/>
    <pageSetUpPr fitToPage="1"/>
  </sheetPr>
  <dimension ref="A1:AP79"/>
  <sheetViews>
    <sheetView showGridLines="0" topLeftCell="A7" zoomScaleNormal="100" workbookViewId="0">
      <selection activeCell="E15" sqref="E15"/>
    </sheetView>
  </sheetViews>
  <sheetFormatPr defaultColWidth="9.1796875" defaultRowHeight="12.5" x14ac:dyDescent="0.25"/>
  <cols>
    <col min="1" max="1" width="2.1796875" style="1" customWidth="1"/>
    <col min="2" max="2" width="28.54296875" style="1" customWidth="1"/>
    <col min="3" max="3" width="1.26953125" style="1" customWidth="1"/>
    <col min="4" max="5" width="11.26953125" style="1" customWidth="1"/>
    <col min="6" max="6" width="7.453125" style="1" bestFit="1" customWidth="1"/>
    <col min="7" max="7" width="12.26953125" style="1" customWidth="1"/>
    <col min="8" max="8" width="8.81640625" style="144" bestFit="1" customWidth="1"/>
    <col min="9" max="9" width="1.7265625" style="1" customWidth="1"/>
    <col min="10" max="10" width="9.81640625" style="1" bestFit="1" customWidth="1"/>
    <col min="11" max="11" width="8.81640625" style="1" bestFit="1" customWidth="1"/>
    <col min="12" max="12" width="1.7265625" style="1" customWidth="1"/>
    <col min="13" max="13" width="9.54296875" style="1" bestFit="1" customWidth="1"/>
    <col min="14" max="14" width="12.1796875" style="1" bestFit="1" customWidth="1"/>
    <col min="15" max="15" width="1.7265625" style="1" customWidth="1"/>
    <col min="16" max="16" width="9.81640625" style="1" hidden="1" customWidth="1"/>
    <col min="17" max="17" width="0" style="1" hidden="1" customWidth="1"/>
    <col min="18" max="18" width="1.7265625" style="1" hidden="1" customWidth="1"/>
    <col min="19" max="20" width="0" style="1" hidden="1" customWidth="1"/>
    <col min="21" max="21" width="1.7265625" style="1" hidden="1" customWidth="1"/>
    <col min="22" max="22" width="9.81640625" style="1" hidden="1" customWidth="1"/>
    <col min="23" max="23" width="0" style="1" hidden="1" customWidth="1"/>
    <col min="24" max="24" width="1.7265625" style="1" hidden="1" customWidth="1"/>
    <col min="25" max="26" width="0" style="1" hidden="1" customWidth="1"/>
    <col min="27" max="27" width="1.7265625" style="1" hidden="1" customWidth="1"/>
    <col min="28" max="28" width="9.81640625" style="1" hidden="1" customWidth="1"/>
    <col min="29" max="29" width="0" style="1" hidden="1" customWidth="1"/>
    <col min="30" max="30" width="1.7265625" style="1" hidden="1" customWidth="1"/>
    <col min="31" max="32" width="0" style="1" hidden="1" customWidth="1"/>
    <col min="33" max="33" width="1.7265625" style="1" customWidth="1"/>
    <col min="34" max="34" width="9.81640625" style="1" bestFit="1" customWidth="1"/>
    <col min="35" max="35" width="9.1796875" style="1"/>
    <col min="36" max="36" width="1.7265625" style="1" customWidth="1"/>
    <col min="37" max="16384" width="9.1796875" style="1"/>
  </cols>
  <sheetData>
    <row r="1" spans="2:42" ht="7.5" customHeight="1" x14ac:dyDescent="0.25">
      <c r="M1"/>
      <c r="N1"/>
    </row>
    <row r="2" spans="2:42" ht="7.5" customHeight="1" x14ac:dyDescent="0.25">
      <c r="M2"/>
      <c r="N2"/>
    </row>
    <row r="3" spans="2:42" ht="15.5" x14ac:dyDescent="0.3">
      <c r="B3" s="2" t="s">
        <v>0</v>
      </c>
      <c r="D3" s="136" t="s">
        <v>54</v>
      </c>
      <c r="E3" s="136"/>
      <c r="F3" s="136"/>
      <c r="G3" s="136"/>
      <c r="H3" s="136"/>
      <c r="I3" s="136"/>
      <c r="J3" s="136"/>
      <c r="K3" s="136"/>
      <c r="L3" s="136"/>
      <c r="M3" s="136"/>
      <c r="N3" s="151">
        <v>1</v>
      </c>
      <c r="O3" s="136"/>
      <c r="Q3" s="34"/>
      <c r="R3" s="152"/>
      <c r="S3" s="34"/>
      <c r="T3" s="34"/>
      <c r="U3" s="152"/>
      <c r="V3" s="34"/>
      <c r="W3" s="34"/>
      <c r="X3" s="152"/>
      <c r="Y3" s="34"/>
      <c r="Z3" s="34"/>
      <c r="AA3" s="152"/>
      <c r="AB3" s="34"/>
      <c r="AC3" s="34"/>
      <c r="AD3" s="152"/>
      <c r="AE3" s="34"/>
      <c r="AF3" s="34"/>
      <c r="AG3" s="152"/>
      <c r="AH3" s="34"/>
      <c r="AI3" s="34"/>
      <c r="AJ3" s="152"/>
      <c r="AK3" s="34"/>
      <c r="AL3" s="34"/>
      <c r="AM3" s="34"/>
      <c r="AN3" s="34"/>
      <c r="AO3" s="34"/>
      <c r="AP3" s="34"/>
    </row>
    <row r="4" spans="2:42" ht="7.5" customHeight="1" x14ac:dyDescent="0.35">
      <c r="B4" s="3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R4" s="4"/>
      <c r="U4" s="4"/>
      <c r="X4" s="4"/>
      <c r="AA4" s="4"/>
      <c r="AD4" s="4"/>
      <c r="AG4" s="4"/>
      <c r="AJ4" s="4"/>
    </row>
    <row r="5" spans="2:42" ht="15.5" x14ac:dyDescent="0.35">
      <c r="B5" s="2" t="s">
        <v>1</v>
      </c>
      <c r="D5" s="5" t="s">
        <v>2</v>
      </c>
      <c r="E5" s="5"/>
      <c r="F5" s="4"/>
      <c r="G5" s="4"/>
      <c r="H5" s="4"/>
    </row>
    <row r="6" spans="2:42" ht="15.5" x14ac:dyDescent="0.35">
      <c r="B6" s="3"/>
      <c r="D6" s="4"/>
      <c r="E6" s="4"/>
      <c r="F6" s="4"/>
      <c r="G6" s="4"/>
      <c r="H6" s="4"/>
      <c r="J6" s="153"/>
      <c r="K6" s="153"/>
    </row>
    <row r="7" spans="2:42" ht="13" x14ac:dyDescent="0.3">
      <c r="B7" s="6"/>
      <c r="D7" s="7" t="s">
        <v>3</v>
      </c>
      <c r="E7" s="7"/>
      <c r="F7" s="7"/>
      <c r="G7" s="8">
        <v>1000</v>
      </c>
      <c r="H7" s="9" t="s">
        <v>4</v>
      </c>
      <c r="J7" s="153"/>
      <c r="K7" s="153"/>
    </row>
    <row r="8" spans="2:42" x14ac:dyDescent="0.25">
      <c r="B8" s="6"/>
    </row>
    <row r="9" spans="2:42" s="19" customFormat="1" ht="25.15" customHeight="1" x14ac:dyDescent="0.25">
      <c r="B9" s="148"/>
      <c r="D9" s="149"/>
      <c r="E9" s="149"/>
      <c r="F9" s="149"/>
      <c r="G9" s="220" t="s">
        <v>113</v>
      </c>
      <c r="H9" s="221"/>
      <c r="I9" s="150"/>
      <c r="J9" s="220" t="s">
        <v>59</v>
      </c>
      <c r="K9" s="221"/>
      <c r="L9" s="150"/>
      <c r="M9" s="220" t="s">
        <v>60</v>
      </c>
      <c r="N9" s="221"/>
      <c r="O9" s="150"/>
      <c r="P9" s="220" t="s">
        <v>62</v>
      </c>
      <c r="Q9" s="221"/>
      <c r="R9" s="150"/>
      <c r="S9" s="220" t="s">
        <v>63</v>
      </c>
      <c r="T9" s="221"/>
      <c r="U9" s="150"/>
      <c r="V9" s="220" t="s">
        <v>64</v>
      </c>
      <c r="W9" s="221"/>
      <c r="X9" s="150"/>
      <c r="Y9" s="220" t="s">
        <v>65</v>
      </c>
      <c r="Z9" s="221"/>
      <c r="AA9" s="150"/>
      <c r="AB9" s="220" t="s">
        <v>66</v>
      </c>
      <c r="AC9" s="221"/>
      <c r="AD9" s="150"/>
      <c r="AE9" s="220" t="s">
        <v>67</v>
      </c>
      <c r="AF9" s="221"/>
    </row>
    <row r="10" spans="2:42" ht="12.75" customHeight="1" x14ac:dyDescent="0.3">
      <c r="B10" s="6"/>
      <c r="D10" s="137" t="s">
        <v>5</v>
      </c>
      <c r="E10" s="137"/>
      <c r="F10" s="10" t="s">
        <v>7</v>
      </c>
      <c r="G10" s="10" t="s">
        <v>6</v>
      </c>
      <c r="H10" s="11" t="s">
        <v>8</v>
      </c>
      <c r="I10" s="144"/>
      <c r="J10" s="10" t="s">
        <v>6</v>
      </c>
      <c r="K10" s="11" t="s">
        <v>8</v>
      </c>
      <c r="L10" s="144"/>
      <c r="M10" s="145" t="s">
        <v>9</v>
      </c>
      <c r="N10" s="139" t="s">
        <v>10</v>
      </c>
      <c r="O10" s="144"/>
      <c r="P10" s="10" t="s">
        <v>6</v>
      </c>
      <c r="Q10" s="11" t="s">
        <v>8</v>
      </c>
      <c r="R10" s="144"/>
      <c r="S10" s="145" t="s">
        <v>9</v>
      </c>
      <c r="T10" s="139" t="s">
        <v>61</v>
      </c>
      <c r="U10" s="144"/>
      <c r="V10" s="10" t="s">
        <v>6</v>
      </c>
      <c r="W10" s="11" t="s">
        <v>8</v>
      </c>
      <c r="X10" s="144"/>
      <c r="Y10" s="145" t="s">
        <v>9</v>
      </c>
      <c r="Z10" s="139" t="s">
        <v>61</v>
      </c>
      <c r="AA10" s="144"/>
      <c r="AB10" s="10" t="s">
        <v>6</v>
      </c>
      <c r="AC10" s="11" t="s">
        <v>8</v>
      </c>
      <c r="AD10" s="144"/>
      <c r="AE10" s="145" t="s">
        <v>9</v>
      </c>
      <c r="AF10" s="139" t="s">
        <v>61</v>
      </c>
    </row>
    <row r="11" spans="2:42" ht="13" x14ac:dyDescent="0.3">
      <c r="B11" s="6"/>
      <c r="D11" s="138"/>
      <c r="E11" s="138"/>
      <c r="F11" s="12"/>
      <c r="G11" s="12" t="s">
        <v>11</v>
      </c>
      <c r="H11" s="13" t="s">
        <v>11</v>
      </c>
      <c r="I11" s="144"/>
      <c r="J11" s="12" t="s">
        <v>11</v>
      </c>
      <c r="K11" s="13" t="s">
        <v>11</v>
      </c>
      <c r="L11" s="144"/>
      <c r="M11" s="146"/>
      <c r="N11" s="140"/>
      <c r="O11" s="144"/>
      <c r="P11" s="12" t="s">
        <v>11</v>
      </c>
      <c r="Q11" s="13" t="s">
        <v>11</v>
      </c>
      <c r="R11" s="144"/>
      <c r="S11" s="146"/>
      <c r="T11" s="140"/>
      <c r="U11" s="144"/>
      <c r="V11" s="12" t="s">
        <v>11</v>
      </c>
      <c r="W11" s="13" t="s">
        <v>11</v>
      </c>
      <c r="X11" s="144"/>
      <c r="Y11" s="146"/>
      <c r="Z11" s="140"/>
      <c r="AA11" s="144"/>
      <c r="AB11" s="12" t="s">
        <v>11</v>
      </c>
      <c r="AC11" s="13" t="s">
        <v>11</v>
      </c>
      <c r="AD11" s="144"/>
      <c r="AE11" s="146"/>
      <c r="AF11" s="140"/>
    </row>
    <row r="12" spans="2:42" x14ac:dyDescent="0.25">
      <c r="B12" s="14" t="s">
        <v>12</v>
      </c>
      <c r="C12" s="14"/>
      <c r="D12" s="15" t="s">
        <v>55</v>
      </c>
      <c r="E12" s="15"/>
      <c r="F12" s="17">
        <v>1</v>
      </c>
      <c r="G12" s="16">
        <v>15.72</v>
      </c>
      <c r="H12" s="18">
        <f t="shared" ref="H12:H27" si="0">$F12*G12</f>
        <v>15.72</v>
      </c>
      <c r="I12" s="19"/>
      <c r="J12" s="16">
        <v>18.8</v>
      </c>
      <c r="K12" s="18">
        <f t="shared" ref="K12:K27" si="1">$F12*J12</f>
        <v>18.8</v>
      </c>
      <c r="L12" s="19"/>
      <c r="M12" s="21">
        <f t="shared" ref="M12:M21" si="2">K12-H12</f>
        <v>3.08</v>
      </c>
      <c r="N12" s="22">
        <f t="shared" ref="N12:N21" si="3">IF((H12)=0,"",(M12/H12))</f>
        <v>0.19592875318066158</v>
      </c>
      <c r="O12" s="19"/>
      <c r="P12" s="16">
        <v>21.45</v>
      </c>
      <c r="Q12" s="18">
        <f t="shared" ref="Q12:Q27" si="4">$F12*P12</f>
        <v>21.45</v>
      </c>
      <c r="R12" s="19"/>
      <c r="S12" s="21">
        <f>Q12-K12</f>
        <v>2.6499999999999986</v>
      </c>
      <c r="T12" s="22">
        <f t="shared" ref="T12:T34" si="5">IF((K12)=0,"",(S12/K12))</f>
        <v>0.14095744680851055</v>
      </c>
      <c r="U12" s="19"/>
      <c r="V12" s="16">
        <v>23.87</v>
      </c>
      <c r="W12" s="18">
        <f t="shared" ref="W12:W27" si="6">$F12*V12</f>
        <v>23.87</v>
      </c>
      <c r="X12" s="19"/>
      <c r="Y12" s="21">
        <f>W12-Q12</f>
        <v>2.4200000000000017</v>
      </c>
      <c r="Z12" s="22">
        <f t="shared" ref="Z12:Z34" si="7">IF((Q12)=0,"",(Y12/Q12))</f>
        <v>0.11282051282051291</v>
      </c>
      <c r="AA12" s="19"/>
      <c r="AB12" s="16">
        <v>26.88</v>
      </c>
      <c r="AC12" s="18">
        <f t="shared" ref="AC12:AC27" si="8">$F12*AB12</f>
        <v>26.88</v>
      </c>
      <c r="AD12" s="19"/>
      <c r="AE12" s="21">
        <f>AC12-W12</f>
        <v>3.009999999999998</v>
      </c>
      <c r="AF12" s="22">
        <f t="shared" ref="AF12:AF34" si="9">IF((W12)=0,"",(AE12/W12))</f>
        <v>0.12609970674486795</v>
      </c>
    </row>
    <row r="13" spans="2:42" x14ac:dyDescent="0.25">
      <c r="B13" s="14" t="s">
        <v>112</v>
      </c>
      <c r="C13" s="14"/>
      <c r="D13" s="15" t="s">
        <v>55</v>
      </c>
      <c r="E13" s="15"/>
      <c r="F13" s="17">
        <v>1</v>
      </c>
      <c r="G13" s="16">
        <v>0.8</v>
      </c>
      <c r="H13" s="18">
        <f t="shared" si="0"/>
        <v>0.8</v>
      </c>
      <c r="I13" s="19"/>
      <c r="J13" s="16">
        <v>0.79</v>
      </c>
      <c r="K13" s="18">
        <f t="shared" si="1"/>
        <v>0.79</v>
      </c>
      <c r="L13" s="19"/>
      <c r="M13" s="21">
        <f t="shared" si="2"/>
        <v>-1.0000000000000009E-2</v>
      </c>
      <c r="N13" s="22">
        <f t="shared" si="3"/>
        <v>-1.2500000000000011E-2</v>
      </c>
      <c r="O13" s="19"/>
      <c r="P13" s="16">
        <v>0.79</v>
      </c>
      <c r="Q13" s="18">
        <f t="shared" si="4"/>
        <v>0.79</v>
      </c>
      <c r="R13" s="19"/>
      <c r="S13" s="21">
        <f t="shared" ref="S13" si="10">Q13-K13</f>
        <v>0</v>
      </c>
      <c r="T13" s="22">
        <f t="shared" si="5"/>
        <v>0</v>
      </c>
      <c r="U13" s="19"/>
      <c r="V13" s="16"/>
      <c r="W13" s="18">
        <f t="shared" si="6"/>
        <v>0</v>
      </c>
      <c r="X13" s="19"/>
      <c r="Y13" s="21">
        <f t="shared" ref="Y13" si="11">W13-Q13</f>
        <v>-0.79</v>
      </c>
      <c r="Z13" s="22">
        <f t="shared" si="7"/>
        <v>-1</v>
      </c>
      <c r="AA13" s="19"/>
      <c r="AB13" s="16"/>
      <c r="AC13" s="18">
        <f t="shared" si="8"/>
        <v>0</v>
      </c>
      <c r="AD13" s="19"/>
      <c r="AE13" s="21">
        <f t="shared" ref="AE13" si="12">AC13-W13</f>
        <v>0</v>
      </c>
      <c r="AF13" s="22" t="str">
        <f t="shared" si="9"/>
        <v/>
      </c>
    </row>
    <row r="14" spans="2:42" x14ac:dyDescent="0.25">
      <c r="B14" s="23" t="s">
        <v>104</v>
      </c>
      <c r="C14" s="14"/>
      <c r="D14" s="15" t="s">
        <v>55</v>
      </c>
      <c r="E14" s="15"/>
      <c r="F14" s="17">
        <v>1</v>
      </c>
      <c r="G14" s="16">
        <v>0</v>
      </c>
      <c r="H14" s="18">
        <f t="shared" si="0"/>
        <v>0</v>
      </c>
      <c r="I14" s="19"/>
      <c r="J14" s="16">
        <v>0</v>
      </c>
      <c r="K14" s="18">
        <f t="shared" si="1"/>
        <v>0</v>
      </c>
      <c r="L14" s="19"/>
      <c r="M14" s="21">
        <f t="shared" si="2"/>
        <v>0</v>
      </c>
      <c r="N14" s="22" t="str">
        <f t="shared" si="3"/>
        <v/>
      </c>
      <c r="O14" s="19"/>
      <c r="P14" s="16">
        <v>0</v>
      </c>
      <c r="Q14" s="18">
        <f t="shared" si="4"/>
        <v>0</v>
      </c>
      <c r="R14" s="19"/>
      <c r="S14" s="21">
        <f t="shared" ref="S14:S60" si="13">Q14-K14</f>
        <v>0</v>
      </c>
      <c r="T14" s="22" t="str">
        <f t="shared" si="5"/>
        <v/>
      </c>
      <c r="U14" s="19"/>
      <c r="V14" s="16">
        <v>0</v>
      </c>
      <c r="W14" s="18">
        <f t="shared" si="6"/>
        <v>0</v>
      </c>
      <c r="X14" s="19"/>
      <c r="Y14" s="21">
        <f t="shared" ref="Y14:Y60" si="14">W14-Q14</f>
        <v>0</v>
      </c>
      <c r="Z14" s="22" t="str">
        <f t="shared" si="7"/>
        <v/>
      </c>
      <c r="AA14" s="19"/>
      <c r="AB14" s="16">
        <v>0</v>
      </c>
      <c r="AC14" s="18">
        <f t="shared" si="8"/>
        <v>0</v>
      </c>
      <c r="AD14" s="19"/>
      <c r="AE14" s="21">
        <f t="shared" ref="AE14:AE60" si="15">AC14-W14</f>
        <v>0</v>
      </c>
      <c r="AF14" s="22" t="str">
        <f t="shared" si="9"/>
        <v/>
      </c>
    </row>
    <row r="15" spans="2:42" x14ac:dyDescent="0.25">
      <c r="B15" s="23" t="s">
        <v>105</v>
      </c>
      <c r="C15" s="14"/>
      <c r="D15" s="15" t="s">
        <v>55</v>
      </c>
      <c r="E15" s="15"/>
      <c r="F15" s="17">
        <v>1</v>
      </c>
      <c r="G15" s="16">
        <v>0</v>
      </c>
      <c r="H15" s="18">
        <f t="shared" si="0"/>
        <v>0</v>
      </c>
      <c r="I15" s="19"/>
      <c r="J15" s="16">
        <v>0</v>
      </c>
      <c r="K15" s="18">
        <f t="shared" si="1"/>
        <v>0</v>
      </c>
      <c r="L15" s="19"/>
      <c r="M15" s="21">
        <f t="shared" si="2"/>
        <v>0</v>
      </c>
      <c r="N15" s="22" t="str">
        <f t="shared" si="3"/>
        <v/>
      </c>
      <c r="O15" s="19"/>
      <c r="P15" s="16">
        <v>0</v>
      </c>
      <c r="Q15" s="18">
        <f t="shared" si="4"/>
        <v>0</v>
      </c>
      <c r="R15" s="19"/>
      <c r="S15" s="21">
        <f t="shared" si="13"/>
        <v>0</v>
      </c>
      <c r="T15" s="22" t="str">
        <f t="shared" si="5"/>
        <v/>
      </c>
      <c r="U15" s="19"/>
      <c r="V15" s="16">
        <v>0</v>
      </c>
      <c r="W15" s="18">
        <f t="shared" si="6"/>
        <v>0</v>
      </c>
      <c r="X15" s="19"/>
      <c r="Y15" s="21">
        <f t="shared" si="14"/>
        <v>0</v>
      </c>
      <c r="Z15" s="22" t="str">
        <f t="shared" si="7"/>
        <v/>
      </c>
      <c r="AA15" s="19"/>
      <c r="AB15" s="16">
        <v>0</v>
      </c>
      <c r="AC15" s="18">
        <f t="shared" si="8"/>
        <v>0</v>
      </c>
      <c r="AD15" s="19"/>
      <c r="AE15" s="21">
        <f t="shared" si="15"/>
        <v>0</v>
      </c>
      <c r="AF15" s="22" t="str">
        <f t="shared" si="9"/>
        <v/>
      </c>
    </row>
    <row r="16" spans="2:42" hidden="1" x14ac:dyDescent="0.25">
      <c r="B16" s="23"/>
      <c r="C16" s="14"/>
      <c r="D16" s="15"/>
      <c r="E16" s="15"/>
      <c r="F16" s="17">
        <v>1</v>
      </c>
      <c r="G16" s="16"/>
      <c r="H16" s="18">
        <f t="shared" si="0"/>
        <v>0</v>
      </c>
      <c r="I16" s="19"/>
      <c r="J16" s="16"/>
      <c r="K16" s="18">
        <f t="shared" si="1"/>
        <v>0</v>
      </c>
      <c r="L16" s="19"/>
      <c r="M16" s="21">
        <f t="shared" si="2"/>
        <v>0</v>
      </c>
      <c r="N16" s="22" t="str">
        <f t="shared" si="3"/>
        <v/>
      </c>
      <c r="O16" s="19"/>
      <c r="P16" s="16"/>
      <c r="Q16" s="18">
        <f t="shared" si="4"/>
        <v>0</v>
      </c>
      <c r="R16" s="19"/>
      <c r="S16" s="21">
        <f t="shared" si="13"/>
        <v>0</v>
      </c>
      <c r="T16" s="22" t="str">
        <f t="shared" si="5"/>
        <v/>
      </c>
      <c r="U16" s="19"/>
      <c r="V16" s="16"/>
      <c r="W16" s="18">
        <f t="shared" si="6"/>
        <v>0</v>
      </c>
      <c r="X16" s="19"/>
      <c r="Y16" s="21">
        <f t="shared" si="14"/>
        <v>0</v>
      </c>
      <c r="Z16" s="22" t="str">
        <f t="shared" si="7"/>
        <v/>
      </c>
      <c r="AA16" s="19"/>
      <c r="AB16" s="16"/>
      <c r="AC16" s="18">
        <f t="shared" si="8"/>
        <v>0</v>
      </c>
      <c r="AD16" s="19"/>
      <c r="AE16" s="21">
        <f t="shared" si="15"/>
        <v>0</v>
      </c>
      <c r="AF16" s="22" t="str">
        <f t="shared" si="9"/>
        <v/>
      </c>
    </row>
    <row r="17" spans="2:32" hidden="1" x14ac:dyDescent="0.25">
      <c r="B17" s="23"/>
      <c r="C17" s="14"/>
      <c r="D17" s="15"/>
      <c r="E17" s="15"/>
      <c r="F17" s="17">
        <v>1</v>
      </c>
      <c r="G17" s="16"/>
      <c r="H17" s="18">
        <f t="shared" si="0"/>
        <v>0</v>
      </c>
      <c r="I17" s="19"/>
      <c r="J17" s="16"/>
      <c r="K17" s="18">
        <f t="shared" si="1"/>
        <v>0</v>
      </c>
      <c r="L17" s="19"/>
      <c r="M17" s="21">
        <f t="shared" si="2"/>
        <v>0</v>
      </c>
      <c r="N17" s="22" t="str">
        <f t="shared" si="3"/>
        <v/>
      </c>
      <c r="O17" s="19"/>
      <c r="P17" s="16"/>
      <c r="Q17" s="18">
        <f t="shared" si="4"/>
        <v>0</v>
      </c>
      <c r="R17" s="19"/>
      <c r="S17" s="21">
        <f t="shared" si="13"/>
        <v>0</v>
      </c>
      <c r="T17" s="22" t="str">
        <f t="shared" si="5"/>
        <v/>
      </c>
      <c r="U17" s="19"/>
      <c r="V17" s="16"/>
      <c r="W17" s="18">
        <f t="shared" si="6"/>
        <v>0</v>
      </c>
      <c r="X17" s="19"/>
      <c r="Y17" s="21">
        <f t="shared" si="14"/>
        <v>0</v>
      </c>
      <c r="Z17" s="22" t="str">
        <f t="shared" si="7"/>
        <v/>
      </c>
      <c r="AA17" s="19"/>
      <c r="AB17" s="16"/>
      <c r="AC17" s="18">
        <f t="shared" si="8"/>
        <v>0</v>
      </c>
      <c r="AD17" s="19"/>
      <c r="AE17" s="21">
        <f t="shared" si="15"/>
        <v>0</v>
      </c>
      <c r="AF17" s="22" t="str">
        <f t="shared" si="9"/>
        <v/>
      </c>
    </row>
    <row r="18" spans="2:32" hidden="1" x14ac:dyDescent="0.25">
      <c r="B18" s="23"/>
      <c r="C18" s="14"/>
      <c r="D18" s="15"/>
      <c r="E18" s="15"/>
      <c r="F18" s="17">
        <v>1</v>
      </c>
      <c r="G18" s="16"/>
      <c r="H18" s="18">
        <f t="shared" si="0"/>
        <v>0</v>
      </c>
      <c r="I18" s="19"/>
      <c r="J18" s="16"/>
      <c r="K18" s="18">
        <f t="shared" si="1"/>
        <v>0</v>
      </c>
      <c r="L18" s="19"/>
      <c r="M18" s="21">
        <f t="shared" si="2"/>
        <v>0</v>
      </c>
      <c r="N18" s="22" t="str">
        <f t="shared" si="3"/>
        <v/>
      </c>
      <c r="O18" s="19"/>
      <c r="P18" s="16"/>
      <c r="Q18" s="18">
        <f t="shared" si="4"/>
        <v>0</v>
      </c>
      <c r="R18" s="19"/>
      <c r="S18" s="21">
        <f t="shared" si="13"/>
        <v>0</v>
      </c>
      <c r="T18" s="22" t="str">
        <f t="shared" si="5"/>
        <v/>
      </c>
      <c r="U18" s="19"/>
      <c r="V18" s="16"/>
      <c r="W18" s="18">
        <f t="shared" si="6"/>
        <v>0</v>
      </c>
      <c r="X18" s="19"/>
      <c r="Y18" s="21">
        <f t="shared" si="14"/>
        <v>0</v>
      </c>
      <c r="Z18" s="22" t="str">
        <f t="shared" si="7"/>
        <v/>
      </c>
      <c r="AA18" s="19"/>
      <c r="AB18" s="16"/>
      <c r="AC18" s="18">
        <f t="shared" si="8"/>
        <v>0</v>
      </c>
      <c r="AD18" s="19"/>
      <c r="AE18" s="21">
        <f t="shared" si="15"/>
        <v>0</v>
      </c>
      <c r="AF18" s="22" t="str">
        <f t="shared" si="9"/>
        <v/>
      </c>
    </row>
    <row r="19" spans="2:32" x14ac:dyDescent="0.25">
      <c r="B19" s="14" t="s">
        <v>14</v>
      </c>
      <c r="C19" s="14"/>
      <c r="D19" s="15" t="s">
        <v>58</v>
      </c>
      <c r="E19" s="15"/>
      <c r="F19" s="17">
        <f>$G$7</f>
        <v>1000</v>
      </c>
      <c r="G19" s="16">
        <v>1.55E-2</v>
      </c>
      <c r="H19" s="18">
        <f t="shared" si="0"/>
        <v>15.5</v>
      </c>
      <c r="I19" s="19"/>
      <c r="J19" s="16">
        <v>1.21E-2</v>
      </c>
      <c r="K19" s="18">
        <f t="shared" si="1"/>
        <v>12.1</v>
      </c>
      <c r="L19" s="19"/>
      <c r="M19" s="21">
        <f t="shared" si="2"/>
        <v>-3.4000000000000004</v>
      </c>
      <c r="N19" s="22">
        <f t="shared" si="3"/>
        <v>-0.21935483870967745</v>
      </c>
      <c r="O19" s="19"/>
      <c r="P19" s="16">
        <v>8.0999999999999996E-3</v>
      </c>
      <c r="Q19" s="18">
        <f t="shared" si="4"/>
        <v>8.1</v>
      </c>
      <c r="R19" s="19"/>
      <c r="S19" s="21">
        <f t="shared" si="13"/>
        <v>-4</v>
      </c>
      <c r="T19" s="22">
        <f t="shared" si="5"/>
        <v>-0.33057851239669422</v>
      </c>
      <c r="U19" s="19"/>
      <c r="V19" s="16">
        <v>4.0000000000000001E-3</v>
      </c>
      <c r="W19" s="18">
        <f t="shared" si="6"/>
        <v>4</v>
      </c>
      <c r="X19" s="19"/>
      <c r="Y19" s="21">
        <f t="shared" si="14"/>
        <v>-4.0999999999999996</v>
      </c>
      <c r="Z19" s="22">
        <f t="shared" si="7"/>
        <v>-0.50617283950617287</v>
      </c>
      <c r="AA19" s="19"/>
      <c r="AB19" s="16">
        <v>0</v>
      </c>
      <c r="AC19" s="18">
        <f t="shared" si="8"/>
        <v>0</v>
      </c>
      <c r="AD19" s="19"/>
      <c r="AE19" s="21">
        <f t="shared" si="15"/>
        <v>-4</v>
      </c>
      <c r="AF19" s="22">
        <f t="shared" si="9"/>
        <v>-1</v>
      </c>
    </row>
    <row r="20" spans="2:32" x14ac:dyDescent="0.25">
      <c r="B20" s="14" t="s">
        <v>15</v>
      </c>
      <c r="C20" s="14"/>
      <c r="D20" s="15" t="s">
        <v>55</v>
      </c>
      <c r="E20" s="15"/>
      <c r="F20" s="17">
        <v>1</v>
      </c>
      <c r="G20" s="16">
        <v>0.01</v>
      </c>
      <c r="H20" s="18">
        <f t="shared" si="0"/>
        <v>0.01</v>
      </c>
      <c r="I20" s="19"/>
      <c r="J20" s="16"/>
      <c r="K20" s="18">
        <f t="shared" si="1"/>
        <v>0</v>
      </c>
      <c r="L20" s="19"/>
      <c r="M20" s="21">
        <f t="shared" si="2"/>
        <v>-0.01</v>
      </c>
      <c r="N20" s="22">
        <f t="shared" si="3"/>
        <v>-1</v>
      </c>
      <c r="O20" s="19"/>
      <c r="P20" s="16"/>
      <c r="Q20" s="18">
        <f t="shared" si="4"/>
        <v>0</v>
      </c>
      <c r="R20" s="19"/>
      <c r="S20" s="21">
        <f t="shared" si="13"/>
        <v>0</v>
      </c>
      <c r="T20" s="22" t="str">
        <f t="shared" si="5"/>
        <v/>
      </c>
      <c r="U20" s="19"/>
      <c r="V20" s="16"/>
      <c r="W20" s="18">
        <f t="shared" si="6"/>
        <v>0</v>
      </c>
      <c r="X20" s="19"/>
      <c r="Y20" s="21">
        <f t="shared" si="14"/>
        <v>0</v>
      </c>
      <c r="Z20" s="22" t="str">
        <f t="shared" si="7"/>
        <v/>
      </c>
      <c r="AA20" s="19"/>
      <c r="AB20" s="16"/>
      <c r="AC20" s="18">
        <f t="shared" si="8"/>
        <v>0</v>
      </c>
      <c r="AD20" s="19"/>
      <c r="AE20" s="21">
        <f t="shared" si="15"/>
        <v>0</v>
      </c>
      <c r="AF20" s="22" t="str">
        <f t="shared" si="9"/>
        <v/>
      </c>
    </row>
    <row r="21" spans="2:32" x14ac:dyDescent="0.25">
      <c r="B21" s="14" t="s">
        <v>16</v>
      </c>
      <c r="C21" s="14"/>
      <c r="D21" s="15" t="s">
        <v>58</v>
      </c>
      <c r="E21" s="15"/>
      <c r="F21" s="17">
        <f>$G$7</f>
        <v>1000</v>
      </c>
      <c r="G21" s="16">
        <v>-1E-4</v>
      </c>
      <c r="H21" s="18">
        <f t="shared" si="0"/>
        <v>-0.1</v>
      </c>
      <c r="I21" s="19"/>
      <c r="J21" s="16"/>
      <c r="K21" s="18">
        <f t="shared" si="1"/>
        <v>0</v>
      </c>
      <c r="L21" s="19"/>
      <c r="M21" s="21">
        <f t="shared" si="2"/>
        <v>0.1</v>
      </c>
      <c r="N21" s="22">
        <f t="shared" si="3"/>
        <v>-1</v>
      </c>
      <c r="O21" s="19"/>
      <c r="P21" s="16"/>
      <c r="Q21" s="18">
        <f t="shared" si="4"/>
        <v>0</v>
      </c>
      <c r="R21" s="19"/>
      <c r="S21" s="21">
        <f t="shared" si="13"/>
        <v>0</v>
      </c>
      <c r="T21" s="22" t="str">
        <f t="shared" si="5"/>
        <v/>
      </c>
      <c r="U21" s="19"/>
      <c r="V21" s="16"/>
      <c r="W21" s="18">
        <f t="shared" si="6"/>
        <v>0</v>
      </c>
      <c r="X21" s="19"/>
      <c r="Y21" s="21">
        <f t="shared" si="14"/>
        <v>0</v>
      </c>
      <c r="Z21" s="22" t="str">
        <f t="shared" si="7"/>
        <v/>
      </c>
      <c r="AA21" s="19"/>
      <c r="AB21" s="16"/>
      <c r="AC21" s="18">
        <f t="shared" si="8"/>
        <v>0</v>
      </c>
      <c r="AD21" s="19"/>
      <c r="AE21" s="21">
        <f t="shared" si="15"/>
        <v>0</v>
      </c>
      <c r="AF21" s="22" t="str">
        <f t="shared" si="9"/>
        <v/>
      </c>
    </row>
    <row r="22" spans="2:32" hidden="1" x14ac:dyDescent="0.25">
      <c r="B22" s="24"/>
      <c r="C22" s="14"/>
      <c r="D22" s="15"/>
      <c r="E22" s="15"/>
      <c r="F22" s="17"/>
      <c r="G22" s="16"/>
      <c r="H22" s="18"/>
      <c r="I22" s="19"/>
      <c r="J22" s="16"/>
      <c r="K22" s="18"/>
      <c r="L22" s="19"/>
      <c r="M22" s="21"/>
      <c r="N22" s="22"/>
      <c r="O22" s="19"/>
      <c r="P22" s="16"/>
      <c r="Q22" s="18"/>
      <c r="R22" s="19"/>
      <c r="S22" s="21"/>
      <c r="T22" s="22"/>
      <c r="U22" s="19"/>
      <c r="V22" s="16"/>
      <c r="W22" s="18"/>
      <c r="X22" s="19"/>
      <c r="Y22" s="21"/>
      <c r="Z22" s="22"/>
      <c r="AA22" s="19"/>
      <c r="AB22" s="16"/>
      <c r="AC22" s="18"/>
      <c r="AD22" s="19"/>
      <c r="AE22" s="21"/>
      <c r="AF22" s="22"/>
    </row>
    <row r="23" spans="2:32" hidden="1" x14ac:dyDescent="0.25">
      <c r="B23" s="132"/>
      <c r="C23" s="14"/>
      <c r="D23" s="15"/>
      <c r="E23" s="15"/>
      <c r="F23" s="17"/>
      <c r="G23" s="16"/>
      <c r="H23" s="18"/>
      <c r="I23" s="19"/>
      <c r="J23" s="16"/>
      <c r="K23" s="18"/>
      <c r="L23" s="19"/>
      <c r="M23" s="21"/>
      <c r="N23" s="22"/>
      <c r="O23" s="19"/>
      <c r="P23" s="16"/>
      <c r="Q23" s="18"/>
      <c r="R23" s="19"/>
      <c r="S23" s="21"/>
      <c r="T23" s="22"/>
      <c r="U23" s="19"/>
      <c r="V23" s="16"/>
      <c r="W23" s="18"/>
      <c r="X23" s="19"/>
      <c r="Y23" s="21"/>
      <c r="Z23" s="22"/>
      <c r="AA23" s="19"/>
      <c r="AB23" s="16"/>
      <c r="AC23" s="18"/>
      <c r="AD23" s="19"/>
      <c r="AE23" s="21"/>
      <c r="AF23" s="22"/>
    </row>
    <row r="24" spans="2:32" x14ac:dyDescent="0.25">
      <c r="B24" s="24" t="s">
        <v>57</v>
      </c>
      <c r="C24" s="14"/>
      <c r="D24" s="15" t="s">
        <v>58</v>
      </c>
      <c r="E24" s="15"/>
      <c r="F24" s="17">
        <f t="shared" ref="F24:F27" si="16">$G$7</f>
        <v>1000</v>
      </c>
      <c r="G24" s="16">
        <v>0</v>
      </c>
      <c r="H24" s="18">
        <f t="shared" si="0"/>
        <v>0</v>
      </c>
      <c r="I24" s="19"/>
      <c r="J24" s="16">
        <v>0</v>
      </c>
      <c r="K24" s="18">
        <f t="shared" si="1"/>
        <v>0</v>
      </c>
      <c r="L24" s="19"/>
      <c r="M24" s="21">
        <f t="shared" ref="M24:M29" si="17">K24-H24</f>
        <v>0</v>
      </c>
      <c r="N24" s="22" t="str">
        <f t="shared" ref="N24:N29" si="18">IF((H24)=0,"",(M24/H24))</f>
        <v/>
      </c>
      <c r="O24" s="19"/>
      <c r="P24" s="16">
        <v>0</v>
      </c>
      <c r="Q24" s="18">
        <f t="shared" si="4"/>
        <v>0</v>
      </c>
      <c r="R24" s="19"/>
      <c r="S24" s="21">
        <f t="shared" si="13"/>
        <v>0</v>
      </c>
      <c r="T24" s="22" t="str">
        <f t="shared" si="5"/>
        <v/>
      </c>
      <c r="U24" s="19"/>
      <c r="V24" s="16">
        <v>0</v>
      </c>
      <c r="W24" s="18">
        <f t="shared" si="6"/>
        <v>0</v>
      </c>
      <c r="X24" s="19"/>
      <c r="Y24" s="21">
        <f t="shared" si="14"/>
        <v>0</v>
      </c>
      <c r="Z24" s="22" t="str">
        <f t="shared" si="7"/>
        <v/>
      </c>
      <c r="AA24" s="19"/>
      <c r="AB24" s="16">
        <v>0</v>
      </c>
      <c r="AC24" s="18">
        <f t="shared" si="8"/>
        <v>0</v>
      </c>
      <c r="AD24" s="19"/>
      <c r="AE24" s="21">
        <f t="shared" si="15"/>
        <v>0</v>
      </c>
      <c r="AF24" s="22" t="str">
        <f t="shared" si="9"/>
        <v/>
      </c>
    </row>
    <row r="25" spans="2:32" hidden="1" x14ac:dyDescent="0.25">
      <c r="B25" s="24"/>
      <c r="C25" s="14"/>
      <c r="D25" s="15"/>
      <c r="E25" s="15"/>
      <c r="F25" s="17">
        <f t="shared" si="16"/>
        <v>1000</v>
      </c>
      <c r="G25" s="16"/>
      <c r="H25" s="18">
        <f t="shared" si="0"/>
        <v>0</v>
      </c>
      <c r="I25" s="19"/>
      <c r="J25" s="16"/>
      <c r="K25" s="18">
        <f t="shared" si="1"/>
        <v>0</v>
      </c>
      <c r="L25" s="19"/>
      <c r="M25" s="21">
        <f t="shared" si="17"/>
        <v>0</v>
      </c>
      <c r="N25" s="22" t="str">
        <f t="shared" si="18"/>
        <v/>
      </c>
      <c r="O25" s="19"/>
      <c r="P25" s="16"/>
      <c r="Q25" s="18">
        <f t="shared" si="4"/>
        <v>0</v>
      </c>
      <c r="R25" s="19"/>
      <c r="S25" s="21">
        <f t="shared" si="13"/>
        <v>0</v>
      </c>
      <c r="T25" s="22" t="str">
        <f t="shared" si="5"/>
        <v/>
      </c>
      <c r="U25" s="19"/>
      <c r="V25" s="16"/>
      <c r="W25" s="18">
        <f t="shared" si="6"/>
        <v>0</v>
      </c>
      <c r="X25" s="19"/>
      <c r="Y25" s="21">
        <f t="shared" si="14"/>
        <v>0</v>
      </c>
      <c r="Z25" s="22" t="str">
        <f t="shared" si="7"/>
        <v/>
      </c>
      <c r="AA25" s="19"/>
      <c r="AB25" s="16"/>
      <c r="AC25" s="18">
        <f t="shared" si="8"/>
        <v>0</v>
      </c>
      <c r="AD25" s="19"/>
      <c r="AE25" s="21">
        <f t="shared" si="15"/>
        <v>0</v>
      </c>
      <c r="AF25" s="22" t="str">
        <f t="shared" si="9"/>
        <v/>
      </c>
    </row>
    <row r="26" spans="2:32" hidden="1" x14ac:dyDescent="0.25">
      <c r="B26" s="24"/>
      <c r="C26" s="14"/>
      <c r="D26" s="15"/>
      <c r="E26" s="15"/>
      <c r="F26" s="17">
        <f t="shared" si="16"/>
        <v>1000</v>
      </c>
      <c r="G26" s="16"/>
      <c r="H26" s="18">
        <f t="shared" si="0"/>
        <v>0</v>
      </c>
      <c r="I26" s="19"/>
      <c r="J26" s="16"/>
      <c r="K26" s="18">
        <f t="shared" si="1"/>
        <v>0</v>
      </c>
      <c r="L26" s="19"/>
      <c r="M26" s="21">
        <f t="shared" si="17"/>
        <v>0</v>
      </c>
      <c r="N26" s="22" t="str">
        <f t="shared" si="18"/>
        <v/>
      </c>
      <c r="O26" s="19"/>
      <c r="P26" s="16"/>
      <c r="Q26" s="18">
        <f t="shared" si="4"/>
        <v>0</v>
      </c>
      <c r="R26" s="19"/>
      <c r="S26" s="21">
        <f t="shared" si="13"/>
        <v>0</v>
      </c>
      <c r="T26" s="22" t="str">
        <f t="shared" si="5"/>
        <v/>
      </c>
      <c r="U26" s="19"/>
      <c r="V26" s="16"/>
      <c r="W26" s="18">
        <f t="shared" si="6"/>
        <v>0</v>
      </c>
      <c r="X26" s="19"/>
      <c r="Y26" s="21">
        <f t="shared" si="14"/>
        <v>0</v>
      </c>
      <c r="Z26" s="22" t="str">
        <f t="shared" si="7"/>
        <v/>
      </c>
      <c r="AA26" s="19"/>
      <c r="AB26" s="16"/>
      <c r="AC26" s="18">
        <f t="shared" si="8"/>
        <v>0</v>
      </c>
      <c r="AD26" s="19"/>
      <c r="AE26" s="21">
        <f t="shared" si="15"/>
        <v>0</v>
      </c>
      <c r="AF26" s="22" t="str">
        <f t="shared" si="9"/>
        <v/>
      </c>
    </row>
    <row r="27" spans="2:32" hidden="1" x14ac:dyDescent="0.25">
      <c r="B27" s="24"/>
      <c r="C27" s="14"/>
      <c r="D27" s="15"/>
      <c r="E27" s="15"/>
      <c r="F27" s="17">
        <f t="shared" si="16"/>
        <v>1000</v>
      </c>
      <c r="G27" s="16"/>
      <c r="H27" s="18">
        <f t="shared" si="0"/>
        <v>0</v>
      </c>
      <c r="I27" s="19"/>
      <c r="J27" s="16"/>
      <c r="K27" s="18">
        <f t="shared" si="1"/>
        <v>0</v>
      </c>
      <c r="L27" s="19"/>
      <c r="M27" s="21">
        <f t="shared" si="17"/>
        <v>0</v>
      </c>
      <c r="N27" s="22" t="str">
        <f t="shared" si="18"/>
        <v/>
      </c>
      <c r="O27" s="19"/>
      <c r="P27" s="16"/>
      <c r="Q27" s="18">
        <f t="shared" si="4"/>
        <v>0</v>
      </c>
      <c r="R27" s="19"/>
      <c r="S27" s="21">
        <f t="shared" si="13"/>
        <v>0</v>
      </c>
      <c r="T27" s="22" t="str">
        <f t="shared" si="5"/>
        <v/>
      </c>
      <c r="U27" s="19"/>
      <c r="V27" s="16"/>
      <c r="W27" s="18">
        <f t="shared" si="6"/>
        <v>0</v>
      </c>
      <c r="X27" s="19"/>
      <c r="Y27" s="21">
        <f t="shared" si="14"/>
        <v>0</v>
      </c>
      <c r="Z27" s="22" t="str">
        <f t="shared" si="7"/>
        <v/>
      </c>
      <c r="AA27" s="19"/>
      <c r="AB27" s="16"/>
      <c r="AC27" s="18">
        <f t="shared" si="8"/>
        <v>0</v>
      </c>
      <c r="AD27" s="19"/>
      <c r="AE27" s="21">
        <f t="shared" si="15"/>
        <v>0</v>
      </c>
      <c r="AF27" s="22" t="str">
        <f t="shared" si="9"/>
        <v/>
      </c>
    </row>
    <row r="28" spans="2:32" s="34" customFormat="1" ht="13" x14ac:dyDescent="0.25">
      <c r="B28" s="25" t="s">
        <v>17</v>
      </c>
      <c r="C28" s="26"/>
      <c r="D28" s="27"/>
      <c r="E28" s="27"/>
      <c r="F28" s="29"/>
      <c r="G28" s="28"/>
      <c r="H28" s="30">
        <f>SUM(H12:H27)</f>
        <v>31.929999999999993</v>
      </c>
      <c r="I28" s="31"/>
      <c r="J28" s="28"/>
      <c r="K28" s="30">
        <f>SUM(K12:K27)</f>
        <v>31.689999999999998</v>
      </c>
      <c r="L28" s="31"/>
      <c r="M28" s="32">
        <f t="shared" si="17"/>
        <v>-0.23999999999999488</v>
      </c>
      <c r="N28" s="33">
        <f t="shared" si="18"/>
        <v>-7.5164422173502957E-3</v>
      </c>
      <c r="O28" s="31"/>
      <c r="P28" s="28"/>
      <c r="Q28" s="30">
        <f>SUM(Q12:Q27)</f>
        <v>30.339999999999996</v>
      </c>
      <c r="R28" s="31"/>
      <c r="S28" s="32">
        <f t="shared" si="13"/>
        <v>-1.3500000000000014</v>
      </c>
      <c r="T28" s="33">
        <f t="shared" si="5"/>
        <v>-4.2600189334174865E-2</v>
      </c>
      <c r="U28" s="31"/>
      <c r="V28" s="28"/>
      <c r="W28" s="30">
        <f>SUM(W12:W27)</f>
        <v>27.87</v>
      </c>
      <c r="X28" s="31"/>
      <c r="Y28" s="32">
        <f t="shared" si="14"/>
        <v>-2.4699999999999953</v>
      </c>
      <c r="Z28" s="33">
        <f t="shared" si="7"/>
        <v>-8.1410678971654438E-2</v>
      </c>
      <c r="AA28" s="31"/>
      <c r="AB28" s="28"/>
      <c r="AC28" s="30">
        <f>SUM(AC12:AC27)</f>
        <v>26.88</v>
      </c>
      <c r="AD28" s="31"/>
      <c r="AE28" s="32">
        <f t="shared" si="15"/>
        <v>-0.99000000000000199</v>
      </c>
      <c r="AF28" s="33">
        <f t="shared" si="9"/>
        <v>-3.552206673842849E-2</v>
      </c>
    </row>
    <row r="29" spans="2:32" ht="12.75" customHeight="1" x14ac:dyDescent="0.25">
      <c r="B29" s="134" t="s">
        <v>18</v>
      </c>
      <c r="C29" s="14"/>
      <c r="D29" s="15" t="s">
        <v>58</v>
      </c>
      <c r="E29" s="15"/>
      <c r="F29" s="17">
        <f>$G$7</f>
        <v>1000</v>
      </c>
      <c r="G29" s="16">
        <v>-6.9999999999999999E-4</v>
      </c>
      <c r="H29" s="18">
        <f t="shared" ref="H29:H35" si="19">$F29*G29</f>
        <v>-0.7</v>
      </c>
      <c r="I29" s="19"/>
      <c r="J29" s="16">
        <v>3.3021965494891908E-4</v>
      </c>
      <c r="K29" s="18">
        <f t="shared" ref="K29:K35" si="20">$F29*J29</f>
        <v>0.33021965494891908</v>
      </c>
      <c r="L29" s="19"/>
      <c r="M29" s="21">
        <f t="shared" si="17"/>
        <v>1.0302196549489191</v>
      </c>
      <c r="N29" s="22">
        <f t="shared" si="18"/>
        <v>-1.4717423642127416</v>
      </c>
      <c r="O29" s="19"/>
      <c r="P29" s="16">
        <v>0</v>
      </c>
      <c r="Q29" s="18">
        <f t="shared" ref="Q29:Q35" si="21">$F29*P29</f>
        <v>0</v>
      </c>
      <c r="R29" s="19"/>
      <c r="S29" s="21">
        <f t="shared" si="13"/>
        <v>-0.33021965494891908</v>
      </c>
      <c r="T29" s="22">
        <f t="shared" si="5"/>
        <v>-1</v>
      </c>
      <c r="U29" s="19"/>
      <c r="V29" s="16">
        <v>0</v>
      </c>
      <c r="W29" s="18">
        <f t="shared" ref="W29:W35" si="22">$F29*V29</f>
        <v>0</v>
      </c>
      <c r="X29" s="19"/>
      <c r="Y29" s="21">
        <f t="shared" si="14"/>
        <v>0</v>
      </c>
      <c r="Z29" s="22" t="str">
        <f t="shared" si="7"/>
        <v/>
      </c>
      <c r="AA29" s="19"/>
      <c r="AB29" s="16">
        <v>0</v>
      </c>
      <c r="AC29" s="18">
        <f t="shared" ref="AC29:AC35" si="23">$F29*AB29</f>
        <v>0</v>
      </c>
      <c r="AD29" s="19"/>
      <c r="AE29" s="21">
        <f t="shared" si="15"/>
        <v>0</v>
      </c>
      <c r="AF29" s="22" t="str">
        <f t="shared" si="9"/>
        <v/>
      </c>
    </row>
    <row r="30" spans="2:32" ht="25" x14ac:dyDescent="0.25">
      <c r="B30" s="134" t="s">
        <v>18</v>
      </c>
      <c r="C30" s="14"/>
      <c r="D30" s="15" t="s">
        <v>58</v>
      </c>
      <c r="E30" s="15"/>
      <c r="F30" s="17">
        <f>$G$7</f>
        <v>1000</v>
      </c>
      <c r="G30" s="16"/>
      <c r="H30" s="18">
        <f t="shared" ref="H30" si="24">$F30*G30</f>
        <v>0</v>
      </c>
      <c r="I30" s="19"/>
      <c r="J30" s="16"/>
      <c r="K30" s="18">
        <f t="shared" ref="K30" si="25">$F30*J30</f>
        <v>0</v>
      </c>
      <c r="L30" s="19"/>
      <c r="M30" s="21">
        <f t="shared" ref="M30" si="26">K30-H30</f>
        <v>0</v>
      </c>
      <c r="N30" s="22" t="str">
        <f t="shared" ref="N30" si="27">IF((H30)=0,"",(M30/H30))</f>
        <v/>
      </c>
      <c r="O30" s="19"/>
      <c r="P30" s="16"/>
      <c r="Q30" s="18"/>
      <c r="R30" s="19"/>
      <c r="S30" s="21"/>
      <c r="T30" s="22"/>
      <c r="U30" s="19"/>
      <c r="V30" s="16"/>
      <c r="W30" s="18"/>
      <c r="X30" s="19"/>
      <c r="Y30" s="21"/>
      <c r="Z30" s="22"/>
      <c r="AA30" s="19"/>
      <c r="AB30" s="16"/>
      <c r="AC30" s="18"/>
      <c r="AD30" s="19"/>
      <c r="AE30" s="21"/>
      <c r="AF30" s="22"/>
    </row>
    <row r="31" spans="2:32" x14ac:dyDescent="0.25">
      <c r="B31" s="132">
        <v>1575</v>
      </c>
      <c r="C31" s="14"/>
      <c r="D31" s="15" t="s">
        <v>58</v>
      </c>
      <c r="E31" s="15"/>
      <c r="F31" s="17">
        <f t="shared" ref="F31:F33" si="28">$G$7</f>
        <v>1000</v>
      </c>
      <c r="G31" s="16">
        <v>1E-4</v>
      </c>
      <c r="H31" s="18">
        <f t="shared" si="19"/>
        <v>0.1</v>
      </c>
      <c r="I31" s="19"/>
      <c r="J31" s="16">
        <v>0</v>
      </c>
      <c r="K31" s="18">
        <f t="shared" si="20"/>
        <v>0</v>
      </c>
      <c r="L31" s="19"/>
      <c r="M31" s="21">
        <f t="shared" ref="M31:M60" si="29">K31-H31</f>
        <v>-0.1</v>
      </c>
      <c r="N31" s="22">
        <f>IF((H31)=0,"",(M31/H31))</f>
        <v>-1</v>
      </c>
      <c r="O31" s="19"/>
      <c r="P31" s="16">
        <v>0</v>
      </c>
      <c r="Q31" s="18">
        <f t="shared" si="21"/>
        <v>0</v>
      </c>
      <c r="R31" s="19"/>
      <c r="S31" s="21">
        <f t="shared" si="13"/>
        <v>0</v>
      </c>
      <c r="T31" s="22" t="str">
        <f t="shared" si="5"/>
        <v/>
      </c>
      <c r="U31" s="19"/>
      <c r="V31" s="16">
        <v>0</v>
      </c>
      <c r="W31" s="18">
        <f t="shared" si="22"/>
        <v>0</v>
      </c>
      <c r="X31" s="19"/>
      <c r="Y31" s="21">
        <f t="shared" si="14"/>
        <v>0</v>
      </c>
      <c r="Z31" s="22" t="str">
        <f t="shared" si="7"/>
        <v/>
      </c>
      <c r="AA31" s="19"/>
      <c r="AB31" s="16">
        <v>0</v>
      </c>
      <c r="AC31" s="18">
        <f t="shared" si="23"/>
        <v>0</v>
      </c>
      <c r="AD31" s="19"/>
      <c r="AE31" s="21">
        <f t="shared" si="15"/>
        <v>0</v>
      </c>
      <c r="AF31" s="22" t="str">
        <f t="shared" si="9"/>
        <v/>
      </c>
    </row>
    <row r="32" spans="2:32" hidden="1" x14ac:dyDescent="0.25">
      <c r="B32" s="35"/>
      <c r="C32" s="14"/>
      <c r="D32" s="15"/>
      <c r="E32" s="15"/>
      <c r="F32" s="17">
        <f t="shared" si="28"/>
        <v>1000</v>
      </c>
      <c r="G32" s="16"/>
      <c r="H32" s="18">
        <f t="shared" si="19"/>
        <v>0</v>
      </c>
      <c r="I32" s="36"/>
      <c r="J32" s="16"/>
      <c r="K32" s="18">
        <f t="shared" si="20"/>
        <v>0</v>
      </c>
      <c r="L32" s="36"/>
      <c r="M32" s="21">
        <f t="shared" si="29"/>
        <v>0</v>
      </c>
      <c r="N32" s="22" t="str">
        <f>IF((H32)=0,"",(M32/H32))</f>
        <v/>
      </c>
      <c r="O32" s="36"/>
      <c r="P32" s="16"/>
      <c r="Q32" s="18">
        <f t="shared" si="21"/>
        <v>0</v>
      </c>
      <c r="R32" s="36"/>
      <c r="S32" s="21">
        <f t="shared" si="13"/>
        <v>0</v>
      </c>
      <c r="T32" s="22" t="str">
        <f t="shared" si="5"/>
        <v/>
      </c>
      <c r="U32" s="36"/>
      <c r="V32" s="16"/>
      <c r="W32" s="18">
        <f t="shared" si="22"/>
        <v>0</v>
      </c>
      <c r="X32" s="36"/>
      <c r="Y32" s="21">
        <f t="shared" si="14"/>
        <v>0</v>
      </c>
      <c r="Z32" s="22" t="str">
        <f t="shared" si="7"/>
        <v/>
      </c>
      <c r="AA32" s="36"/>
      <c r="AB32" s="16"/>
      <c r="AC32" s="18">
        <f t="shared" si="23"/>
        <v>0</v>
      </c>
      <c r="AD32" s="36"/>
      <c r="AE32" s="21">
        <f t="shared" si="15"/>
        <v>0</v>
      </c>
      <c r="AF32" s="22" t="str">
        <f t="shared" si="9"/>
        <v/>
      </c>
    </row>
    <row r="33" spans="2:32" x14ac:dyDescent="0.25">
      <c r="B33" s="37" t="s">
        <v>19</v>
      </c>
      <c r="C33" s="14"/>
      <c r="D33" s="15" t="s">
        <v>58</v>
      </c>
      <c r="E33" s="15"/>
      <c r="F33" s="17">
        <f t="shared" si="28"/>
        <v>1000</v>
      </c>
      <c r="G33" s="133">
        <v>5.9999999024318931E-5</v>
      </c>
      <c r="H33" s="18">
        <f t="shared" si="19"/>
        <v>5.9999999024318934E-2</v>
      </c>
      <c r="I33" s="19"/>
      <c r="J33" s="133">
        <v>6.0000002460806063E-5</v>
      </c>
      <c r="K33" s="18">
        <f t="shared" si="20"/>
        <v>6.0000002460806064E-2</v>
      </c>
      <c r="L33" s="19"/>
      <c r="M33" s="21">
        <f t="shared" si="29"/>
        <v>3.4364871295822219E-9</v>
      </c>
      <c r="N33" s="22">
        <f>IF((H33)=0,"",(M33/H33))</f>
        <v>5.7274786424402443E-8</v>
      </c>
      <c r="O33" s="19"/>
      <c r="P33" s="133">
        <v>6.0000001057066139E-5</v>
      </c>
      <c r="Q33" s="18">
        <f t="shared" si="21"/>
        <v>6.0000001057066141E-2</v>
      </c>
      <c r="R33" s="19"/>
      <c r="S33" s="21">
        <f t="shared" si="13"/>
        <v>-1.403739922911651E-9</v>
      </c>
      <c r="T33" s="22">
        <f t="shared" si="5"/>
        <v>-2.33956644223243E-8</v>
      </c>
      <c r="U33" s="19"/>
      <c r="V33" s="133">
        <v>6.000000141885779E-5</v>
      </c>
      <c r="W33" s="18">
        <f t="shared" si="22"/>
        <v>6.0000001418857793E-2</v>
      </c>
      <c r="X33" s="19"/>
      <c r="Y33" s="21">
        <f t="shared" si="14"/>
        <v>3.6179165219252241E-10</v>
      </c>
      <c r="Z33" s="22">
        <f t="shared" si="7"/>
        <v>6.0298607636426794E-9</v>
      </c>
      <c r="AA33" s="19"/>
      <c r="AB33" s="133">
        <v>5.9748076265468277E-5</v>
      </c>
      <c r="AC33" s="18">
        <f t="shared" si="23"/>
        <v>5.9748076265468276E-2</v>
      </c>
      <c r="AD33" s="19"/>
      <c r="AE33" s="21">
        <f t="shared" si="15"/>
        <v>-2.5192515338951643E-4</v>
      </c>
      <c r="AF33" s="22">
        <f t="shared" si="9"/>
        <v>-4.1987524572013966E-3</v>
      </c>
    </row>
    <row r="34" spans="2:32" x14ac:dyDescent="0.25">
      <c r="B34" s="37" t="s">
        <v>20</v>
      </c>
      <c r="C34" s="14"/>
      <c r="D34" s="15"/>
      <c r="E34" s="15"/>
      <c r="F34" s="179">
        <f>$G$7*(1+G63)-$G$7</f>
        <v>37.900000000000091</v>
      </c>
      <c r="G34" s="38">
        <f>0.64*G44+0.18*G45+0.18*G46</f>
        <v>0.10214000000000001</v>
      </c>
      <c r="H34" s="18">
        <f t="shared" si="19"/>
        <v>3.8711060000000095</v>
      </c>
      <c r="I34" s="19"/>
      <c r="J34" s="38">
        <f>0.64*J44+0.18*J45+0.18*J46</f>
        <v>0.10214000000000001</v>
      </c>
      <c r="K34" s="18">
        <f t="shared" si="20"/>
        <v>3.8711060000000095</v>
      </c>
      <c r="L34" s="19"/>
      <c r="M34" s="21">
        <f t="shared" si="29"/>
        <v>0</v>
      </c>
      <c r="N34" s="22">
        <f>IF((H34)=0,"",(M34/H34))</f>
        <v>0</v>
      </c>
      <c r="O34" s="19"/>
      <c r="P34" s="38">
        <f>0.64*P44+0.18*P45+0.18*P46</f>
        <v>0.10214000000000001</v>
      </c>
      <c r="Q34" s="18">
        <f t="shared" si="21"/>
        <v>3.8711060000000095</v>
      </c>
      <c r="R34" s="19"/>
      <c r="S34" s="21">
        <f t="shared" si="13"/>
        <v>0</v>
      </c>
      <c r="T34" s="22">
        <f t="shared" si="5"/>
        <v>0</v>
      </c>
      <c r="U34" s="19"/>
      <c r="V34" s="38">
        <f>0.64*V44+0.18*V45+0.18*V46</f>
        <v>0.10214000000000001</v>
      </c>
      <c r="W34" s="18">
        <f t="shared" si="22"/>
        <v>3.8711060000000095</v>
      </c>
      <c r="X34" s="19"/>
      <c r="Y34" s="21">
        <f t="shared" si="14"/>
        <v>0</v>
      </c>
      <c r="Z34" s="22">
        <f t="shared" si="7"/>
        <v>0</v>
      </c>
      <c r="AA34" s="19"/>
      <c r="AB34" s="38">
        <f>0.64*AB44+0.18*AB45+0.18*AB46</f>
        <v>0.10214000000000001</v>
      </c>
      <c r="AC34" s="18">
        <f t="shared" si="23"/>
        <v>3.8711060000000095</v>
      </c>
      <c r="AD34" s="19"/>
      <c r="AE34" s="21">
        <f t="shared" si="15"/>
        <v>0</v>
      </c>
      <c r="AF34" s="22">
        <f t="shared" si="9"/>
        <v>0</v>
      </c>
    </row>
    <row r="35" spans="2:32" x14ac:dyDescent="0.25">
      <c r="B35" s="37" t="s">
        <v>21</v>
      </c>
      <c r="C35" s="14"/>
      <c r="D35" s="15" t="s">
        <v>55</v>
      </c>
      <c r="E35" s="15"/>
      <c r="F35" s="17">
        <v>1</v>
      </c>
      <c r="G35" s="38">
        <v>0.79</v>
      </c>
      <c r="H35" s="18">
        <f t="shared" si="19"/>
        <v>0.79</v>
      </c>
      <c r="I35" s="19"/>
      <c r="J35" s="38">
        <v>0.79</v>
      </c>
      <c r="K35" s="18">
        <f t="shared" si="20"/>
        <v>0.79</v>
      </c>
      <c r="L35" s="19"/>
      <c r="M35" s="21">
        <f t="shared" si="29"/>
        <v>0</v>
      </c>
      <c r="N35" s="22"/>
      <c r="O35" s="19"/>
      <c r="P35" s="38">
        <v>0.79</v>
      </c>
      <c r="Q35" s="18">
        <f t="shared" si="21"/>
        <v>0.79</v>
      </c>
      <c r="R35" s="19"/>
      <c r="S35" s="21">
        <f t="shared" si="13"/>
        <v>0</v>
      </c>
      <c r="T35" s="22"/>
      <c r="U35" s="19"/>
      <c r="V35" s="38">
        <v>0.79</v>
      </c>
      <c r="W35" s="18">
        <f t="shared" si="22"/>
        <v>0.79</v>
      </c>
      <c r="X35" s="19"/>
      <c r="Y35" s="21">
        <f t="shared" si="14"/>
        <v>0</v>
      </c>
      <c r="Z35" s="22"/>
      <c r="AA35" s="19"/>
      <c r="AB35" s="38">
        <v>0</v>
      </c>
      <c r="AC35" s="18">
        <f t="shared" si="23"/>
        <v>0</v>
      </c>
      <c r="AD35" s="19"/>
      <c r="AE35" s="21">
        <f t="shared" si="15"/>
        <v>-0.79</v>
      </c>
      <c r="AF35" s="22"/>
    </row>
    <row r="36" spans="2:32" ht="25.5" customHeight="1" x14ac:dyDescent="0.25">
      <c r="B36" s="39" t="s">
        <v>22</v>
      </c>
      <c r="C36" s="40"/>
      <c r="D36" s="40"/>
      <c r="E36" s="40"/>
      <c r="F36" s="42"/>
      <c r="G36" s="41"/>
      <c r="H36" s="43">
        <f>SUM(H29:H35)+H28</f>
        <v>36.051105999024323</v>
      </c>
      <c r="I36" s="31"/>
      <c r="J36" s="41"/>
      <c r="K36" s="43">
        <f>SUM(K29:K35)+K28</f>
        <v>36.741325657409732</v>
      </c>
      <c r="L36" s="31"/>
      <c r="M36" s="32">
        <f t="shared" si="29"/>
        <v>0.69021965838540922</v>
      </c>
      <c r="N36" s="33">
        <f t="shared" ref="N36:N46" si="30">IF((H36)=0,"",(M36/H36))</f>
        <v>1.9145588998131961E-2</v>
      </c>
      <c r="O36" s="31"/>
      <c r="P36" s="41"/>
      <c r="Q36" s="43">
        <f>SUM(Q29:Q35)+Q28</f>
        <v>35.06110600105707</v>
      </c>
      <c r="R36" s="31"/>
      <c r="S36" s="32">
        <f t="shared" si="13"/>
        <v>-1.6802196563526621</v>
      </c>
      <c r="T36" s="33">
        <f t="shared" ref="T36:T46" si="31">IF((K36)=0,"",(S36/K36))</f>
        <v>-4.5731056958033499E-2</v>
      </c>
      <c r="U36" s="31"/>
      <c r="V36" s="41"/>
      <c r="W36" s="43">
        <f>SUM(W29:W35)+W28</f>
        <v>32.591106001418865</v>
      </c>
      <c r="X36" s="31"/>
      <c r="Y36" s="32">
        <f t="shared" si="14"/>
        <v>-2.4699999996382047</v>
      </c>
      <c r="Z36" s="33">
        <f t="shared" ref="Z36:Z46" si="32">IF((Q36)=0,"",(Y36/Q36))</f>
        <v>-7.0448433645069156E-2</v>
      </c>
      <c r="AA36" s="31"/>
      <c r="AB36" s="41"/>
      <c r="AC36" s="43">
        <f>SUM(AC29:AC35)+AC28</f>
        <v>30.810854076265478</v>
      </c>
      <c r="AD36" s="31"/>
      <c r="AE36" s="32">
        <f t="shared" si="15"/>
        <v>-1.7802519251533866</v>
      </c>
      <c r="AF36" s="33">
        <f t="shared" ref="AF36:AF46" si="33">IF((W36)=0,"",(AE36/W36))</f>
        <v>-5.4623857351630924E-2</v>
      </c>
    </row>
    <row r="37" spans="2:32" x14ac:dyDescent="0.25">
      <c r="B37" s="19" t="s">
        <v>23</v>
      </c>
      <c r="C37" s="19"/>
      <c r="D37" s="44" t="s">
        <v>58</v>
      </c>
      <c r="E37" s="44"/>
      <c r="F37" s="45">
        <f>G7*(1+G63)</f>
        <v>1037.9000000000001</v>
      </c>
      <c r="G37" s="20">
        <v>7.9911436447223493E-3</v>
      </c>
      <c r="H37" s="18">
        <f>$F37*G37</f>
        <v>8.2940079888573273</v>
      </c>
      <c r="I37" s="19"/>
      <c r="J37" s="20">
        <v>7.7725149591303024E-3</v>
      </c>
      <c r="K37" s="18">
        <f>$F37*J37</f>
        <v>8.0670932760813407</v>
      </c>
      <c r="L37" s="19"/>
      <c r="M37" s="21">
        <f t="shared" si="29"/>
        <v>-0.22691471277598652</v>
      </c>
      <c r="N37" s="22">
        <f t="shared" si="30"/>
        <v>-2.7358873186623101E-2</v>
      </c>
      <c r="O37" s="19"/>
      <c r="P37" s="20">
        <v>7.7725149591303024E-3</v>
      </c>
      <c r="Q37" s="18">
        <f>$F37*P37</f>
        <v>8.0670932760813407</v>
      </c>
      <c r="R37" s="19"/>
      <c r="S37" s="21">
        <f t="shared" si="13"/>
        <v>0</v>
      </c>
      <c r="T37" s="22">
        <f t="shared" si="31"/>
        <v>0</v>
      </c>
      <c r="U37" s="19"/>
      <c r="V37" s="20">
        <v>7.7725149591303024E-3</v>
      </c>
      <c r="W37" s="18">
        <f>$F37*V37</f>
        <v>8.0670932760813407</v>
      </c>
      <c r="X37" s="19"/>
      <c r="Y37" s="21">
        <f t="shared" si="14"/>
        <v>0</v>
      </c>
      <c r="Z37" s="22">
        <f t="shared" si="32"/>
        <v>0</v>
      </c>
      <c r="AA37" s="19"/>
      <c r="AB37" s="20">
        <v>7.7725149591303024E-3</v>
      </c>
      <c r="AC37" s="18">
        <f>$F37*AB37</f>
        <v>8.0670932760813407</v>
      </c>
      <c r="AD37" s="19"/>
      <c r="AE37" s="21">
        <f t="shared" si="15"/>
        <v>0</v>
      </c>
      <c r="AF37" s="22">
        <f t="shared" si="33"/>
        <v>0</v>
      </c>
    </row>
    <row r="38" spans="2:32" ht="25.5" customHeight="1" x14ac:dyDescent="0.25">
      <c r="B38" s="46" t="s">
        <v>24</v>
      </c>
      <c r="C38" s="19"/>
      <c r="D38" s="44" t="s">
        <v>58</v>
      </c>
      <c r="E38" s="44"/>
      <c r="F38" s="45">
        <f>F37</f>
        <v>1037.9000000000001</v>
      </c>
      <c r="G38" s="20">
        <v>5.8767041198229978E-3</v>
      </c>
      <c r="H38" s="18">
        <f>$F38*G38</f>
        <v>6.0994312059642901</v>
      </c>
      <c r="I38" s="19"/>
      <c r="J38" s="20">
        <v>5.8885548323693356E-3</v>
      </c>
      <c r="K38" s="18">
        <f>$F38*J38</f>
        <v>6.1117310605161341</v>
      </c>
      <c r="L38" s="19"/>
      <c r="M38" s="21">
        <f t="shared" si="29"/>
        <v>1.2299854551844014E-2</v>
      </c>
      <c r="N38" s="22">
        <f t="shared" si="30"/>
        <v>2.016557632425902E-3</v>
      </c>
      <c r="O38" s="19"/>
      <c r="P38" s="20">
        <v>5.8885548323693356E-3</v>
      </c>
      <c r="Q38" s="18">
        <f>$F38*P38</f>
        <v>6.1117310605161341</v>
      </c>
      <c r="R38" s="19"/>
      <c r="S38" s="21">
        <f t="shared" si="13"/>
        <v>0</v>
      </c>
      <c r="T38" s="22">
        <f t="shared" si="31"/>
        <v>0</v>
      </c>
      <c r="U38" s="19"/>
      <c r="V38" s="20">
        <v>5.8885548323693356E-3</v>
      </c>
      <c r="W38" s="18">
        <f>$F38*V38</f>
        <v>6.1117310605161341</v>
      </c>
      <c r="X38" s="19"/>
      <c r="Y38" s="21">
        <f t="shared" si="14"/>
        <v>0</v>
      </c>
      <c r="Z38" s="22">
        <f t="shared" si="32"/>
        <v>0</v>
      </c>
      <c r="AA38" s="19"/>
      <c r="AB38" s="20">
        <v>5.8885548323693356E-3</v>
      </c>
      <c r="AC38" s="18">
        <f>$F38*AB38</f>
        <v>6.1117310605161341</v>
      </c>
      <c r="AD38" s="19"/>
      <c r="AE38" s="21">
        <f t="shared" si="15"/>
        <v>0</v>
      </c>
      <c r="AF38" s="22">
        <f t="shared" si="33"/>
        <v>0</v>
      </c>
    </row>
    <row r="39" spans="2:32" ht="25.5" customHeight="1" x14ac:dyDescent="0.25">
      <c r="B39" s="39" t="s">
        <v>25</v>
      </c>
      <c r="C39" s="26"/>
      <c r="D39" s="26"/>
      <c r="E39" s="26"/>
      <c r="F39" s="42"/>
      <c r="G39" s="47"/>
      <c r="H39" s="43">
        <f>SUM(H36:H38)</f>
        <v>50.44454519384594</v>
      </c>
      <c r="I39" s="48"/>
      <c r="J39" s="47"/>
      <c r="K39" s="43">
        <f>SUM(K36:K38)</f>
        <v>50.920149994007204</v>
      </c>
      <c r="L39" s="48"/>
      <c r="M39" s="32">
        <f t="shared" si="29"/>
        <v>0.47560480016126405</v>
      </c>
      <c r="N39" s="33">
        <f t="shared" si="30"/>
        <v>9.428270159511443E-3</v>
      </c>
      <c r="O39" s="48"/>
      <c r="P39" s="47"/>
      <c r="Q39" s="43">
        <f>SUM(Q36:Q38)</f>
        <v>49.239930337654542</v>
      </c>
      <c r="R39" s="48"/>
      <c r="S39" s="32">
        <f t="shared" si="13"/>
        <v>-1.6802196563526621</v>
      </c>
      <c r="T39" s="33">
        <f t="shared" si="31"/>
        <v>-3.2997146641367069E-2</v>
      </c>
      <c r="U39" s="48"/>
      <c r="V39" s="47"/>
      <c r="W39" s="43">
        <f>SUM(W36:W38)</f>
        <v>46.769930338016337</v>
      </c>
      <c r="X39" s="48"/>
      <c r="Y39" s="32">
        <f t="shared" si="14"/>
        <v>-2.4699999996382047</v>
      </c>
      <c r="Z39" s="33">
        <f t="shared" si="32"/>
        <v>-5.0162540497124895E-2</v>
      </c>
      <c r="AA39" s="48"/>
      <c r="AB39" s="47"/>
      <c r="AC39" s="43">
        <f>SUM(AC36:AC38)</f>
        <v>44.989678412862958</v>
      </c>
      <c r="AD39" s="48"/>
      <c r="AE39" s="32">
        <f t="shared" si="15"/>
        <v>-1.7802519251533795</v>
      </c>
      <c r="AF39" s="33">
        <f t="shared" si="33"/>
        <v>-3.806402772651394E-2</v>
      </c>
    </row>
    <row r="40" spans="2:32" ht="24.75" customHeight="1" x14ac:dyDescent="0.25">
      <c r="B40" s="49" t="s">
        <v>26</v>
      </c>
      <c r="C40" s="14"/>
      <c r="D40" s="15" t="s">
        <v>58</v>
      </c>
      <c r="E40" s="15"/>
      <c r="F40" s="45">
        <f>F38</f>
        <v>1037.9000000000001</v>
      </c>
      <c r="G40" s="50">
        <v>4.4000000000000003E-3</v>
      </c>
      <c r="H40" s="154">
        <f t="shared" ref="H40:H48" si="34">$F40*G40</f>
        <v>4.5667600000000004</v>
      </c>
      <c r="I40" s="19"/>
      <c r="J40" s="211">
        <v>5.8500000000000002E-3</v>
      </c>
      <c r="K40" s="212">
        <f t="shared" ref="K40:K42" si="35">$F40*J40</f>
        <v>6.0717150000000011</v>
      </c>
      <c r="L40" s="19"/>
      <c r="M40" s="21">
        <f t="shared" si="29"/>
        <v>1.5049550000000007</v>
      </c>
      <c r="N40" s="155">
        <f t="shared" si="30"/>
        <v>0.3295454545454547</v>
      </c>
      <c r="O40" s="19"/>
      <c r="P40" s="50">
        <v>4.4000000000000003E-3</v>
      </c>
      <c r="Q40" s="154">
        <f t="shared" ref="Q40:Q42" si="36">$F40*P40</f>
        <v>4.5667600000000004</v>
      </c>
      <c r="R40" s="19"/>
      <c r="S40" s="21">
        <f t="shared" si="13"/>
        <v>-1.5049550000000007</v>
      </c>
      <c r="T40" s="155">
        <f t="shared" si="31"/>
        <v>-0.24786324786324793</v>
      </c>
      <c r="U40" s="19"/>
      <c r="V40" s="50">
        <v>4.4000000000000003E-3</v>
      </c>
      <c r="W40" s="154">
        <f t="shared" ref="W40:W42" si="37">$F40*V40</f>
        <v>4.5667600000000004</v>
      </c>
      <c r="X40" s="19"/>
      <c r="Y40" s="21">
        <f t="shared" si="14"/>
        <v>0</v>
      </c>
      <c r="Z40" s="155">
        <f t="shared" si="32"/>
        <v>0</v>
      </c>
      <c r="AA40" s="19"/>
      <c r="AB40" s="50">
        <v>4.4000000000000003E-3</v>
      </c>
      <c r="AC40" s="154">
        <f t="shared" ref="AC40:AC48" si="38">$F40*AB40</f>
        <v>4.5667600000000004</v>
      </c>
      <c r="AD40" s="19"/>
      <c r="AE40" s="21">
        <f t="shared" si="15"/>
        <v>0</v>
      </c>
      <c r="AF40" s="155">
        <f t="shared" si="33"/>
        <v>0</v>
      </c>
    </row>
    <row r="41" spans="2:32" ht="25.5" customHeight="1" x14ac:dyDescent="0.25">
      <c r="B41" s="49" t="s">
        <v>27</v>
      </c>
      <c r="C41" s="14"/>
      <c r="D41" s="15" t="s">
        <v>58</v>
      </c>
      <c r="E41" s="15"/>
      <c r="F41" s="45">
        <f>F38</f>
        <v>1037.9000000000001</v>
      </c>
      <c r="G41" s="50">
        <v>1.2999999999999999E-3</v>
      </c>
      <c r="H41" s="154">
        <f t="shared" si="34"/>
        <v>1.34927</v>
      </c>
      <c r="I41" s="19"/>
      <c r="J41" s="50">
        <v>1.2999999999999999E-3</v>
      </c>
      <c r="K41" s="154">
        <f t="shared" si="35"/>
        <v>1.34927</v>
      </c>
      <c r="L41" s="19"/>
      <c r="M41" s="21">
        <f t="shared" si="29"/>
        <v>0</v>
      </c>
      <c r="N41" s="155">
        <f t="shared" si="30"/>
        <v>0</v>
      </c>
      <c r="O41" s="19"/>
      <c r="P41" s="50">
        <v>1.2999999999999999E-3</v>
      </c>
      <c r="Q41" s="154">
        <f t="shared" si="36"/>
        <v>1.34927</v>
      </c>
      <c r="R41" s="19"/>
      <c r="S41" s="21">
        <f t="shared" si="13"/>
        <v>0</v>
      </c>
      <c r="T41" s="155">
        <f t="shared" si="31"/>
        <v>0</v>
      </c>
      <c r="U41" s="19"/>
      <c r="V41" s="50">
        <v>1.2999999999999999E-3</v>
      </c>
      <c r="W41" s="154">
        <f t="shared" si="37"/>
        <v>1.34927</v>
      </c>
      <c r="X41" s="19"/>
      <c r="Y41" s="21">
        <f t="shared" si="14"/>
        <v>0</v>
      </c>
      <c r="Z41" s="155">
        <f t="shared" si="32"/>
        <v>0</v>
      </c>
      <c r="AA41" s="19"/>
      <c r="AB41" s="50">
        <v>1.2999999999999999E-3</v>
      </c>
      <c r="AC41" s="154">
        <f t="shared" si="38"/>
        <v>1.34927</v>
      </c>
      <c r="AD41" s="19"/>
      <c r="AE41" s="21">
        <f t="shared" si="15"/>
        <v>0</v>
      </c>
      <c r="AF41" s="155">
        <f t="shared" si="33"/>
        <v>0</v>
      </c>
    </row>
    <row r="42" spans="2:32" x14ac:dyDescent="0.25">
      <c r="B42" s="14" t="s">
        <v>28</v>
      </c>
      <c r="C42" s="14"/>
      <c r="D42" s="15" t="s">
        <v>55</v>
      </c>
      <c r="E42" s="15"/>
      <c r="F42" s="17">
        <v>1</v>
      </c>
      <c r="G42" s="50">
        <v>0.25</v>
      </c>
      <c r="H42" s="154">
        <f t="shared" si="34"/>
        <v>0.25</v>
      </c>
      <c r="I42" s="19"/>
      <c r="J42" s="50">
        <v>0.25</v>
      </c>
      <c r="K42" s="154">
        <f t="shared" si="35"/>
        <v>0.25</v>
      </c>
      <c r="L42" s="19"/>
      <c r="M42" s="21">
        <f t="shared" si="29"/>
        <v>0</v>
      </c>
      <c r="N42" s="155">
        <f t="shared" si="30"/>
        <v>0</v>
      </c>
      <c r="O42" s="19"/>
      <c r="P42" s="50">
        <v>0.25</v>
      </c>
      <c r="Q42" s="154">
        <f t="shared" si="36"/>
        <v>0.25</v>
      </c>
      <c r="R42" s="19"/>
      <c r="S42" s="21">
        <f t="shared" si="13"/>
        <v>0</v>
      </c>
      <c r="T42" s="155">
        <f t="shared" si="31"/>
        <v>0</v>
      </c>
      <c r="U42" s="19"/>
      <c r="V42" s="50">
        <v>0.25</v>
      </c>
      <c r="W42" s="154">
        <f t="shared" si="37"/>
        <v>0.25</v>
      </c>
      <c r="X42" s="19"/>
      <c r="Y42" s="21">
        <f t="shared" si="14"/>
        <v>0</v>
      </c>
      <c r="Z42" s="155">
        <f t="shared" si="32"/>
        <v>0</v>
      </c>
      <c r="AA42" s="19"/>
      <c r="AB42" s="50">
        <v>0.25</v>
      </c>
      <c r="AC42" s="154">
        <f t="shared" si="38"/>
        <v>0.25</v>
      </c>
      <c r="AD42" s="19"/>
      <c r="AE42" s="21">
        <f t="shared" si="15"/>
        <v>0</v>
      </c>
      <c r="AF42" s="155">
        <f t="shared" si="33"/>
        <v>0</v>
      </c>
    </row>
    <row r="43" spans="2:32" x14ac:dyDescent="0.25">
      <c r="B43" s="14" t="s">
        <v>29</v>
      </c>
      <c r="C43" s="14"/>
      <c r="D43" s="15" t="s">
        <v>58</v>
      </c>
      <c r="E43" s="15"/>
      <c r="F43" s="53">
        <f>G7</f>
        <v>1000</v>
      </c>
      <c r="G43" s="50">
        <v>7.0000000000000001E-3</v>
      </c>
      <c r="H43" s="154">
        <f t="shared" si="34"/>
        <v>7</v>
      </c>
      <c r="I43" s="19"/>
      <c r="J43" s="211">
        <v>0</v>
      </c>
      <c r="K43" s="212">
        <f t="shared" ref="K43:K48" si="39">$F43*J43</f>
        <v>0</v>
      </c>
      <c r="L43" s="19"/>
      <c r="M43" s="21">
        <f t="shared" si="29"/>
        <v>-7</v>
      </c>
      <c r="N43" s="155">
        <f t="shared" si="30"/>
        <v>-1</v>
      </c>
      <c r="O43" s="19"/>
      <c r="P43" s="50"/>
      <c r="Q43" s="154">
        <f t="shared" ref="Q43:Q48" si="40">$F43*P43</f>
        <v>0</v>
      </c>
      <c r="R43" s="19"/>
      <c r="S43" s="21">
        <f t="shared" si="13"/>
        <v>0</v>
      </c>
      <c r="T43" s="155" t="str">
        <f t="shared" si="31"/>
        <v/>
      </c>
      <c r="U43" s="19"/>
      <c r="V43" s="50"/>
      <c r="W43" s="154">
        <f t="shared" ref="W43:W48" si="41">$F43*V43</f>
        <v>0</v>
      </c>
      <c r="X43" s="19"/>
      <c r="Y43" s="21">
        <f t="shared" si="14"/>
        <v>0</v>
      </c>
      <c r="Z43" s="155" t="str">
        <f t="shared" si="32"/>
        <v/>
      </c>
      <c r="AA43" s="19"/>
      <c r="AB43" s="50"/>
      <c r="AC43" s="154">
        <f t="shared" si="38"/>
        <v>0</v>
      </c>
      <c r="AD43" s="19"/>
      <c r="AE43" s="21">
        <f t="shared" si="15"/>
        <v>0</v>
      </c>
      <c r="AF43" s="155" t="str">
        <f t="shared" si="33"/>
        <v/>
      </c>
    </row>
    <row r="44" spans="2:32" x14ac:dyDescent="0.25">
      <c r="B44" s="37" t="s">
        <v>30</v>
      </c>
      <c r="C44" s="14"/>
      <c r="D44" s="15" t="s">
        <v>58</v>
      </c>
      <c r="E44" s="15"/>
      <c r="F44" s="55">
        <f>0.64*$G$7</f>
        <v>640</v>
      </c>
      <c r="G44" s="54">
        <v>0.08</v>
      </c>
      <c r="H44" s="154">
        <f t="shared" si="34"/>
        <v>51.2</v>
      </c>
      <c r="I44" s="19"/>
      <c r="J44" s="54">
        <v>0.08</v>
      </c>
      <c r="K44" s="154">
        <f t="shared" si="39"/>
        <v>51.2</v>
      </c>
      <c r="L44" s="19"/>
      <c r="M44" s="21">
        <f t="shared" si="29"/>
        <v>0</v>
      </c>
      <c r="N44" s="155">
        <f t="shared" si="30"/>
        <v>0</v>
      </c>
      <c r="O44" s="19"/>
      <c r="P44" s="54">
        <v>0.08</v>
      </c>
      <c r="Q44" s="154">
        <f t="shared" si="40"/>
        <v>51.2</v>
      </c>
      <c r="R44" s="19"/>
      <c r="S44" s="21">
        <f t="shared" si="13"/>
        <v>0</v>
      </c>
      <c r="T44" s="155">
        <f t="shared" si="31"/>
        <v>0</v>
      </c>
      <c r="U44" s="19"/>
      <c r="V44" s="54">
        <v>0.08</v>
      </c>
      <c r="W44" s="154">
        <f t="shared" si="41"/>
        <v>51.2</v>
      </c>
      <c r="X44" s="19"/>
      <c r="Y44" s="21">
        <f t="shared" si="14"/>
        <v>0</v>
      </c>
      <c r="Z44" s="155">
        <f t="shared" si="32"/>
        <v>0</v>
      </c>
      <c r="AA44" s="19"/>
      <c r="AB44" s="54">
        <v>0.08</v>
      </c>
      <c r="AC44" s="154">
        <f t="shared" si="38"/>
        <v>51.2</v>
      </c>
      <c r="AD44" s="19"/>
      <c r="AE44" s="21">
        <f t="shared" si="15"/>
        <v>0</v>
      </c>
      <c r="AF44" s="155">
        <f t="shared" si="33"/>
        <v>0</v>
      </c>
    </row>
    <row r="45" spans="2:32" x14ac:dyDescent="0.25">
      <c r="B45" s="37" t="s">
        <v>31</v>
      </c>
      <c r="C45" s="14"/>
      <c r="D45" s="15" t="s">
        <v>58</v>
      </c>
      <c r="E45" s="15"/>
      <c r="F45" s="55">
        <f>0.18*$G$7</f>
        <v>180</v>
      </c>
      <c r="G45" s="54">
        <v>0.122</v>
      </c>
      <c r="H45" s="154">
        <f t="shared" si="34"/>
        <v>21.96</v>
      </c>
      <c r="I45" s="19"/>
      <c r="J45" s="54">
        <v>0.122</v>
      </c>
      <c r="K45" s="154">
        <f t="shared" si="39"/>
        <v>21.96</v>
      </c>
      <c r="L45" s="19"/>
      <c r="M45" s="21">
        <f t="shared" si="29"/>
        <v>0</v>
      </c>
      <c r="N45" s="155">
        <f t="shared" si="30"/>
        <v>0</v>
      </c>
      <c r="O45" s="19"/>
      <c r="P45" s="54">
        <v>0.122</v>
      </c>
      <c r="Q45" s="154">
        <f t="shared" si="40"/>
        <v>21.96</v>
      </c>
      <c r="R45" s="19"/>
      <c r="S45" s="21">
        <f t="shared" si="13"/>
        <v>0</v>
      </c>
      <c r="T45" s="155">
        <f t="shared" si="31"/>
        <v>0</v>
      </c>
      <c r="U45" s="19"/>
      <c r="V45" s="54">
        <v>0.122</v>
      </c>
      <c r="W45" s="154">
        <f t="shared" si="41"/>
        <v>21.96</v>
      </c>
      <c r="X45" s="19"/>
      <c r="Y45" s="21">
        <f t="shared" si="14"/>
        <v>0</v>
      </c>
      <c r="Z45" s="155">
        <f t="shared" si="32"/>
        <v>0</v>
      </c>
      <c r="AA45" s="19"/>
      <c r="AB45" s="54">
        <v>0.122</v>
      </c>
      <c r="AC45" s="154">
        <f t="shared" si="38"/>
        <v>21.96</v>
      </c>
      <c r="AD45" s="19"/>
      <c r="AE45" s="21">
        <f t="shared" si="15"/>
        <v>0</v>
      </c>
      <c r="AF45" s="155">
        <f t="shared" si="33"/>
        <v>0</v>
      </c>
    </row>
    <row r="46" spans="2:32" x14ac:dyDescent="0.25">
      <c r="B46" s="6" t="s">
        <v>32</v>
      </c>
      <c r="C46" s="14"/>
      <c r="D46" s="15" t="s">
        <v>58</v>
      </c>
      <c r="E46" s="15"/>
      <c r="F46" s="55">
        <f>0.18*$G$7</f>
        <v>180</v>
      </c>
      <c r="G46" s="54">
        <v>0.161</v>
      </c>
      <c r="H46" s="154">
        <f t="shared" si="34"/>
        <v>28.98</v>
      </c>
      <c r="I46" s="19"/>
      <c r="J46" s="54">
        <v>0.161</v>
      </c>
      <c r="K46" s="154">
        <f t="shared" si="39"/>
        <v>28.98</v>
      </c>
      <c r="L46" s="19"/>
      <c r="M46" s="21">
        <f t="shared" si="29"/>
        <v>0</v>
      </c>
      <c r="N46" s="155">
        <f t="shared" si="30"/>
        <v>0</v>
      </c>
      <c r="O46" s="19"/>
      <c r="P46" s="54">
        <v>0.161</v>
      </c>
      <c r="Q46" s="154">
        <f t="shared" si="40"/>
        <v>28.98</v>
      </c>
      <c r="R46" s="19"/>
      <c r="S46" s="21">
        <f t="shared" si="13"/>
        <v>0</v>
      </c>
      <c r="T46" s="155">
        <f t="shared" si="31"/>
        <v>0</v>
      </c>
      <c r="U46" s="19"/>
      <c r="V46" s="54">
        <v>0.161</v>
      </c>
      <c r="W46" s="154">
        <f t="shared" si="41"/>
        <v>28.98</v>
      </c>
      <c r="X46" s="19"/>
      <c r="Y46" s="21">
        <f t="shared" si="14"/>
        <v>0</v>
      </c>
      <c r="Z46" s="155">
        <f t="shared" si="32"/>
        <v>0</v>
      </c>
      <c r="AA46" s="19"/>
      <c r="AB46" s="54">
        <v>0.161</v>
      </c>
      <c r="AC46" s="154">
        <f t="shared" si="38"/>
        <v>28.98</v>
      </c>
      <c r="AD46" s="19"/>
      <c r="AE46" s="21">
        <f t="shared" si="15"/>
        <v>0</v>
      </c>
      <c r="AF46" s="155">
        <f t="shared" si="33"/>
        <v>0</v>
      </c>
    </row>
    <row r="47" spans="2:32" s="61" customFormat="1" x14ac:dyDescent="0.25">
      <c r="B47" s="158" t="s">
        <v>33</v>
      </c>
      <c r="C47" s="56"/>
      <c r="D47" s="57" t="s">
        <v>58</v>
      </c>
      <c r="E47" s="57"/>
      <c r="F47" s="58">
        <f>IF(AND(N3=1, G7&gt;=600), 600, IF(AND(N3=1, AND(G7&lt;600, G7&gt;=0)), G7, IF(AND(N3=2, G7&gt;=1000), 1000, IF(AND(N3=2, AND(G7&lt;1000, G7&gt;=0)), G7))))</f>
        <v>600</v>
      </c>
      <c r="G47" s="54">
        <v>9.4E-2</v>
      </c>
      <c r="H47" s="154">
        <f t="shared" si="34"/>
        <v>56.4</v>
      </c>
      <c r="I47" s="59"/>
      <c r="J47" s="54">
        <v>9.4E-2</v>
      </c>
      <c r="K47" s="154">
        <f t="shared" si="39"/>
        <v>56.4</v>
      </c>
      <c r="L47" s="59"/>
      <c r="M47" s="60">
        <f t="shared" si="29"/>
        <v>0</v>
      </c>
      <c r="N47" s="155">
        <f>IF((H47)=FALSE,"",(M47/H47))</f>
        <v>0</v>
      </c>
      <c r="O47" s="59"/>
      <c r="P47" s="54">
        <v>9.4E-2</v>
      </c>
      <c r="Q47" s="154">
        <f t="shared" si="40"/>
        <v>56.4</v>
      </c>
      <c r="R47" s="59"/>
      <c r="S47" s="60">
        <f t="shared" si="13"/>
        <v>0</v>
      </c>
      <c r="T47" s="155">
        <f>IF((K47)=FALSE,"",(S47/K47))</f>
        <v>0</v>
      </c>
      <c r="U47" s="59"/>
      <c r="V47" s="54">
        <v>9.4E-2</v>
      </c>
      <c r="W47" s="154">
        <f t="shared" si="41"/>
        <v>56.4</v>
      </c>
      <c r="X47" s="59"/>
      <c r="Y47" s="60">
        <f t="shared" si="14"/>
        <v>0</v>
      </c>
      <c r="Z47" s="155">
        <f>IF((Q47)=FALSE,"",(Y47/Q47))</f>
        <v>0</v>
      </c>
      <c r="AA47" s="59"/>
      <c r="AB47" s="54">
        <v>9.4E-2</v>
      </c>
      <c r="AC47" s="154">
        <f t="shared" si="38"/>
        <v>56.4</v>
      </c>
      <c r="AD47" s="59"/>
      <c r="AE47" s="60">
        <f>AC47-W47</f>
        <v>0</v>
      </c>
      <c r="AF47" s="155">
        <f>IF((W47)=FALSE,"",(AE47/W47))</f>
        <v>0</v>
      </c>
    </row>
    <row r="48" spans="2:32" s="61" customFormat="1" ht="13" thickBot="1" x14ac:dyDescent="0.3">
      <c r="B48" s="158" t="s">
        <v>34</v>
      </c>
      <c r="C48" s="56"/>
      <c r="D48" s="57" t="s">
        <v>58</v>
      </c>
      <c r="E48" s="57"/>
      <c r="F48" s="58">
        <f>IF(AND(N3=1, G7&gt;=600), G7-600, IF(AND(N3=1, AND(G7&lt;600, G7&gt;=0)), 0, IF(AND(N3=2, G7&gt;=1000), G7-1000, IF(AND(N3=2, AND(G7&lt;1000, G7&gt;=0)), 0))))</f>
        <v>400</v>
      </c>
      <c r="G48" s="54">
        <v>0.11</v>
      </c>
      <c r="H48" s="154">
        <f t="shared" si="34"/>
        <v>44</v>
      </c>
      <c r="I48" s="59"/>
      <c r="J48" s="54">
        <v>0.11</v>
      </c>
      <c r="K48" s="154">
        <f t="shared" si="39"/>
        <v>44</v>
      </c>
      <c r="L48" s="59"/>
      <c r="M48" s="60">
        <f t="shared" si="29"/>
        <v>0</v>
      </c>
      <c r="N48" s="155">
        <f>IFERROR(IF((H48)=FALSE,"",(M48/H48)),"n/a")</f>
        <v>0</v>
      </c>
      <c r="O48" s="59"/>
      <c r="P48" s="54">
        <v>0.11</v>
      </c>
      <c r="Q48" s="154">
        <f t="shared" si="40"/>
        <v>44</v>
      </c>
      <c r="R48" s="59"/>
      <c r="S48" s="60">
        <f t="shared" si="13"/>
        <v>0</v>
      </c>
      <c r="T48" s="155">
        <f>IF((K48)=FALSE,"",(S48/K48))</f>
        <v>0</v>
      </c>
      <c r="U48" s="59"/>
      <c r="V48" s="54">
        <v>0.11</v>
      </c>
      <c r="W48" s="154">
        <f t="shared" si="41"/>
        <v>44</v>
      </c>
      <c r="X48" s="59"/>
      <c r="Y48" s="60">
        <f t="shared" si="14"/>
        <v>0</v>
      </c>
      <c r="Z48" s="155">
        <f>IF((Q48)=FALSE,"",(Y48/Q48))</f>
        <v>0</v>
      </c>
      <c r="AA48" s="59"/>
      <c r="AB48" s="54">
        <v>0.11</v>
      </c>
      <c r="AC48" s="154">
        <f t="shared" si="38"/>
        <v>44</v>
      </c>
      <c r="AD48" s="59"/>
      <c r="AE48" s="60">
        <f t="shared" si="15"/>
        <v>0</v>
      </c>
      <c r="AF48" s="155">
        <f>IF((W48)=FALSE,"",(AE48/W48))</f>
        <v>0</v>
      </c>
    </row>
    <row r="49" spans="2:36" ht="8.25" customHeight="1" thickBot="1" x14ac:dyDescent="0.3">
      <c r="B49" s="62"/>
      <c r="C49" s="63"/>
      <c r="D49" s="64"/>
      <c r="E49" s="64"/>
      <c r="F49" s="66"/>
      <c r="G49" s="65"/>
      <c r="H49" s="67"/>
      <c r="I49" s="68"/>
      <c r="J49" s="65"/>
      <c r="K49" s="67"/>
      <c r="L49" s="68"/>
      <c r="M49" s="69">
        <f t="shared" si="29"/>
        <v>0</v>
      </c>
      <c r="N49" s="70"/>
      <c r="O49" s="68"/>
      <c r="P49" s="65"/>
      <c r="Q49" s="67"/>
      <c r="R49" s="68"/>
      <c r="S49" s="69">
        <f t="shared" si="13"/>
        <v>0</v>
      </c>
      <c r="T49" s="70"/>
      <c r="U49" s="68"/>
      <c r="V49" s="65"/>
      <c r="W49" s="67"/>
      <c r="X49" s="68"/>
      <c r="Y49" s="69">
        <f t="shared" si="14"/>
        <v>0</v>
      </c>
      <c r="Z49" s="70"/>
      <c r="AA49" s="68"/>
      <c r="AB49" s="65"/>
      <c r="AC49" s="67"/>
      <c r="AD49" s="68"/>
      <c r="AE49" s="69">
        <f t="shared" si="15"/>
        <v>0</v>
      </c>
      <c r="AF49" s="70"/>
    </row>
    <row r="50" spans="2:36" ht="13" x14ac:dyDescent="0.25">
      <c r="B50" s="71" t="s">
        <v>35</v>
      </c>
      <c r="C50" s="14"/>
      <c r="D50" s="14"/>
      <c r="E50" s="14"/>
      <c r="F50" s="73"/>
      <c r="G50" s="72"/>
      <c r="H50" s="74">
        <f>SUM(H40:H46,H39)</f>
        <v>165.75057519384595</v>
      </c>
      <c r="I50" s="75"/>
      <c r="J50" s="72"/>
      <c r="K50" s="74">
        <f>SUM(K40:K46,K39)</f>
        <v>160.73113499400722</v>
      </c>
      <c r="L50" s="75"/>
      <c r="M50" s="76">
        <f t="shared" si="29"/>
        <v>-5.0194401998387264</v>
      </c>
      <c r="N50" s="77">
        <f>IF((H50)=0,"",(M50/H50))</f>
        <v>-3.0283093702501311E-2</v>
      </c>
      <c r="O50" s="75"/>
      <c r="P50" s="72"/>
      <c r="Q50" s="74">
        <f>SUM(Q40:Q46,Q39)</f>
        <v>157.54596033765455</v>
      </c>
      <c r="R50" s="75"/>
      <c r="S50" s="76">
        <f t="shared" si="13"/>
        <v>-3.1851746563526717</v>
      </c>
      <c r="T50" s="77">
        <f>IF((K50)=0,"",(S50/K50))</f>
        <v>-1.9816786937213064E-2</v>
      </c>
      <c r="U50" s="75"/>
      <c r="V50" s="72"/>
      <c r="W50" s="74">
        <f>SUM(W40:W46,W39)</f>
        <v>155.07596033801633</v>
      </c>
      <c r="X50" s="75"/>
      <c r="Y50" s="76">
        <f t="shared" si="14"/>
        <v>-2.4699999996382189</v>
      </c>
      <c r="Z50" s="77">
        <f>IF((Q50)=0,"",(Y50/Q50))</f>
        <v>-1.5677964667227789E-2</v>
      </c>
      <c r="AA50" s="75"/>
      <c r="AB50" s="72"/>
      <c r="AC50" s="74">
        <f>SUM(AC40:AC46,AC39)</f>
        <v>153.29570841286295</v>
      </c>
      <c r="AD50" s="75"/>
      <c r="AE50" s="76">
        <f t="shared" si="15"/>
        <v>-1.7802519251533795</v>
      </c>
      <c r="AF50" s="77">
        <f>IF((W50)=0,"",(AE50/W50))</f>
        <v>-1.147987038914991E-2</v>
      </c>
    </row>
    <row r="51" spans="2:36" x14ac:dyDescent="0.25">
      <c r="B51" s="78" t="s">
        <v>36</v>
      </c>
      <c r="C51" s="14"/>
      <c r="D51" s="14"/>
      <c r="E51" s="14"/>
      <c r="F51" s="80"/>
      <c r="G51" s="79">
        <v>0.13</v>
      </c>
      <c r="H51" s="82">
        <f>H50*G51</f>
        <v>21.547574775199973</v>
      </c>
      <c r="I51" s="81"/>
      <c r="J51" s="79">
        <v>0.13</v>
      </c>
      <c r="K51" s="82">
        <f>K50*J51</f>
        <v>20.895047549220941</v>
      </c>
      <c r="L51" s="81"/>
      <c r="M51" s="83">
        <f t="shared" si="29"/>
        <v>-0.65252722597903201</v>
      </c>
      <c r="N51" s="84">
        <f>IF((H51)=0,"",(M51/H51))</f>
        <v>-3.02830937025012E-2</v>
      </c>
      <c r="O51" s="81"/>
      <c r="P51" s="79">
        <v>0.13</v>
      </c>
      <c r="Q51" s="82">
        <f>Q50*P51</f>
        <v>20.48097484389509</v>
      </c>
      <c r="R51" s="81"/>
      <c r="S51" s="83">
        <f t="shared" si="13"/>
        <v>-0.41407270532585017</v>
      </c>
      <c r="T51" s="84">
        <f>IF((K51)=0,"",(S51/K51))</f>
        <v>-1.9816786937213199E-2</v>
      </c>
      <c r="U51" s="81"/>
      <c r="V51" s="79">
        <v>0.13</v>
      </c>
      <c r="W51" s="82">
        <f>W50*V51</f>
        <v>20.159874843942124</v>
      </c>
      <c r="X51" s="81"/>
      <c r="Y51" s="83">
        <f t="shared" si="14"/>
        <v>-0.3210999999529669</v>
      </c>
      <c r="Z51" s="84">
        <f>IF((Q51)=0,"",(Y51/Q51))</f>
        <v>-1.5677964667227717E-2</v>
      </c>
      <c r="AA51" s="81"/>
      <c r="AB51" s="79">
        <v>0.13</v>
      </c>
      <c r="AC51" s="82">
        <f>AC50*AB51</f>
        <v>19.928442093672185</v>
      </c>
      <c r="AD51" s="81"/>
      <c r="AE51" s="83">
        <f t="shared" si="15"/>
        <v>-0.23143275026993848</v>
      </c>
      <c r="AF51" s="84">
        <f>IF((W51)=0,"",(AE51/W51))</f>
        <v>-1.1479870389149867E-2</v>
      </c>
    </row>
    <row r="52" spans="2:36" ht="12.75" customHeight="1" x14ac:dyDescent="0.25">
      <c r="B52" s="85" t="s">
        <v>37</v>
      </c>
      <c r="C52" s="14"/>
      <c r="D52" s="14"/>
      <c r="E52" s="14"/>
      <c r="F52" s="80"/>
      <c r="G52" s="86"/>
      <c r="H52" s="82">
        <f>H50+H51</f>
        <v>187.29814996904591</v>
      </c>
      <c r="I52" s="81"/>
      <c r="J52" s="86"/>
      <c r="K52" s="82">
        <f>K50+K51</f>
        <v>181.62618254322817</v>
      </c>
      <c r="L52" s="81"/>
      <c r="M52" s="83">
        <f t="shared" si="29"/>
        <v>-5.6719674258177406</v>
      </c>
      <c r="N52" s="84">
        <f>IF((H52)=0,"",(M52/H52))</f>
        <v>-3.0283093702501207E-2</v>
      </c>
      <c r="O52" s="81"/>
      <c r="P52" s="86"/>
      <c r="Q52" s="82">
        <f>Q50+Q51</f>
        <v>178.02693518154965</v>
      </c>
      <c r="R52" s="81"/>
      <c r="S52" s="83">
        <f t="shared" si="13"/>
        <v>-3.5992473616785219</v>
      </c>
      <c r="T52" s="84">
        <f>IF((K52)=0,"",(S52/K52))</f>
        <v>-1.9816786937213077E-2</v>
      </c>
      <c r="U52" s="81"/>
      <c r="V52" s="86"/>
      <c r="W52" s="82">
        <f>W50+W51</f>
        <v>175.23583518195846</v>
      </c>
      <c r="X52" s="81"/>
      <c r="Y52" s="83">
        <f t="shared" si="14"/>
        <v>-2.7910999995911823</v>
      </c>
      <c r="Z52" s="84">
        <f>IF((Q52)=0,"",(Y52/Q52))</f>
        <v>-1.5677964667227762E-2</v>
      </c>
      <c r="AA52" s="81"/>
      <c r="AB52" s="86"/>
      <c r="AC52" s="82">
        <f>AC50+AC51</f>
        <v>173.22415050653512</v>
      </c>
      <c r="AD52" s="81"/>
      <c r="AE52" s="83">
        <f t="shared" si="15"/>
        <v>-2.0116846754233393</v>
      </c>
      <c r="AF52" s="84">
        <f>IF((W52)=0,"",(AE52/W52))</f>
        <v>-1.1479870389150026E-2</v>
      </c>
    </row>
    <row r="53" spans="2:36" ht="15.75" customHeight="1" x14ac:dyDescent="0.25">
      <c r="B53" s="141" t="s">
        <v>38</v>
      </c>
      <c r="C53" s="141"/>
      <c r="D53" s="141"/>
      <c r="E53" s="141"/>
      <c r="F53" s="80"/>
      <c r="G53" s="86"/>
      <c r="H53" s="87">
        <f>ROUND(-H52*10%,2)</f>
        <v>-18.73</v>
      </c>
      <c r="I53" s="81"/>
      <c r="J53" s="86"/>
      <c r="K53" s="213">
        <v>0</v>
      </c>
      <c r="L53" s="81"/>
      <c r="M53" s="88">
        <f t="shared" si="29"/>
        <v>18.73</v>
      </c>
      <c r="N53" s="89">
        <f>IF((H53)=0,"",(M53/H53))</f>
        <v>-1</v>
      </c>
      <c r="O53" s="81"/>
      <c r="P53" s="86"/>
      <c r="Q53" s="87">
        <f>ROUND(-Q52*10%,2)</f>
        <v>-17.8</v>
      </c>
      <c r="R53" s="81"/>
      <c r="S53" s="88">
        <f t="shared" si="13"/>
        <v>-17.8</v>
      </c>
      <c r="T53" s="89" t="str">
        <f>IF((K53)=0,"",(S53/K53))</f>
        <v/>
      </c>
      <c r="U53" s="81"/>
      <c r="V53" s="86"/>
      <c r="W53" s="87">
        <f>ROUND(-W52*10%,2)</f>
        <v>-17.52</v>
      </c>
      <c r="X53" s="81"/>
      <c r="Y53" s="88">
        <f t="shared" si="14"/>
        <v>0.28000000000000114</v>
      </c>
      <c r="Z53" s="89">
        <f>IF((Q53)=0,"",(Y53/Q53))</f>
        <v>-1.5730337078651749E-2</v>
      </c>
      <c r="AA53" s="81"/>
      <c r="AB53" s="86"/>
      <c r="AC53" s="87">
        <f>ROUND(-AC52*10%,2)</f>
        <v>-17.32</v>
      </c>
      <c r="AD53" s="81"/>
      <c r="AE53" s="88">
        <f t="shared" si="15"/>
        <v>0.19999999999999929</v>
      </c>
      <c r="AF53" s="89">
        <f>IF((W53)=0,"",(AE53/W53))</f>
        <v>-1.1415525114155211E-2</v>
      </c>
    </row>
    <row r="54" spans="2:36" ht="13.5" customHeight="1" thickBot="1" x14ac:dyDescent="0.3">
      <c r="B54" s="222" t="s">
        <v>39</v>
      </c>
      <c r="C54" s="222"/>
      <c r="D54" s="222"/>
      <c r="E54" s="142"/>
      <c r="F54" s="91"/>
      <c r="G54" s="90"/>
      <c r="H54" s="93">
        <f>H52+H53</f>
        <v>168.56814996904592</v>
      </c>
      <c r="I54" s="92"/>
      <c r="J54" s="90"/>
      <c r="K54" s="93">
        <f>K52+K53</f>
        <v>181.62618254322817</v>
      </c>
      <c r="L54" s="92"/>
      <c r="M54" s="94">
        <f t="shared" si="29"/>
        <v>13.058032574182249</v>
      </c>
      <c r="N54" s="95">
        <f>IF((H54)=0,"",(M54/H54))</f>
        <v>7.7464411732466001E-2</v>
      </c>
      <c r="O54" s="92"/>
      <c r="P54" s="90"/>
      <c r="Q54" s="93">
        <f>Q52+Q53</f>
        <v>160.22693518154963</v>
      </c>
      <c r="R54" s="92"/>
      <c r="S54" s="94">
        <f t="shared" si="13"/>
        <v>-21.399247361678533</v>
      </c>
      <c r="T54" s="95">
        <f>IF((K54)=0,"",(S54/K54))</f>
        <v>-0.1178202782332078</v>
      </c>
      <c r="U54" s="92"/>
      <c r="V54" s="90"/>
      <c r="W54" s="93">
        <f>W52+W53</f>
        <v>157.71583518195845</v>
      </c>
      <c r="X54" s="92"/>
      <c r="Y54" s="94">
        <f t="shared" si="14"/>
        <v>-2.5110999995911811</v>
      </c>
      <c r="Z54" s="95">
        <f>IF((Q54)=0,"",(Y54/Q54))</f>
        <v>-1.5672146488640681E-2</v>
      </c>
      <c r="AA54" s="92"/>
      <c r="AB54" s="90"/>
      <c r="AC54" s="93">
        <f>AC52+AC53</f>
        <v>155.90415050653513</v>
      </c>
      <c r="AD54" s="92"/>
      <c r="AE54" s="94">
        <f t="shared" si="15"/>
        <v>-1.8116846754233222</v>
      </c>
      <c r="AF54" s="95">
        <f>IF((W54)=0,"",(AE54/W54))</f>
        <v>-1.1487018239691418E-2</v>
      </c>
    </row>
    <row r="55" spans="2:36" s="61" customFormat="1" ht="8.25" customHeight="1" thickBot="1" x14ac:dyDescent="0.3">
      <c r="B55" s="96"/>
      <c r="C55" s="97"/>
      <c r="D55" s="98"/>
      <c r="E55" s="98"/>
      <c r="F55" s="99"/>
      <c r="G55" s="65"/>
      <c r="H55" s="67"/>
      <c r="I55" s="100"/>
      <c r="J55" s="65"/>
      <c r="K55" s="67"/>
      <c r="L55" s="100"/>
      <c r="M55" s="101">
        <f t="shared" si="29"/>
        <v>0</v>
      </c>
      <c r="N55" s="70"/>
      <c r="O55" s="100"/>
      <c r="P55" s="65"/>
      <c r="Q55" s="67"/>
      <c r="R55" s="100"/>
      <c r="S55" s="101">
        <f t="shared" si="13"/>
        <v>0</v>
      </c>
      <c r="T55" s="70"/>
      <c r="U55" s="100"/>
      <c r="V55" s="65"/>
      <c r="W55" s="67"/>
      <c r="X55" s="100"/>
      <c r="Y55" s="101">
        <f t="shared" si="14"/>
        <v>0</v>
      </c>
      <c r="Z55" s="70"/>
      <c r="AA55" s="100"/>
      <c r="AB55" s="65"/>
      <c r="AC55" s="67"/>
      <c r="AD55" s="100"/>
      <c r="AE55" s="101">
        <f t="shared" si="15"/>
        <v>0</v>
      </c>
      <c r="AF55" s="70"/>
    </row>
    <row r="56" spans="2:36" s="61" customFormat="1" ht="13" x14ac:dyDescent="0.25">
      <c r="B56" s="102" t="s">
        <v>40</v>
      </c>
      <c r="C56" s="56"/>
      <c r="D56" s="56"/>
      <c r="E56" s="56"/>
      <c r="F56" s="104"/>
      <c r="G56" s="103"/>
      <c r="H56" s="105">
        <f>SUM(H47:H48,H39,H40:H43)</f>
        <v>164.01057519384591</v>
      </c>
      <c r="I56" s="106"/>
      <c r="J56" s="103"/>
      <c r="K56" s="105">
        <f>SUM(K47:K48,K39,K40:K43)</f>
        <v>158.99113499400721</v>
      </c>
      <c r="L56" s="106"/>
      <c r="M56" s="107">
        <f t="shared" si="29"/>
        <v>-5.0194401998386979</v>
      </c>
      <c r="N56" s="77">
        <f>IF((H56)=0,"",(M56/H56))</f>
        <v>-3.0604369223790395E-2</v>
      </c>
      <c r="O56" s="106"/>
      <c r="P56" s="103"/>
      <c r="Q56" s="105">
        <f>SUM(Q47:Q48,Q39,Q40:Q43)</f>
        <v>155.80596033765454</v>
      </c>
      <c r="R56" s="106"/>
      <c r="S56" s="107">
        <f t="shared" si="13"/>
        <v>-3.1851746563526717</v>
      </c>
      <c r="T56" s="77">
        <f>IF((K56)=0,"",(S56/K56))</f>
        <v>-2.0033661980416263E-2</v>
      </c>
      <c r="U56" s="106"/>
      <c r="V56" s="103"/>
      <c r="W56" s="105">
        <f>SUM(W47:W48,W39,W40:W43)</f>
        <v>153.33596033801632</v>
      </c>
      <c r="X56" s="106"/>
      <c r="Y56" s="107">
        <f t="shared" si="14"/>
        <v>-2.4699999996382189</v>
      </c>
      <c r="Z56" s="77">
        <f>IF((Q56)=0,"",(Y56/Q56))</f>
        <v>-1.5853052054525796E-2</v>
      </c>
      <c r="AA56" s="106"/>
      <c r="AB56" s="103"/>
      <c r="AC56" s="105">
        <f>SUM(AC47:AC48,AC39,AC40:AC43)</f>
        <v>151.55570841286294</v>
      </c>
      <c r="AD56" s="106"/>
      <c r="AE56" s="107">
        <f t="shared" si="15"/>
        <v>-1.7802519251533795</v>
      </c>
      <c r="AF56" s="77">
        <f>IF((W56)=0,"",(AE56/W56))</f>
        <v>-1.1610139729969165E-2</v>
      </c>
    </row>
    <row r="57" spans="2:36" s="61" customFormat="1" x14ac:dyDescent="0.25">
      <c r="B57" s="108" t="s">
        <v>36</v>
      </c>
      <c r="C57" s="56"/>
      <c r="D57" s="56"/>
      <c r="E57" s="56"/>
      <c r="F57" s="104"/>
      <c r="G57" s="109">
        <v>0.13</v>
      </c>
      <c r="H57" s="111">
        <f>H56*G57</f>
        <v>21.32137477519997</v>
      </c>
      <c r="I57" s="110"/>
      <c r="J57" s="109">
        <v>0.13</v>
      </c>
      <c r="K57" s="111">
        <f>K56*J57</f>
        <v>20.668847549220938</v>
      </c>
      <c r="L57" s="110"/>
      <c r="M57" s="112">
        <f t="shared" si="29"/>
        <v>-0.65252722597903201</v>
      </c>
      <c r="N57" s="84">
        <f>IF((H57)=0,"",(M57/H57))</f>
        <v>-3.0604369223790451E-2</v>
      </c>
      <c r="O57" s="110"/>
      <c r="P57" s="109">
        <v>0.13</v>
      </c>
      <c r="Q57" s="111">
        <f>Q56*P57</f>
        <v>20.254774843895092</v>
      </c>
      <c r="R57" s="110"/>
      <c r="S57" s="112">
        <f t="shared" si="13"/>
        <v>-0.41407270532584661</v>
      </c>
      <c r="T57" s="84">
        <f>IF((K57)=0,"",(S57/K57))</f>
        <v>-2.0033661980416225E-2</v>
      </c>
      <c r="U57" s="110"/>
      <c r="V57" s="109">
        <v>0.13</v>
      </c>
      <c r="W57" s="111">
        <f>W56*V57</f>
        <v>19.933674843942121</v>
      </c>
      <c r="X57" s="110"/>
      <c r="Y57" s="112">
        <f t="shared" si="14"/>
        <v>-0.32109999995297045</v>
      </c>
      <c r="Z57" s="84">
        <f>IF((Q57)=0,"",(Y57/Q57))</f>
        <v>-1.5853052054525894E-2</v>
      </c>
      <c r="AA57" s="110"/>
      <c r="AB57" s="109">
        <v>0.13</v>
      </c>
      <c r="AC57" s="111">
        <f>AC56*AB57</f>
        <v>19.702242093672183</v>
      </c>
      <c r="AD57" s="110"/>
      <c r="AE57" s="112">
        <f t="shared" si="15"/>
        <v>-0.23143275026993848</v>
      </c>
      <c r="AF57" s="84">
        <f>IF((W57)=0,"",(AE57/W57))</f>
        <v>-1.1610139729969124E-2</v>
      </c>
    </row>
    <row r="58" spans="2:36" s="61" customFormat="1" ht="12.75" customHeight="1" x14ac:dyDescent="0.25">
      <c r="B58" s="113" t="s">
        <v>37</v>
      </c>
      <c r="C58" s="56"/>
      <c r="D58" s="56"/>
      <c r="E58" s="56"/>
      <c r="F58" s="115"/>
      <c r="G58" s="114"/>
      <c r="H58" s="111">
        <f>H56+H57</f>
        <v>185.33194996904587</v>
      </c>
      <c r="I58" s="110"/>
      <c r="J58" s="114"/>
      <c r="K58" s="111">
        <f>K56+K57</f>
        <v>179.65998254322815</v>
      </c>
      <c r="L58" s="110"/>
      <c r="M58" s="112">
        <f t="shared" si="29"/>
        <v>-5.6719674258177122</v>
      </c>
      <c r="N58" s="84">
        <f>IF((H58)=0,"",(M58/H58))</f>
        <v>-3.0604369223790305E-2</v>
      </c>
      <c r="O58" s="110"/>
      <c r="P58" s="114"/>
      <c r="Q58" s="111">
        <f>Q56+Q57</f>
        <v>176.06073518154963</v>
      </c>
      <c r="R58" s="110"/>
      <c r="S58" s="112">
        <f t="shared" si="13"/>
        <v>-3.5992473616785219</v>
      </c>
      <c r="T58" s="84">
        <f>IF((K58)=0,"",(S58/K58))</f>
        <v>-2.0033661980416277E-2</v>
      </c>
      <c r="U58" s="110"/>
      <c r="V58" s="114"/>
      <c r="W58" s="111">
        <f>W56+W57</f>
        <v>173.26963518195845</v>
      </c>
      <c r="X58" s="110"/>
      <c r="Y58" s="112">
        <f t="shared" si="14"/>
        <v>-2.7910999995911823</v>
      </c>
      <c r="Z58" s="84">
        <f>IF((Q58)=0,"",(Y58/Q58))</f>
        <v>-1.5853052054525765E-2</v>
      </c>
      <c r="AA58" s="110"/>
      <c r="AB58" s="114"/>
      <c r="AC58" s="111">
        <f>AC56+AC57</f>
        <v>171.25795050653511</v>
      </c>
      <c r="AD58" s="110"/>
      <c r="AE58" s="112">
        <f t="shared" si="15"/>
        <v>-2.0116846754233393</v>
      </c>
      <c r="AF58" s="84">
        <f>IF((W58)=0,"",(AE58/W58))</f>
        <v>-1.1610139729969283E-2</v>
      </c>
    </row>
    <row r="59" spans="2:36" s="61" customFormat="1" ht="15.75" customHeight="1" x14ac:dyDescent="0.25">
      <c r="B59" s="143" t="s">
        <v>38</v>
      </c>
      <c r="C59" s="143"/>
      <c r="D59" s="143"/>
      <c r="E59" s="143"/>
      <c r="F59" s="115"/>
      <c r="G59" s="114"/>
      <c r="H59" s="116">
        <f>ROUND(-H58*10%,2)</f>
        <v>-18.53</v>
      </c>
      <c r="I59" s="110"/>
      <c r="J59" s="114"/>
      <c r="K59" s="214">
        <v>0</v>
      </c>
      <c r="L59" s="110"/>
      <c r="M59" s="117">
        <f t="shared" si="29"/>
        <v>18.53</v>
      </c>
      <c r="N59" s="89">
        <f>IF((H59)=0,"",(M59/H59))</f>
        <v>-1</v>
      </c>
      <c r="O59" s="110"/>
      <c r="P59" s="114"/>
      <c r="Q59" s="116">
        <f>ROUND(-Q58*10%,2)</f>
        <v>-17.61</v>
      </c>
      <c r="R59" s="110"/>
      <c r="S59" s="117">
        <f t="shared" si="13"/>
        <v>-17.61</v>
      </c>
      <c r="T59" s="89" t="str">
        <f>IF((K59)=0,"",(S59/K59))</f>
        <v/>
      </c>
      <c r="U59" s="110"/>
      <c r="V59" s="114"/>
      <c r="W59" s="116">
        <f>ROUND(-W58*10%,2)</f>
        <v>-17.329999999999998</v>
      </c>
      <c r="X59" s="110"/>
      <c r="Y59" s="117">
        <f t="shared" si="14"/>
        <v>0.28000000000000114</v>
      </c>
      <c r="Z59" s="89">
        <f>IF((Q59)=0,"",(Y59/Q59))</f>
        <v>-1.5900056785917157E-2</v>
      </c>
      <c r="AA59" s="110"/>
      <c r="AB59" s="114"/>
      <c r="AC59" s="116">
        <f>ROUND(-AC58*10%,2)</f>
        <v>-17.13</v>
      </c>
      <c r="AD59" s="110"/>
      <c r="AE59" s="117">
        <f t="shared" si="15"/>
        <v>0.19999999999999929</v>
      </c>
      <c r="AF59" s="89">
        <f>IF((W59)=0,"",(AE59/W59))</f>
        <v>-1.1540680900173071E-2</v>
      </c>
    </row>
    <row r="60" spans="2:36" s="61" customFormat="1" ht="13.5" customHeight="1" thickBot="1" x14ac:dyDescent="0.3">
      <c r="B60" s="223" t="s">
        <v>41</v>
      </c>
      <c r="C60" s="223"/>
      <c r="D60" s="223"/>
      <c r="E60" s="135"/>
      <c r="F60" s="119"/>
      <c r="G60" s="118"/>
      <c r="H60" s="121">
        <f>SUM(H58:H59)</f>
        <v>166.80194996904586</v>
      </c>
      <c r="I60" s="120"/>
      <c r="J60" s="118"/>
      <c r="K60" s="121">
        <f>SUM(K58:K59)</f>
        <v>179.65998254322815</v>
      </c>
      <c r="L60" s="120"/>
      <c r="M60" s="122">
        <f t="shared" si="29"/>
        <v>12.858032574182289</v>
      </c>
      <c r="N60" s="123">
        <f>IF((H60)=0,"",(M60/H60))</f>
        <v>7.7085625057551233E-2</v>
      </c>
      <c r="O60" s="120"/>
      <c r="P60" s="118"/>
      <c r="Q60" s="121">
        <f>SUM(Q58:Q59)</f>
        <v>158.45073518154965</v>
      </c>
      <c r="R60" s="120"/>
      <c r="S60" s="122">
        <f t="shared" si="13"/>
        <v>-21.209247361678507</v>
      </c>
      <c r="T60" s="123">
        <f>IF((K60)=0,"",(S60/K60))</f>
        <v>-0.11805215085432468</v>
      </c>
      <c r="U60" s="120"/>
      <c r="V60" s="118"/>
      <c r="W60" s="121">
        <f>SUM(W58:W59)</f>
        <v>155.93963518195847</v>
      </c>
      <c r="X60" s="120"/>
      <c r="Y60" s="122">
        <f t="shared" si="14"/>
        <v>-2.5110999995911811</v>
      </c>
      <c r="Z60" s="123">
        <f>IF((Q60)=0,"",(Y60/Q60))</f>
        <v>-1.5847828012372511E-2</v>
      </c>
      <c r="AA60" s="120"/>
      <c r="AB60" s="118"/>
      <c r="AC60" s="121">
        <f>SUM(AC58:AC59)</f>
        <v>154.12795050653511</v>
      </c>
      <c r="AD60" s="120"/>
      <c r="AE60" s="122">
        <f t="shared" si="15"/>
        <v>-1.8116846754233507</v>
      </c>
      <c r="AF60" s="123">
        <f>IF((W60)=0,"",(AE60/W60))</f>
        <v>-1.1617858880517341E-2</v>
      </c>
    </row>
    <row r="61" spans="2:36" s="61" customFormat="1" ht="8.25" customHeight="1" thickBot="1" x14ac:dyDescent="0.3">
      <c r="B61" s="96"/>
      <c r="C61" s="97"/>
      <c r="D61" s="98"/>
      <c r="E61" s="98"/>
      <c r="F61" s="125"/>
      <c r="G61" s="124"/>
      <c r="H61" s="127"/>
      <c r="I61" s="126"/>
      <c r="J61" s="124"/>
      <c r="K61" s="127"/>
      <c r="L61" s="126"/>
      <c r="M61" s="128"/>
      <c r="N61" s="70"/>
      <c r="O61" s="126"/>
      <c r="P61" s="124"/>
      <c r="Q61" s="127"/>
      <c r="R61" s="126"/>
      <c r="S61" s="128"/>
      <c r="T61" s="70"/>
      <c r="U61" s="126"/>
      <c r="V61" s="124"/>
      <c r="W61" s="127"/>
      <c r="X61" s="126"/>
      <c r="Y61" s="128"/>
      <c r="Z61" s="70"/>
      <c r="AA61" s="126"/>
      <c r="AB61" s="124"/>
      <c r="AC61" s="127"/>
      <c r="AD61" s="126"/>
      <c r="AE61" s="128"/>
      <c r="AF61" s="70"/>
    </row>
    <row r="62" spans="2:36" ht="10.5" customHeight="1" x14ac:dyDescent="0.25">
      <c r="H62" s="147"/>
      <c r="I62" s="144"/>
      <c r="K62" s="147"/>
      <c r="L62" s="144"/>
      <c r="M62" s="144"/>
      <c r="N62" s="144"/>
      <c r="O62" s="144"/>
      <c r="Q62" s="147"/>
      <c r="R62" s="144"/>
      <c r="S62" s="144"/>
      <c r="T62" s="144"/>
      <c r="U62" s="144"/>
      <c r="W62" s="147"/>
      <c r="X62" s="144"/>
      <c r="Y62" s="144"/>
      <c r="Z62" s="144"/>
      <c r="AA62" s="144"/>
      <c r="AC62" s="147"/>
      <c r="AD62" s="144"/>
      <c r="AE62" s="144"/>
      <c r="AF62" s="144"/>
    </row>
    <row r="63" spans="2:36" ht="13" x14ac:dyDescent="0.3">
      <c r="B63" s="7" t="s">
        <v>42</v>
      </c>
      <c r="G63" s="129">
        <v>3.7900000000000003E-2</v>
      </c>
      <c r="I63" s="144"/>
      <c r="J63" s="129">
        <v>3.7900000000000003E-2</v>
      </c>
      <c r="K63" s="144"/>
      <c r="L63" s="144"/>
      <c r="M63" s="144"/>
      <c r="N63" s="144"/>
      <c r="O63" s="144"/>
      <c r="P63" s="129">
        <v>3.7900000000000003E-2</v>
      </c>
      <c r="Q63" s="144"/>
      <c r="R63" s="144"/>
      <c r="S63" s="144"/>
      <c r="T63" s="144"/>
      <c r="U63" s="144"/>
      <c r="V63" s="129">
        <v>3.7900000000000003E-2</v>
      </c>
      <c r="W63" s="144"/>
      <c r="X63" s="144"/>
      <c r="Y63" s="144"/>
      <c r="Z63" s="144"/>
      <c r="AA63" s="144"/>
      <c r="AB63" s="129">
        <v>3.7900000000000003E-2</v>
      </c>
      <c r="AC63" s="144"/>
      <c r="AD63" s="144"/>
      <c r="AE63" s="144"/>
      <c r="AF63" s="144"/>
    </row>
    <row r="64" spans="2:36" ht="10.5" customHeight="1" x14ac:dyDescent="0.25">
      <c r="I64" s="144"/>
      <c r="K64" s="144"/>
      <c r="L64" s="144"/>
      <c r="M64" s="144"/>
      <c r="N64" s="144"/>
      <c r="O64" s="144"/>
      <c r="R64" s="144"/>
      <c r="U64" s="144"/>
      <c r="X64" s="144"/>
      <c r="AA64" s="144"/>
      <c r="AD64" s="144"/>
      <c r="AG64" s="144"/>
      <c r="AJ64" s="144"/>
    </row>
    <row r="65" spans="1:36" ht="10.5" customHeight="1" x14ac:dyDescent="0.3">
      <c r="A65" s="130" t="s">
        <v>43</v>
      </c>
      <c r="I65" s="144"/>
      <c r="K65" s="144"/>
      <c r="L65" s="144"/>
      <c r="M65" s="144"/>
      <c r="N65" s="144"/>
      <c r="O65" s="144"/>
      <c r="R65" s="144"/>
      <c r="U65" s="144"/>
      <c r="X65" s="144"/>
      <c r="AA65" s="144"/>
      <c r="AD65" s="144"/>
      <c r="AG65" s="144"/>
      <c r="AJ65" s="144"/>
    </row>
    <row r="66" spans="1:36" ht="10.5" customHeight="1" x14ac:dyDescent="0.25">
      <c r="I66" s="144"/>
      <c r="K66" s="144"/>
      <c r="L66" s="144"/>
      <c r="M66" s="144"/>
      <c r="N66" s="144"/>
      <c r="O66" s="144"/>
      <c r="R66" s="144"/>
      <c r="U66" s="144"/>
      <c r="X66" s="144"/>
      <c r="AA66" s="144"/>
      <c r="AD66" s="144"/>
      <c r="AG66" s="144"/>
      <c r="AJ66" s="144"/>
    </row>
    <row r="67" spans="1:36" x14ac:dyDescent="0.25">
      <c r="A67" s="1" t="s">
        <v>44</v>
      </c>
      <c r="I67" s="144"/>
      <c r="K67" s="144"/>
      <c r="L67" s="144"/>
      <c r="M67" s="144"/>
      <c r="N67" s="144"/>
      <c r="O67" s="144"/>
      <c r="R67" s="144"/>
      <c r="U67" s="144"/>
      <c r="X67" s="144"/>
      <c r="AA67" s="144"/>
      <c r="AD67" s="144"/>
      <c r="AG67" s="144"/>
      <c r="AJ67" s="144"/>
    </row>
    <row r="68" spans="1:36" x14ac:dyDescent="0.25">
      <c r="A68" s="1" t="s">
        <v>45</v>
      </c>
      <c r="I68" s="144"/>
      <c r="K68" s="144"/>
      <c r="L68" s="144"/>
      <c r="M68" s="144"/>
      <c r="N68" s="144"/>
      <c r="O68" s="144"/>
      <c r="R68" s="144"/>
      <c r="U68" s="144"/>
      <c r="X68" s="144"/>
      <c r="AA68" s="144"/>
      <c r="AD68" s="144"/>
      <c r="AG68" s="144"/>
      <c r="AJ68" s="144"/>
    </row>
    <row r="69" spans="1:36" x14ac:dyDescent="0.25">
      <c r="I69" s="144"/>
      <c r="K69" s="144"/>
      <c r="L69" s="144"/>
      <c r="M69" s="144"/>
      <c r="N69" s="144"/>
      <c r="O69" s="144"/>
      <c r="R69" s="144"/>
      <c r="U69" s="144"/>
      <c r="X69" s="144"/>
      <c r="AA69" s="144"/>
      <c r="AD69" s="144"/>
      <c r="AG69" s="144"/>
      <c r="AJ69" s="144"/>
    </row>
    <row r="70" spans="1:36" x14ac:dyDescent="0.25">
      <c r="A70" s="6" t="s">
        <v>46</v>
      </c>
      <c r="I70" s="144"/>
      <c r="K70" s="144"/>
      <c r="L70" s="144"/>
      <c r="M70" s="144"/>
      <c r="N70" s="144"/>
      <c r="O70" s="144"/>
      <c r="R70" s="144"/>
      <c r="U70" s="144"/>
      <c r="X70" s="144"/>
      <c r="AA70" s="144"/>
      <c r="AD70" s="144"/>
      <c r="AG70" s="144"/>
      <c r="AJ70" s="144"/>
    </row>
    <row r="71" spans="1:36" x14ac:dyDescent="0.25">
      <c r="A71" s="6" t="s">
        <v>47</v>
      </c>
      <c r="I71" s="144"/>
      <c r="K71" s="144"/>
      <c r="L71" s="144"/>
      <c r="M71" s="144"/>
      <c r="N71" s="144"/>
      <c r="O71" s="144"/>
      <c r="R71" s="144"/>
      <c r="U71" s="144"/>
      <c r="X71" s="144"/>
      <c r="AA71" s="144"/>
      <c r="AD71" s="144"/>
      <c r="AG71" s="144"/>
      <c r="AJ71" s="144"/>
    </row>
    <row r="72" spans="1:36" x14ac:dyDescent="0.25">
      <c r="I72" s="144"/>
      <c r="K72" s="144"/>
      <c r="L72" s="144"/>
      <c r="M72" s="144"/>
      <c r="N72" s="144"/>
      <c r="O72" s="144"/>
      <c r="R72" s="144"/>
      <c r="U72" s="144"/>
      <c r="X72" s="144"/>
      <c r="AA72" s="144"/>
      <c r="AD72" s="144"/>
      <c r="AG72" s="144"/>
      <c r="AJ72" s="144"/>
    </row>
    <row r="73" spans="1:36" x14ac:dyDescent="0.25">
      <c r="A73" s="1" t="s">
        <v>48</v>
      </c>
      <c r="I73" s="144"/>
      <c r="K73" s="144"/>
      <c r="L73" s="144"/>
      <c r="M73" s="144"/>
      <c r="N73" s="144"/>
      <c r="O73" s="144"/>
      <c r="R73" s="144"/>
      <c r="U73" s="144"/>
      <c r="X73" s="144"/>
      <c r="AA73" s="144"/>
      <c r="AD73" s="144"/>
      <c r="AG73" s="144"/>
      <c r="AJ73" s="144"/>
    </row>
    <row r="74" spans="1:36" x14ac:dyDescent="0.25">
      <c r="A74" s="1" t="s">
        <v>49</v>
      </c>
      <c r="I74" s="144"/>
      <c r="K74" s="144"/>
      <c r="L74" s="144"/>
      <c r="M74" s="144"/>
      <c r="N74" s="144"/>
      <c r="O74" s="144"/>
      <c r="R74" s="144"/>
      <c r="U74" s="144"/>
      <c r="X74" s="144"/>
      <c r="AA74" s="144"/>
      <c r="AD74" s="144"/>
      <c r="AG74" s="144"/>
      <c r="AJ74" s="144"/>
    </row>
    <row r="75" spans="1:36" x14ac:dyDescent="0.25">
      <c r="A75" s="1" t="s">
        <v>50</v>
      </c>
      <c r="I75" s="144"/>
      <c r="K75" s="144"/>
      <c r="L75" s="144"/>
      <c r="M75" s="144"/>
      <c r="N75" s="144"/>
      <c r="O75" s="144"/>
      <c r="R75" s="144"/>
      <c r="U75" s="144"/>
      <c r="X75" s="144"/>
      <c r="AA75" s="144"/>
      <c r="AD75" s="144"/>
      <c r="AG75" s="144"/>
      <c r="AJ75" s="144"/>
    </row>
    <row r="76" spans="1:36" x14ac:dyDescent="0.25">
      <c r="A76" s="1" t="s">
        <v>51</v>
      </c>
      <c r="I76" s="144"/>
      <c r="K76" s="144"/>
      <c r="L76" s="144"/>
      <c r="M76" s="144"/>
      <c r="N76" s="144"/>
      <c r="O76" s="144"/>
      <c r="R76" s="144"/>
      <c r="U76" s="144"/>
      <c r="X76" s="144"/>
      <c r="AA76" s="144"/>
      <c r="AD76" s="144"/>
      <c r="AG76" s="144"/>
      <c r="AJ76" s="144"/>
    </row>
    <row r="77" spans="1:36" x14ac:dyDescent="0.25">
      <c r="A77" s="1" t="s">
        <v>52</v>
      </c>
      <c r="I77" s="144"/>
      <c r="K77" s="144"/>
      <c r="L77" s="144"/>
      <c r="M77" s="144"/>
      <c r="N77" s="144"/>
      <c r="O77" s="144"/>
      <c r="R77" s="144"/>
      <c r="U77" s="144"/>
      <c r="X77" s="144"/>
      <c r="AA77" s="144"/>
      <c r="AD77" s="144"/>
      <c r="AG77" s="144"/>
      <c r="AJ77" s="144"/>
    </row>
    <row r="78" spans="1:36" x14ac:dyDescent="0.25">
      <c r="I78" s="144"/>
      <c r="K78" s="144"/>
      <c r="L78" s="144"/>
      <c r="M78" s="144"/>
      <c r="N78" s="144"/>
      <c r="O78" s="144"/>
      <c r="R78" s="144"/>
      <c r="U78" s="144"/>
      <c r="X78" s="144"/>
      <c r="AA78" s="144"/>
      <c r="AD78" s="144"/>
      <c r="AG78" s="144"/>
      <c r="AJ78" s="144"/>
    </row>
    <row r="79" spans="1:36" x14ac:dyDescent="0.25">
      <c r="A79" s="131"/>
      <c r="B79" s="1" t="s">
        <v>53</v>
      </c>
    </row>
  </sheetData>
  <sheetProtection selectLockedCells="1"/>
  <mergeCells count="11">
    <mergeCell ref="B54:D54"/>
    <mergeCell ref="B60:D60"/>
    <mergeCell ref="Y9:Z9"/>
    <mergeCell ref="AB9:AC9"/>
    <mergeCell ref="AE9:AF9"/>
    <mergeCell ref="P9:Q9"/>
    <mergeCell ref="G9:H9"/>
    <mergeCell ref="J9:K9"/>
    <mergeCell ref="M9:N9"/>
    <mergeCell ref="S9:T9"/>
    <mergeCell ref="V9:W9"/>
  </mergeCells>
  <dataValidations count="2">
    <dataValidation type="list" allowBlank="1" showInputMessage="1" showErrorMessage="1" prompt="Select Charge Unit - monthly, per kWh, per kW" sqref="D37:E38 D12:E27 D55:E55 D61:E61 D40:E49 D29:E35">
      <formula1>"Monthly, per kWh, per kW"</formula1>
    </dataValidation>
    <dataValidation type="list" allowBlank="1" showInputMessage="1" showErrorMessage="1" sqref="D5:E5">
      <formula1>"TOU, non-TOU"</formula1>
    </dataValidation>
  </dataValidations>
  <pageMargins left="0.75" right="0.75" top="1" bottom="1" header="0.5" footer="0.5"/>
  <pageSetup paperSize="3" scale="60" orientation="landscape" r:id="rId1"/>
  <headerFooter alignWithMargins="0">
    <oddFooter>&amp;C9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3249" r:id="rId4" name="Option Button 1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12</xdr:col>
                    <xdr:colOff>203200</xdr:colOff>
                    <xdr:row>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50" r:id="rId5" name="Option Button 2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12</xdr:col>
                    <xdr:colOff>203200</xdr:colOff>
                    <xdr:row>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51" r:id="rId6" name="Option Button 3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12</xdr:col>
                    <xdr:colOff>203200</xdr:colOff>
                    <xdr:row>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52" r:id="rId7" name="Option Button 4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12</xdr:col>
                    <xdr:colOff>203200</xdr:colOff>
                    <xdr:row>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53" r:id="rId8" name="Option Button 5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12</xdr:col>
                    <xdr:colOff>203200</xdr:colOff>
                    <xdr:row>7</xdr:row>
                    <xdr:rowOff>31750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7A151E946DB9D4283CC2F5BE8C3F4DE" ma:contentTypeVersion="0" ma:contentTypeDescription="Create a new document." ma:contentTypeScope="" ma:versionID="ae73637131f57141f14ba0f0735b3906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64490b4aec6201516c3a874156f37b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CF5AF97-0CDB-4799-A095-B7522A5B9DD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54B55CD6-9138-447D-858B-18849258A71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D052D5-7E03-4B0A-AEF0-4D8D5929CF2C}">
  <ds:schemaRefs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33</vt:i4>
      </vt:variant>
      <vt:variant>
        <vt:lpstr>Named Ranges</vt:lpstr>
      </vt:variant>
      <vt:variant>
        <vt:i4>30</vt:i4>
      </vt:variant>
    </vt:vector>
  </HeadingPairs>
  <TitlesOfParts>
    <vt:vector size="63" baseType="lpstr">
      <vt:lpstr>Summary (3)</vt:lpstr>
      <vt:lpstr>Summary (2)</vt:lpstr>
      <vt:lpstr>Summary (1)</vt:lpstr>
      <vt:lpstr>Bill Impacts - Residential 100</vt:lpstr>
      <vt:lpstr>Bill Impacts - Residential 200</vt:lpstr>
      <vt:lpstr>Bill Impacts - Residential 221</vt:lpstr>
      <vt:lpstr>Bill Impacts - Residential 500</vt:lpstr>
      <vt:lpstr>Bill Impacts - Residential 800</vt:lpstr>
      <vt:lpstr>Bill Impacts - Residential 1000</vt:lpstr>
      <vt:lpstr>Bill Impacts - Residential 1500</vt:lpstr>
      <vt:lpstr>Bill Impacts - Residential 2000</vt:lpstr>
      <vt:lpstr>Bill Impacts - GS &lt; 50 1000</vt:lpstr>
      <vt:lpstr>Bill Impacts - GS &lt; 50 2000</vt:lpstr>
      <vt:lpstr>Bill Impacts - GS &lt; 50 5000</vt:lpstr>
      <vt:lpstr>Bill Impacts - GS &lt; 50 10000</vt:lpstr>
      <vt:lpstr>Bill Impacts - GS &lt; 50 15000</vt:lpstr>
      <vt:lpstr>Bill Impacts - GS &gt; 50 100</vt:lpstr>
      <vt:lpstr>Bill Impacts - GS &gt; 50 250</vt:lpstr>
      <vt:lpstr>Bill Impacts - GS &gt; 50 350</vt:lpstr>
      <vt:lpstr>Bill Impacts - GS &gt; 50 2000</vt:lpstr>
      <vt:lpstr>Bill Impacts - GS &gt; 50 4000</vt:lpstr>
      <vt:lpstr>Bill Impacts - Large Use 6500</vt:lpstr>
      <vt:lpstr>Bill Impacts - Large Use 7500</vt:lpstr>
      <vt:lpstr>Bill Impacts - Large Use 10000</vt:lpstr>
      <vt:lpstr>Bill Impacts - Large Use 12500</vt:lpstr>
      <vt:lpstr>Bill Impacts - Large Use2 15000</vt:lpstr>
      <vt:lpstr>Bill Impacts - Large Use2 20000</vt:lpstr>
      <vt:lpstr>Bill Impacts - USL 250</vt:lpstr>
      <vt:lpstr>Bill Impacts - USL 500</vt:lpstr>
      <vt:lpstr>Bill Impacts - Sentinel</vt:lpstr>
      <vt:lpstr>Bill Impacts - Sentinel (2)</vt:lpstr>
      <vt:lpstr>Bill Impacts - Street Light</vt:lpstr>
      <vt:lpstr>Bill Impacts - Street Light (2</vt:lpstr>
      <vt:lpstr>'Bill Impacts - GS &lt; 50 1000'!Print_Area</vt:lpstr>
      <vt:lpstr>'Bill Impacts - GS &lt; 50 10000'!Print_Area</vt:lpstr>
      <vt:lpstr>'Bill Impacts - GS &lt; 50 15000'!Print_Area</vt:lpstr>
      <vt:lpstr>'Bill Impacts - GS &lt; 50 2000'!Print_Area</vt:lpstr>
      <vt:lpstr>'Bill Impacts - GS &lt; 50 5000'!Print_Area</vt:lpstr>
      <vt:lpstr>'Bill Impacts - GS &gt; 50 100'!Print_Area</vt:lpstr>
      <vt:lpstr>'Bill Impacts - GS &gt; 50 2000'!Print_Area</vt:lpstr>
      <vt:lpstr>'Bill Impacts - GS &gt; 50 250'!Print_Area</vt:lpstr>
      <vt:lpstr>'Bill Impacts - GS &gt; 50 350'!Print_Area</vt:lpstr>
      <vt:lpstr>'Bill Impacts - GS &gt; 50 4000'!Print_Area</vt:lpstr>
      <vt:lpstr>'Bill Impacts - Large Use 10000'!Print_Area</vt:lpstr>
      <vt:lpstr>'Bill Impacts - Large Use 12500'!Print_Area</vt:lpstr>
      <vt:lpstr>'Bill Impacts - Large Use 6500'!Print_Area</vt:lpstr>
      <vt:lpstr>'Bill Impacts - Large Use 7500'!Print_Area</vt:lpstr>
      <vt:lpstr>'Bill Impacts - Large Use2 15000'!Print_Area</vt:lpstr>
      <vt:lpstr>'Bill Impacts - Large Use2 20000'!Print_Area</vt:lpstr>
      <vt:lpstr>'Bill Impacts - Residential 100'!Print_Area</vt:lpstr>
      <vt:lpstr>'Bill Impacts - Residential 1000'!Print_Area</vt:lpstr>
      <vt:lpstr>'Bill Impacts - Residential 1500'!Print_Area</vt:lpstr>
      <vt:lpstr>'Bill Impacts - Residential 200'!Print_Area</vt:lpstr>
      <vt:lpstr>'Bill Impacts - Residential 2000'!Print_Area</vt:lpstr>
      <vt:lpstr>'Bill Impacts - Residential 221'!Print_Area</vt:lpstr>
      <vt:lpstr>'Bill Impacts - Residential 500'!Print_Area</vt:lpstr>
      <vt:lpstr>'Bill Impacts - Residential 800'!Print_Area</vt:lpstr>
      <vt:lpstr>'Bill Impacts - Sentinel'!Print_Area</vt:lpstr>
      <vt:lpstr>'Bill Impacts - Sentinel (2)'!Print_Area</vt:lpstr>
      <vt:lpstr>'Bill Impacts - Street Light'!Print_Area</vt:lpstr>
      <vt:lpstr>'Bill Impacts - Street Light (2'!Print_Area</vt:lpstr>
      <vt:lpstr>'Bill Impacts - USL 250'!Print_Area</vt:lpstr>
      <vt:lpstr>'Bill Impacts - USL 500'!Print_Area</vt:lpstr>
    </vt:vector>
  </TitlesOfParts>
  <Company>Horizon Utilities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Haghani, Nastaran</dc:creator>
  <cp:lastModifiedBy>Blackwell, Sally</cp:lastModifiedBy>
  <cp:lastPrinted>2015-11-06T14:01:01Z</cp:lastPrinted>
  <dcterms:created xsi:type="dcterms:W3CDTF">2013-08-28T15:20:38Z</dcterms:created>
  <dcterms:modified xsi:type="dcterms:W3CDTF">2015-11-06T14:11:12Z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0x01010007A151E946DB9D4283CC2F5BE8C3F4DE</vt:lpwstr>
  </property>
</Properties>
</file>