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6465"/>
  </bookViews>
  <sheets>
    <sheet name="Foregone Rev Rate Rider" sheetId="1" r:id="rId1"/>
  </sheets>
  <externalReferences>
    <externalReference r:id="rId2"/>
    <externalReference r:id="rId3"/>
    <externalReference r:id="rId4"/>
    <externalReference r:id="rId5"/>
  </externalReferences>
  <definedNames>
    <definedName name="DaysInPreviousYear">'[1]Distribution Revenue by Source'!$B$22</definedName>
    <definedName name="DaysInYear">'[1]Distribution Revenue by Source'!$B$21</definedName>
    <definedName name="MofF">#REF!</definedName>
    <definedName name="Ratebase">'[1]Distribution Revenue by Source'!$C$25</definedName>
    <definedName name="Surtax">#REF!</definedName>
  </definedNames>
  <calcPr calcId="145621"/>
</workbook>
</file>

<file path=xl/calcChain.xml><?xml version="1.0" encoding="utf-8"?>
<calcChain xmlns="http://schemas.openxmlformats.org/spreadsheetml/2006/main">
  <c r="F13" i="1" l="1"/>
  <c r="E30" i="1"/>
  <c r="E29" i="1"/>
  <c r="E26" i="1"/>
  <c r="E25" i="1"/>
  <c r="E22" i="1"/>
  <c r="E21" i="1"/>
  <c r="E18" i="1"/>
  <c r="E17" i="1"/>
  <c r="E14" i="1"/>
  <c r="E13" i="1"/>
  <c r="E10" i="1"/>
  <c r="E9" i="1"/>
  <c r="E6" i="1"/>
  <c r="E5" i="1"/>
  <c r="B22" i="1" l="1"/>
  <c r="C22" i="1" s="1"/>
  <c r="B14" i="1"/>
  <c r="C14" i="1" s="1"/>
  <c r="B13" i="1"/>
  <c r="C13" i="1" s="1"/>
  <c r="A12" i="1"/>
  <c r="G13" i="1"/>
  <c r="B26" i="1"/>
  <c r="C26" i="1" s="1"/>
  <c r="B25" i="1"/>
  <c r="C25" i="1" s="1"/>
  <c r="A24" i="1"/>
  <c r="B21" i="1"/>
  <c r="C21" i="1" s="1"/>
  <c r="B30" i="1"/>
  <c r="C30" i="1" s="1"/>
  <c r="B29" i="1"/>
  <c r="C29" i="1" s="1"/>
  <c r="A28" i="1"/>
  <c r="B18" i="1"/>
  <c r="C18" i="1" s="1"/>
  <c r="B17" i="1"/>
  <c r="C17" i="1" s="1"/>
  <c r="B10" i="1"/>
  <c r="C10" i="1" s="1"/>
  <c r="B9" i="1"/>
  <c r="C9" i="1" s="1"/>
  <c r="B6" i="1"/>
  <c r="C6" i="1" s="1"/>
  <c r="B5" i="1"/>
  <c r="C5" i="1" s="1"/>
  <c r="A20" i="1"/>
  <c r="A16" i="1"/>
  <c r="A8" i="1"/>
  <c r="A4" i="1"/>
  <c r="H13" i="1" l="1"/>
  <c r="I13" i="1" s="1"/>
  <c r="F29" i="1" l="1"/>
  <c r="G29" i="1" s="1"/>
  <c r="H29" i="1" s="1"/>
  <c r="I29" i="1" s="1"/>
  <c r="F21" i="1"/>
  <c r="G21" i="1" s="1"/>
  <c r="H21" i="1" s="1"/>
  <c r="I21" i="1" s="1"/>
  <c r="F22" i="1" l="1"/>
  <c r="G22" i="1" s="1"/>
  <c r="H22" i="1" s="1"/>
  <c r="I22" i="1" s="1"/>
  <c r="F30" i="1"/>
  <c r="G30" i="1" s="1"/>
  <c r="H30" i="1" s="1"/>
  <c r="I30" i="1" s="1"/>
  <c r="F17" i="1" l="1"/>
  <c r="G17" i="1" s="1"/>
  <c r="H17" i="1" s="1"/>
  <c r="I17" i="1" s="1"/>
  <c r="F25" i="1"/>
  <c r="G25" i="1" s="1"/>
  <c r="H25" i="1" s="1"/>
  <c r="I25" i="1" s="1"/>
  <c r="F9" i="1"/>
  <c r="G9" i="1" s="1"/>
  <c r="H9" i="1" s="1"/>
  <c r="I9" i="1" s="1"/>
  <c r="F10" i="1" l="1"/>
  <c r="G10" i="1" s="1"/>
  <c r="H10" i="1" s="1"/>
  <c r="I10" i="1" s="1"/>
  <c r="F26" i="1"/>
  <c r="G26" i="1" s="1"/>
  <c r="H26" i="1" s="1"/>
  <c r="I26" i="1" s="1"/>
  <c r="F18" i="1"/>
  <c r="G18" i="1" s="1"/>
  <c r="H18" i="1" s="1"/>
  <c r="I18" i="1" s="1"/>
  <c r="F5" i="1" l="1"/>
  <c r="G5" i="1" s="1"/>
  <c r="H5" i="1" s="1"/>
  <c r="I5" i="1" l="1"/>
  <c r="F6" i="1" l="1"/>
  <c r="G6" i="1" s="1"/>
  <c r="H6" i="1" s="1"/>
  <c r="F14" i="1"/>
  <c r="G14" i="1" s="1"/>
  <c r="H14" i="1" s="1"/>
  <c r="I14" i="1" s="1"/>
  <c r="I6" i="1" l="1"/>
  <c r="H32" i="1"/>
</calcChain>
</file>

<file path=xl/sharedStrings.xml><?xml version="1.0" encoding="utf-8"?>
<sst xmlns="http://schemas.openxmlformats.org/spreadsheetml/2006/main" count="37" uniqueCount="15">
  <si>
    <t>Forgone Revenue and Forgone Revenue Rate Rider Calculations</t>
  </si>
  <si>
    <r>
      <t xml:space="preserve">Monthly Value from Board
</t>
    </r>
    <r>
      <rPr>
        <sz val="10"/>
        <rFont val="Arial"/>
        <family val="2"/>
      </rPr>
      <t>Approved Load
Forecast (A)</t>
    </r>
  </si>
  <si>
    <t>Customers</t>
  </si>
  <si>
    <t>Fixed</t>
  </si>
  <si>
    <t>kWh</t>
  </si>
  <si>
    <t>Variable</t>
  </si>
  <si>
    <t>kW</t>
  </si>
  <si>
    <t>Connections</t>
  </si>
  <si>
    <t>Total</t>
  </si>
  <si>
    <t>July 1, 2015 Interim Rates
(C)</t>
  </si>
  <si>
    <t>December 1, 2015 Proposed
Rates (D)</t>
  </si>
  <si>
    <t>Difference
(E)=(D-C)</t>
  </si>
  <si>
    <t>Total Forgone
Revenue
(F) =(B*E)</t>
  </si>
  <si>
    <t>5 Month Total
Jul 15 to Nov 15
(B)</t>
  </si>
  <si>
    <t>Foregone
Revenue Rate
Rider over 5 months 
Dec 15 to Apr 16
(G) = (F/A/5)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</si>
</sst>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;&quot;$&quot;\-#,##0.00"/>
    <numFmt numFmtId="165" formatCode="&quot;$&quot;#,##0;&quot;$&quot;\-#,##0"/>
    <numFmt numFmtId="166" formatCode="&quot;$&quot;#,##0.00;\(&quot;$&quot;#,##0.00\)"/>
    <numFmt numFmtId="167" formatCode="&quot;$&quot;#,##0.0000;&quot;$&quot;\-#,##0.0000"/>
    <numFmt numFmtId="168" formatCode="&quot;$&quot;#,##0_);\(&quot;$&quot;#,##0\)"/>
    <numFmt numFmtId="169" formatCode="#,##0.00;\(#,##0.00\)"/>
    <numFmt numFmtId="170" formatCode="&quot;$&quot;#,##0.0000;\(&quot;$&quot;#,##0.0000\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9" fontId="3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/>
    </xf>
    <xf numFmtId="3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170" fontId="1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6">
    <cellStyle name="Comma0" xfId="1"/>
    <cellStyle name="Currency0" xfId="2"/>
    <cellStyle name="Date" xfId="3"/>
    <cellStyle name="Fixed" xfId="4"/>
    <cellStyle name="FRxAmtStyle" xfId="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maw/Local%20Settings/Temporary%20Internet%20Files/OLKBC/Exhibit%203%20Distribution%20Revenue%20Throughputs%20-%20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%20Load%20Forecast%20Model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North%20Bay/2015%20Rates/Settlement%20Conference/Settlement%20Conference%20Models%20-%20June%2011%202015/North%20Bay%202015%20Rate%20Design%20Model_Settle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%20Rate%20Design%20Model_Decision%20on%20W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Act vs Pred Chart"/>
      <sheetName val="Summary"/>
      <sheetName val="Purchased Power Model"/>
      <sheetName val="Rate Class Energy Model"/>
      <sheetName val="Rate Class Customer Model"/>
      <sheetName val="Rate Class Load Model"/>
      <sheetName val="Weather Normal Values"/>
    </sheetNames>
    <sheetDataSet>
      <sheetData sheetId="0"/>
      <sheetData sheetId="1" refreshError="1"/>
      <sheetData sheetId="2">
        <row r="19">
          <cell r="A19" t="str">
            <v xml:space="preserve">Residential </v>
          </cell>
        </row>
        <row r="20">
          <cell r="R20">
            <v>21124</v>
          </cell>
        </row>
        <row r="21">
          <cell r="R21">
            <v>205497424.88810688</v>
          </cell>
        </row>
        <row r="23">
          <cell r="A23" t="str">
            <v>General Service &lt; 50 kW</v>
          </cell>
        </row>
        <row r="24">
          <cell r="R24">
            <v>2668</v>
          </cell>
        </row>
        <row r="25">
          <cell r="R25">
            <v>85361037.046016753</v>
          </cell>
        </row>
        <row r="27">
          <cell r="A27" t="str">
            <v>General Service 50 to 2999 kW</v>
          </cell>
        </row>
        <row r="28">
          <cell r="R28">
            <v>247</v>
          </cell>
        </row>
        <row r="30">
          <cell r="R30">
            <v>519864.63481550448</v>
          </cell>
        </row>
        <row r="32">
          <cell r="A32" t="str">
            <v>General Service 3000 to 4999 kW</v>
          </cell>
        </row>
        <row r="33">
          <cell r="R33">
            <v>1</v>
          </cell>
        </row>
        <row r="35">
          <cell r="R35">
            <v>33801.425697666316</v>
          </cell>
        </row>
        <row r="37">
          <cell r="A37" t="str">
            <v>Street Lighting</v>
          </cell>
        </row>
        <row r="38">
          <cell r="R38">
            <v>5419</v>
          </cell>
        </row>
        <row r="40">
          <cell r="R40">
            <v>5641.08</v>
          </cell>
        </row>
        <row r="42">
          <cell r="A42" t="str">
            <v>Sentinel Lighting</v>
          </cell>
        </row>
        <row r="43">
          <cell r="R43">
            <v>412</v>
          </cell>
        </row>
        <row r="45">
          <cell r="R45">
            <v>1193.4344347067597</v>
          </cell>
        </row>
        <row r="47">
          <cell r="A47" t="str">
            <v xml:space="preserve">Unmetered Scattered Load </v>
          </cell>
        </row>
        <row r="48">
          <cell r="R48">
            <v>7</v>
          </cell>
        </row>
        <row r="49">
          <cell r="R49">
            <v>32044.660431652101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"/>
      <sheetName val="2014 Existing Rates"/>
      <sheetName val="2015 Test Yr On Existing Rates"/>
      <sheetName val="Cost Allocation Study"/>
      <sheetName val="Rates By Rate Class"/>
      <sheetName val="Allocation Low Voltage Costs"/>
      <sheetName val="Low Voltage Rates"/>
      <sheetName val="Distribution Rate Schedule"/>
      <sheetName val="BILL IMPACTS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15.49</v>
          </cell>
          <cell r="E9">
            <v>1.3899999999999999E-2</v>
          </cell>
        </row>
        <row r="10">
          <cell r="C10">
            <v>22.96</v>
          </cell>
          <cell r="E10">
            <v>1.77E-2</v>
          </cell>
        </row>
        <row r="11">
          <cell r="C11">
            <v>293.97000000000003</v>
          </cell>
          <cell r="D11">
            <v>2.4028</v>
          </cell>
        </row>
        <row r="12">
          <cell r="C12">
            <v>6185.12</v>
          </cell>
          <cell r="D12">
            <v>1.1451</v>
          </cell>
        </row>
        <row r="13">
          <cell r="B13">
            <v>4.6500000000000004</v>
          </cell>
          <cell r="D13">
            <v>24.876999999999999</v>
          </cell>
        </row>
        <row r="14">
          <cell r="B14">
            <v>4.6779000000000002</v>
          </cell>
          <cell r="D14">
            <v>16.337800000000001</v>
          </cell>
        </row>
        <row r="15">
          <cell r="B15">
            <v>5.0915999999999997</v>
          </cell>
          <cell r="E15">
            <v>1.17E-2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"/>
      <sheetName val="2014 Existing Rates"/>
      <sheetName val="2015 Test Yr On Existing Rates"/>
      <sheetName val="Cost Allocation Study"/>
      <sheetName val="Rates By Rate Class"/>
      <sheetName val="Allocation Low Voltage Costs"/>
      <sheetName val="Low Voltage Rates"/>
      <sheetName val="Distribution Rate Schedule"/>
      <sheetName val="BILL IMPACTS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15.71</v>
          </cell>
          <cell r="E9">
            <v>1.41E-2</v>
          </cell>
        </row>
        <row r="10">
          <cell r="C10">
            <v>23.27</v>
          </cell>
          <cell r="E10">
            <v>1.7899999999999999E-2</v>
          </cell>
        </row>
        <row r="11">
          <cell r="C11">
            <v>293.97000000000003</v>
          </cell>
          <cell r="D11">
            <v>2.4540999999999999</v>
          </cell>
        </row>
        <row r="12">
          <cell r="C12">
            <v>6269.75</v>
          </cell>
          <cell r="D12">
            <v>1.1525000000000001</v>
          </cell>
        </row>
        <row r="13">
          <cell r="B13">
            <v>4.72</v>
          </cell>
          <cell r="D13">
            <v>25.2818</v>
          </cell>
        </row>
        <row r="14">
          <cell r="B14">
            <v>4.7419000000000002</v>
          </cell>
          <cell r="D14">
            <v>16.561299999999999</v>
          </cell>
        </row>
        <row r="15">
          <cell r="B15">
            <v>5.1600999999999999</v>
          </cell>
          <cell r="E15">
            <v>1.1900000000000001E-2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6"/>
  <sheetViews>
    <sheetView tabSelected="1" workbookViewId="0">
      <selection activeCell="K5" sqref="K5"/>
    </sheetView>
  </sheetViews>
  <sheetFormatPr defaultRowHeight="12.75" x14ac:dyDescent="0.2"/>
  <cols>
    <col min="1" max="1" width="33.85546875" style="15" customWidth="1"/>
    <col min="2" max="2" width="17.5703125" style="16" customWidth="1"/>
    <col min="3" max="3" width="14" style="17" customWidth="1"/>
    <col min="4" max="4" width="8.5703125" style="15" customWidth="1"/>
    <col min="5" max="5" width="11.42578125" style="18" customWidth="1"/>
    <col min="6" max="6" width="10.140625" style="18" bestFit="1" customWidth="1"/>
    <col min="7" max="7" width="10.140625" style="17" bestFit="1" customWidth="1"/>
    <col min="8" max="8" width="13.85546875" style="15" customWidth="1"/>
    <col min="9" max="9" width="17.7109375" style="15" customWidth="1"/>
    <col min="10" max="10" width="9.140625" style="15"/>
    <col min="11" max="12" width="11.5703125" bestFit="1" customWidth="1"/>
    <col min="13" max="252" width="9.140625" style="15"/>
    <col min="253" max="16384" width="9.140625" style="19"/>
  </cols>
  <sheetData>
    <row r="1" spans="1:12" s="1" customFormat="1" x14ac:dyDescent="0.2">
      <c r="A1" s="1" t="s">
        <v>0</v>
      </c>
      <c r="B1" s="2"/>
      <c r="C1" s="3"/>
      <c r="E1" s="4"/>
      <c r="F1" s="4"/>
      <c r="G1" s="3"/>
      <c r="K1"/>
      <c r="L1"/>
    </row>
    <row r="3" spans="1:12" s="7" customFormat="1" ht="76.5" x14ac:dyDescent="0.2">
      <c r="A3" s="5"/>
      <c r="B3" s="6" t="s">
        <v>1</v>
      </c>
      <c r="C3" s="25" t="s">
        <v>13</v>
      </c>
      <c r="D3" s="5"/>
      <c r="E3" s="25" t="s">
        <v>9</v>
      </c>
      <c r="F3" s="25" t="s">
        <v>10</v>
      </c>
      <c r="G3" s="25" t="s">
        <v>11</v>
      </c>
      <c r="H3" s="25" t="s">
        <v>12</v>
      </c>
      <c r="I3" s="25" t="s">
        <v>14</v>
      </c>
      <c r="K3"/>
      <c r="L3"/>
    </row>
    <row r="4" spans="1:12" s="7" customFormat="1" x14ac:dyDescent="0.2">
      <c r="A4" s="27" t="str">
        <f>[2]Summary!$A$19</f>
        <v xml:space="preserve">Residential </v>
      </c>
      <c r="B4" s="28"/>
      <c r="C4" s="28"/>
      <c r="D4" s="28"/>
      <c r="E4" s="28"/>
      <c r="F4" s="28"/>
      <c r="G4" s="28"/>
      <c r="H4" s="28"/>
      <c r="I4" s="29"/>
      <c r="K4"/>
      <c r="L4"/>
    </row>
    <row r="5" spans="1:12" s="7" customFormat="1" x14ac:dyDescent="0.2">
      <c r="A5" s="8" t="s">
        <v>2</v>
      </c>
      <c r="B5" s="9">
        <f>[2]Summary!$R$20</f>
        <v>21124</v>
      </c>
      <c r="C5" s="9">
        <f>B5*5</f>
        <v>105620</v>
      </c>
      <c r="D5" s="8" t="s">
        <v>3</v>
      </c>
      <c r="E5" s="10">
        <f>'[3]Distribution Rate Schedule'!$C$9</f>
        <v>15.49</v>
      </c>
      <c r="F5" s="10">
        <f>'[4]Distribution Rate Schedule'!$C$9</f>
        <v>15.71</v>
      </c>
      <c r="G5" s="10">
        <f>F5-E5</f>
        <v>0.22000000000000064</v>
      </c>
      <c r="H5" s="11">
        <f>G5*C5</f>
        <v>23236.400000000067</v>
      </c>
      <c r="I5" s="12">
        <f>H5/B5/5</f>
        <v>0.22000000000000064</v>
      </c>
      <c r="K5"/>
      <c r="L5"/>
    </row>
    <row r="6" spans="1:12" s="7" customFormat="1" x14ac:dyDescent="0.2">
      <c r="A6" s="8" t="s">
        <v>4</v>
      </c>
      <c r="B6" s="9">
        <f>[2]Summary!$R$21/12</f>
        <v>17124785.40734224</v>
      </c>
      <c r="C6" s="9">
        <f>B6*5</f>
        <v>85623927.036711201</v>
      </c>
      <c r="D6" s="8" t="s">
        <v>5</v>
      </c>
      <c r="E6" s="13">
        <f>'[3]Distribution Rate Schedule'!$E$9</f>
        <v>1.3899999999999999E-2</v>
      </c>
      <c r="F6" s="13">
        <f>'[4]Distribution Rate Schedule'!$E$9</f>
        <v>1.41E-2</v>
      </c>
      <c r="G6" s="13">
        <f>F6-E6</f>
        <v>2.0000000000000052E-4</v>
      </c>
      <c r="H6" s="11">
        <f>G6*C6</f>
        <v>17124.785407342286</v>
      </c>
      <c r="I6" s="26">
        <f>H6/B6/5</f>
        <v>2.0000000000000052E-4</v>
      </c>
      <c r="K6"/>
      <c r="L6"/>
    </row>
    <row r="7" spans="1:12" s="7" customFormat="1" x14ac:dyDescent="0.2">
      <c r="A7" s="5"/>
      <c r="B7" s="14"/>
      <c r="C7" s="14"/>
      <c r="D7" s="5"/>
      <c r="E7" s="5"/>
      <c r="F7" s="5"/>
      <c r="G7" s="14"/>
      <c r="H7" s="11"/>
      <c r="I7" s="5"/>
      <c r="K7"/>
      <c r="L7"/>
    </row>
    <row r="8" spans="1:12" s="7" customFormat="1" x14ac:dyDescent="0.2">
      <c r="A8" s="27" t="str">
        <f>[2]Summary!$A$23</f>
        <v>General Service &lt; 50 kW</v>
      </c>
      <c r="B8" s="28"/>
      <c r="C8" s="28"/>
      <c r="D8" s="28"/>
      <c r="E8" s="28"/>
      <c r="F8" s="28"/>
      <c r="G8" s="28"/>
      <c r="H8" s="28"/>
      <c r="I8" s="29"/>
      <c r="K8"/>
      <c r="L8"/>
    </row>
    <row r="9" spans="1:12" s="7" customFormat="1" x14ac:dyDescent="0.2">
      <c r="A9" s="8" t="s">
        <v>2</v>
      </c>
      <c r="B9" s="9">
        <f>[2]Summary!$R$24</f>
        <v>2668</v>
      </c>
      <c r="C9" s="9">
        <f>B9*5</f>
        <v>13340</v>
      </c>
      <c r="D9" s="8" t="s">
        <v>3</v>
      </c>
      <c r="E9" s="10">
        <f>'[3]Distribution Rate Schedule'!$C$10</f>
        <v>22.96</v>
      </c>
      <c r="F9" s="10">
        <f>'[4]Distribution Rate Schedule'!$C$10</f>
        <v>23.27</v>
      </c>
      <c r="G9" s="10">
        <f>F9-E9</f>
        <v>0.30999999999999872</v>
      </c>
      <c r="H9" s="11">
        <f>G9*C9</f>
        <v>4135.3999999999833</v>
      </c>
      <c r="I9" s="12">
        <f>H9/B9/5</f>
        <v>0.30999999999999878</v>
      </c>
      <c r="K9"/>
      <c r="L9"/>
    </row>
    <row r="10" spans="1:12" s="7" customFormat="1" x14ac:dyDescent="0.2">
      <c r="A10" s="8" t="s">
        <v>4</v>
      </c>
      <c r="B10" s="9">
        <f>[2]Summary!$R$25/12</f>
        <v>7113419.7538347291</v>
      </c>
      <c r="C10" s="9">
        <f>B10*5</f>
        <v>35567098.769173644</v>
      </c>
      <c r="D10" s="8" t="s">
        <v>5</v>
      </c>
      <c r="E10" s="13">
        <f>'[3]Distribution Rate Schedule'!$E$10</f>
        <v>1.77E-2</v>
      </c>
      <c r="F10" s="13">
        <f>'[4]Distribution Rate Schedule'!$E$10</f>
        <v>1.7899999999999999E-2</v>
      </c>
      <c r="G10" s="13">
        <f>F10-E10</f>
        <v>1.9999999999999879E-4</v>
      </c>
      <c r="H10" s="11">
        <f>G10*C10</f>
        <v>7113.4197538346862</v>
      </c>
      <c r="I10" s="26">
        <f>H10/B10/5</f>
        <v>1.9999999999999879E-4</v>
      </c>
      <c r="K10"/>
      <c r="L10"/>
    </row>
    <row r="11" spans="1:12" s="7" customFormat="1" x14ac:dyDescent="0.2">
      <c r="A11" s="5"/>
      <c r="B11" s="14"/>
      <c r="C11" s="14"/>
      <c r="D11" s="5"/>
      <c r="E11" s="5"/>
      <c r="F11" s="5"/>
      <c r="G11" s="14"/>
      <c r="H11" s="11"/>
      <c r="I11" s="5"/>
      <c r="K11"/>
      <c r="L11"/>
    </row>
    <row r="12" spans="1:12" s="7" customFormat="1" x14ac:dyDescent="0.2">
      <c r="A12" s="27" t="str">
        <f>[2]Summary!$A$27</f>
        <v>General Service 50 to 2999 kW</v>
      </c>
      <c r="B12" s="28"/>
      <c r="C12" s="28"/>
      <c r="D12" s="28"/>
      <c r="E12" s="28"/>
      <c r="F12" s="28"/>
      <c r="G12" s="28"/>
      <c r="H12" s="28"/>
      <c r="I12" s="29"/>
      <c r="K12"/>
      <c r="L12"/>
    </row>
    <row r="13" spans="1:12" s="7" customFormat="1" x14ac:dyDescent="0.2">
      <c r="A13" s="8" t="s">
        <v>2</v>
      </c>
      <c r="B13" s="9">
        <f>[2]Summary!$R$28</f>
        <v>247</v>
      </c>
      <c r="C13" s="9">
        <f>B13*5</f>
        <v>1235</v>
      </c>
      <c r="D13" s="8" t="s">
        <v>3</v>
      </c>
      <c r="E13" s="10">
        <f>'[3]Distribution Rate Schedule'!$C$11</f>
        <v>293.97000000000003</v>
      </c>
      <c r="F13" s="10">
        <f>'[4]Distribution Rate Schedule'!$C$11</f>
        <v>293.97000000000003</v>
      </c>
      <c r="G13" s="10">
        <f>F13-E13</f>
        <v>0</v>
      </c>
      <c r="H13" s="11">
        <f>G13*C13</f>
        <v>0</v>
      </c>
      <c r="I13" s="12">
        <f>H13/B13/5</f>
        <v>0</v>
      </c>
      <c r="K13"/>
      <c r="L13"/>
    </row>
    <row r="14" spans="1:12" s="7" customFormat="1" x14ac:dyDescent="0.2">
      <c r="A14" s="8" t="s">
        <v>6</v>
      </c>
      <c r="B14" s="9">
        <f>[2]Summary!$R$30/12</f>
        <v>43322.052901292038</v>
      </c>
      <c r="C14" s="9">
        <f>B14*5</f>
        <v>216610.2645064602</v>
      </c>
      <c r="D14" s="8" t="s">
        <v>5</v>
      </c>
      <c r="E14" s="13">
        <f>'[3]Distribution Rate Schedule'!$D$11</f>
        <v>2.4028</v>
      </c>
      <c r="F14" s="13">
        <f>'[4]Distribution Rate Schedule'!$D$11</f>
        <v>2.4540999999999999</v>
      </c>
      <c r="G14" s="13">
        <f>F14-E14</f>
        <v>5.1299999999999901E-2</v>
      </c>
      <c r="H14" s="11">
        <f>G14*C14</f>
        <v>11112.106569181387</v>
      </c>
      <c r="I14" s="26">
        <f>H14/B14/5</f>
        <v>5.1299999999999901E-2</v>
      </c>
      <c r="K14"/>
      <c r="L14"/>
    </row>
    <row r="15" spans="1:12" s="7" customFormat="1" x14ac:dyDescent="0.2">
      <c r="A15" s="5"/>
      <c r="B15" s="9"/>
      <c r="C15" s="14"/>
      <c r="D15" s="5"/>
      <c r="E15" s="5"/>
      <c r="F15" s="5"/>
      <c r="G15" s="14"/>
      <c r="H15" s="11"/>
      <c r="I15" s="5"/>
      <c r="K15"/>
      <c r="L15"/>
    </row>
    <row r="16" spans="1:12" s="7" customFormat="1" x14ac:dyDescent="0.2">
      <c r="A16" s="27" t="str">
        <f>[2]Summary!$A$32</f>
        <v>General Service 3000 to 4999 kW</v>
      </c>
      <c r="B16" s="28"/>
      <c r="C16" s="28"/>
      <c r="D16" s="28"/>
      <c r="E16" s="28"/>
      <c r="F16" s="28"/>
      <c r="G16" s="28"/>
      <c r="H16" s="28"/>
      <c r="I16" s="29"/>
      <c r="K16"/>
      <c r="L16"/>
    </row>
    <row r="17" spans="1:12" s="7" customFormat="1" x14ac:dyDescent="0.2">
      <c r="A17" s="8" t="s">
        <v>2</v>
      </c>
      <c r="B17" s="9">
        <f>[2]Summary!$R$33</f>
        <v>1</v>
      </c>
      <c r="C17" s="9">
        <f>B17*5</f>
        <v>5</v>
      </c>
      <c r="D17" s="8" t="s">
        <v>3</v>
      </c>
      <c r="E17" s="10">
        <f>'[3]Distribution Rate Schedule'!$C$12</f>
        <v>6185.12</v>
      </c>
      <c r="F17" s="10">
        <f>'[4]Distribution Rate Schedule'!$C$12</f>
        <v>6269.75</v>
      </c>
      <c r="G17" s="10">
        <f>F17-E17</f>
        <v>84.630000000000109</v>
      </c>
      <c r="H17" s="11">
        <f>G17*C17</f>
        <v>423.15000000000055</v>
      </c>
      <c r="I17" s="12">
        <f>H17/B17/5</f>
        <v>84.630000000000109</v>
      </c>
      <c r="K17"/>
      <c r="L17"/>
    </row>
    <row r="18" spans="1:12" s="7" customFormat="1" x14ac:dyDescent="0.2">
      <c r="A18" s="8" t="s">
        <v>6</v>
      </c>
      <c r="B18" s="9">
        <f>[2]Summary!$R$35/12</f>
        <v>2816.7854748055265</v>
      </c>
      <c r="C18" s="9">
        <f>B18*5</f>
        <v>14083.927374027633</v>
      </c>
      <c r="D18" s="8" t="s">
        <v>5</v>
      </c>
      <c r="E18" s="13">
        <f>'[3]Distribution Rate Schedule'!$D$12</f>
        <v>1.1451</v>
      </c>
      <c r="F18" s="13">
        <f>'[4]Distribution Rate Schedule'!$D$12</f>
        <v>1.1525000000000001</v>
      </c>
      <c r="G18" s="13">
        <f>F18-E18</f>
        <v>7.4000000000000732E-3</v>
      </c>
      <c r="H18" s="11">
        <f>G18*C18</f>
        <v>104.22106256780552</v>
      </c>
      <c r="I18" s="26">
        <f>H18/B18/5</f>
        <v>7.4000000000000732E-3</v>
      </c>
      <c r="K18"/>
      <c r="L18"/>
    </row>
    <row r="19" spans="1:12" s="7" customFormat="1" x14ac:dyDescent="0.2">
      <c r="A19" s="5"/>
      <c r="B19" s="9"/>
      <c r="C19" s="14"/>
      <c r="D19" s="5"/>
      <c r="E19" s="5"/>
      <c r="F19" s="5"/>
      <c r="G19" s="14"/>
      <c r="H19" s="11"/>
      <c r="I19" s="5"/>
      <c r="K19"/>
      <c r="L19"/>
    </row>
    <row r="20" spans="1:12" s="7" customFormat="1" x14ac:dyDescent="0.2">
      <c r="A20" s="27" t="str">
        <f>[2]Summary!$A$37</f>
        <v>Street Lighting</v>
      </c>
      <c r="B20" s="28"/>
      <c r="C20" s="28"/>
      <c r="D20" s="28"/>
      <c r="E20" s="28"/>
      <c r="F20" s="28"/>
      <c r="G20" s="28"/>
      <c r="H20" s="28"/>
      <c r="I20" s="29"/>
      <c r="K20"/>
      <c r="L20"/>
    </row>
    <row r="21" spans="1:12" s="7" customFormat="1" x14ac:dyDescent="0.2">
      <c r="A21" s="8" t="s">
        <v>7</v>
      </c>
      <c r="B21" s="9">
        <f>[2]Summary!$R$38</f>
        <v>5419</v>
      </c>
      <c r="C21" s="9">
        <f>B21*5</f>
        <v>27095</v>
      </c>
      <c r="D21" s="8" t="s">
        <v>3</v>
      </c>
      <c r="E21" s="10">
        <f>'[3]Distribution Rate Schedule'!$B$13</f>
        <v>4.6500000000000004</v>
      </c>
      <c r="F21" s="10">
        <f>'[4]Distribution Rate Schedule'!$B$13</f>
        <v>4.72</v>
      </c>
      <c r="G21" s="10">
        <f>F21-E21</f>
        <v>6.9999999999999396E-2</v>
      </c>
      <c r="H21" s="11">
        <f>G21*C21</f>
        <v>1896.6499999999837</v>
      </c>
      <c r="I21" s="12">
        <f>H21/B21/5</f>
        <v>6.9999999999999396E-2</v>
      </c>
      <c r="K21"/>
      <c r="L21"/>
    </row>
    <row r="22" spans="1:12" s="7" customFormat="1" x14ac:dyDescent="0.2">
      <c r="A22" s="8" t="s">
        <v>6</v>
      </c>
      <c r="B22" s="9">
        <f>[2]Summary!$R$40/12</f>
        <v>470.09</v>
      </c>
      <c r="C22" s="9">
        <f>B22*5</f>
        <v>2350.4499999999998</v>
      </c>
      <c r="D22" s="8" t="s">
        <v>5</v>
      </c>
      <c r="E22" s="13">
        <f>'[3]Distribution Rate Schedule'!$D$13</f>
        <v>24.876999999999999</v>
      </c>
      <c r="F22" s="13">
        <f>'[4]Distribution Rate Schedule'!$D$13</f>
        <v>25.2818</v>
      </c>
      <c r="G22" s="13">
        <f>F22-E22</f>
        <v>0.4048000000000016</v>
      </c>
      <c r="H22" s="11">
        <f>G22*C22</f>
        <v>951.46216000000368</v>
      </c>
      <c r="I22" s="26">
        <f>H22/B22/5</f>
        <v>0.4048000000000016</v>
      </c>
      <c r="K22"/>
      <c r="L22"/>
    </row>
    <row r="23" spans="1:12" s="7" customFormat="1" x14ac:dyDescent="0.2">
      <c r="A23" s="5"/>
      <c r="B23" s="9"/>
      <c r="C23" s="14"/>
      <c r="D23" s="5"/>
      <c r="E23" s="5"/>
      <c r="F23" s="5"/>
      <c r="G23" s="14"/>
      <c r="H23" s="11"/>
      <c r="I23" s="5"/>
      <c r="K23"/>
      <c r="L23"/>
    </row>
    <row r="24" spans="1:12" s="7" customFormat="1" x14ac:dyDescent="0.2">
      <c r="A24" s="27" t="str">
        <f>[2]Summary!$A$42</f>
        <v>Sentinel Lighting</v>
      </c>
      <c r="B24" s="28"/>
      <c r="C24" s="28"/>
      <c r="D24" s="28"/>
      <c r="E24" s="28"/>
      <c r="F24" s="28"/>
      <c r="G24" s="28"/>
      <c r="H24" s="28"/>
      <c r="I24" s="29"/>
      <c r="K24"/>
      <c r="L24"/>
    </row>
    <row r="25" spans="1:12" s="7" customFormat="1" x14ac:dyDescent="0.2">
      <c r="A25" s="8" t="s">
        <v>7</v>
      </c>
      <c r="B25" s="9">
        <f>[2]Summary!$R$43</f>
        <v>412</v>
      </c>
      <c r="C25" s="9">
        <f>B25*5</f>
        <v>2060</v>
      </c>
      <c r="D25" s="8" t="s">
        <v>3</v>
      </c>
      <c r="E25" s="10">
        <f>'[3]Distribution Rate Schedule'!$B$14</f>
        <v>4.6779000000000002</v>
      </c>
      <c r="F25" s="10">
        <f>'[4]Distribution Rate Schedule'!$B$14</f>
        <v>4.7419000000000002</v>
      </c>
      <c r="G25" s="10">
        <f>F25-E25</f>
        <v>6.4000000000000057E-2</v>
      </c>
      <c r="H25" s="11">
        <f>G25*C25</f>
        <v>131.84000000000012</v>
      </c>
      <c r="I25" s="12">
        <f>H25/B25/5</f>
        <v>6.4000000000000057E-2</v>
      </c>
      <c r="K25"/>
      <c r="L25"/>
    </row>
    <row r="26" spans="1:12" s="7" customFormat="1" x14ac:dyDescent="0.2">
      <c r="A26" s="8" t="s">
        <v>6</v>
      </c>
      <c r="B26" s="9">
        <f>[2]Summary!$R$45/12</f>
        <v>99.452869558896637</v>
      </c>
      <c r="C26" s="9">
        <f>B26*5</f>
        <v>497.26434779448317</v>
      </c>
      <c r="D26" s="8" t="s">
        <v>5</v>
      </c>
      <c r="E26" s="13">
        <f>'[3]Distribution Rate Schedule'!$D$14</f>
        <v>16.337800000000001</v>
      </c>
      <c r="F26" s="13">
        <f>'[4]Distribution Rate Schedule'!$D$14</f>
        <v>16.561299999999999</v>
      </c>
      <c r="G26" s="13">
        <f>F26-E26</f>
        <v>0.22349999999999781</v>
      </c>
      <c r="H26" s="11">
        <f>G26*C26</f>
        <v>111.1385817320659</v>
      </c>
      <c r="I26" s="26">
        <f>H26/B26/5</f>
        <v>0.22349999999999781</v>
      </c>
      <c r="K26"/>
      <c r="L26"/>
    </row>
    <row r="27" spans="1:12" s="7" customFormat="1" x14ac:dyDescent="0.2">
      <c r="A27" s="5"/>
      <c r="B27" s="9"/>
      <c r="C27" s="14"/>
      <c r="D27" s="5"/>
      <c r="E27" s="5"/>
      <c r="F27" s="5"/>
      <c r="G27" s="14"/>
      <c r="H27" s="11"/>
      <c r="I27" s="5"/>
      <c r="K27"/>
      <c r="L27"/>
    </row>
    <row r="28" spans="1:12" s="7" customFormat="1" x14ac:dyDescent="0.2">
      <c r="A28" s="27" t="str">
        <f>[2]Summary!$A$47</f>
        <v xml:space="preserve">Unmetered Scattered Load </v>
      </c>
      <c r="B28" s="28"/>
      <c r="C28" s="28"/>
      <c r="D28" s="28"/>
      <c r="E28" s="28"/>
      <c r="F28" s="28"/>
      <c r="G28" s="28"/>
      <c r="H28" s="28"/>
      <c r="I28" s="29"/>
      <c r="K28"/>
      <c r="L28"/>
    </row>
    <row r="29" spans="1:12" s="7" customFormat="1" x14ac:dyDescent="0.2">
      <c r="A29" s="8" t="s">
        <v>7</v>
      </c>
      <c r="B29" s="9">
        <f>[2]Summary!$R$48</f>
        <v>7</v>
      </c>
      <c r="C29" s="9">
        <f>B29*5</f>
        <v>35</v>
      </c>
      <c r="D29" s="8" t="s">
        <v>3</v>
      </c>
      <c r="E29" s="10">
        <f>'[3]Distribution Rate Schedule'!$B$15</f>
        <v>5.0915999999999997</v>
      </c>
      <c r="F29" s="10">
        <f>'[4]Distribution Rate Schedule'!$B$15</f>
        <v>5.1600999999999999</v>
      </c>
      <c r="G29" s="10">
        <f>F29-E29</f>
        <v>6.8500000000000227E-2</v>
      </c>
      <c r="H29" s="11">
        <f>G29*C29</f>
        <v>2.397500000000008</v>
      </c>
      <c r="I29" s="12">
        <f>H29/B29/5</f>
        <v>6.8500000000000227E-2</v>
      </c>
      <c r="K29"/>
      <c r="L29"/>
    </row>
    <row r="30" spans="1:12" s="7" customFormat="1" x14ac:dyDescent="0.2">
      <c r="A30" s="8" t="s">
        <v>4</v>
      </c>
      <c r="B30" s="9">
        <f>[2]Summary!$R$49/12</f>
        <v>2670.3883693043417</v>
      </c>
      <c r="C30" s="9">
        <f>B30*5</f>
        <v>13351.94184652171</v>
      </c>
      <c r="D30" s="8" t="s">
        <v>5</v>
      </c>
      <c r="E30" s="13">
        <f>'[3]Distribution Rate Schedule'!$E$15</f>
        <v>1.17E-2</v>
      </c>
      <c r="F30" s="13">
        <f>'[4]Distribution Rate Schedule'!$E$15</f>
        <v>1.1900000000000001E-2</v>
      </c>
      <c r="G30" s="13">
        <f>F30-E30</f>
        <v>2.0000000000000052E-4</v>
      </c>
      <c r="H30" s="11">
        <f>G30*C30</f>
        <v>2.6703883693043489</v>
      </c>
      <c r="I30" s="26">
        <f>H30/B30/5</f>
        <v>2.0000000000000052E-4</v>
      </c>
      <c r="K30"/>
      <c r="L30"/>
    </row>
    <row r="31" spans="1:12" s="7" customFormat="1" x14ac:dyDescent="0.2">
      <c r="A31" s="20"/>
      <c r="B31" s="21"/>
      <c r="C31" s="21"/>
      <c r="D31" s="22"/>
      <c r="E31" s="22"/>
      <c r="F31" s="22"/>
      <c r="G31" s="23"/>
      <c r="H31" s="11"/>
      <c r="I31" s="5"/>
      <c r="K31"/>
      <c r="L31"/>
    </row>
    <row r="32" spans="1:12" s="7" customFormat="1" x14ac:dyDescent="0.2">
      <c r="A32" s="30" t="s">
        <v>8</v>
      </c>
      <c r="B32" s="28"/>
      <c r="C32" s="28"/>
      <c r="D32" s="28"/>
      <c r="E32" s="28"/>
      <c r="F32" s="28"/>
      <c r="G32" s="29"/>
      <c r="H32" s="11">
        <f>SUM(H5:H30)</f>
        <v>66345.641423027584</v>
      </c>
      <c r="I32" s="5"/>
      <c r="K32"/>
      <c r="L32"/>
    </row>
    <row r="34" spans="2:2" x14ac:dyDescent="0.2">
      <c r="B34" s="24"/>
    </row>
    <row r="35" spans="2:2" x14ac:dyDescent="0.2">
      <c r="B35" s="24"/>
    </row>
    <row r="36" spans="2:2" x14ac:dyDescent="0.2">
      <c r="B36" s="24"/>
    </row>
  </sheetData>
  <mergeCells count="8">
    <mergeCell ref="A4:I4"/>
    <mergeCell ref="A8:I8"/>
    <mergeCell ref="A16:I16"/>
    <mergeCell ref="A20:I20"/>
    <mergeCell ref="A32:G32"/>
    <mergeCell ref="A28:I28"/>
    <mergeCell ref="A24:I24"/>
    <mergeCell ref="A12:I12"/>
  </mergeCells>
  <pageMargins left="0.7" right="0.7" top="0.75" bottom="0.75" header="0.3" footer="0.3"/>
  <pageSetup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 Rate Rider</vt:lpstr>
    </vt:vector>
  </TitlesOfParts>
  <Company>Borden Ladner Gervais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2015-11-17T14:54:52Z</cp:lastPrinted>
  <dcterms:created xsi:type="dcterms:W3CDTF">2015-11-13T17:03:27Z</dcterms:created>
  <dcterms:modified xsi:type="dcterms:W3CDTF">2015-11-17T21:11:49Z</dcterms:modified>
</cp:coreProperties>
</file>