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mc:AlternateContent xmlns:mc="http://schemas.openxmlformats.org/markup-compatibility/2006">
    <mc:Choice Requires="x15">
      <x15ac:absPath xmlns:x15ac="http://schemas.microsoft.com/office/spreadsheetml/2010/11/ac" url="Y:\Finance\Finance Mgmt\2015 Cost of Service\Decision &amp; DRO\Models for Filing (no links)\"/>
    </mc:Choice>
  </mc:AlternateContent>
  <bookViews>
    <workbookView xWindow="900" yWindow="-150" windowWidth="12945" windowHeight="8580" tabRatio="968" activeTab="9"/>
  </bookViews>
  <sheets>
    <sheet name="1. Info" sheetId="26" r:id="rId1"/>
    <sheet name="2. Table of Contents" sheetId="17" r:id="rId2"/>
    <sheet name="3. Data_Input_Sheet" sheetId="22" r:id="rId3"/>
    <sheet name="4. Rate_Base" sheetId="14" r:id="rId4"/>
    <sheet name="5. Utility Income" sheetId="13" r:id="rId5"/>
    <sheet name="6. Taxes_PILs" sheetId="15" r:id="rId6"/>
    <sheet name="7. Cost_of_Capital" sheetId="12" r:id="rId7"/>
    <sheet name="8. Rev_Def_Suff" sheetId="23" r:id="rId8"/>
    <sheet name="9. Rev_Reqt" sheetId="11" r:id="rId9"/>
    <sheet name="10. Tracking_Sheet" sheetId="29" r:id="rId10"/>
    <sheet name="Not part of Model ==&gt;" sheetId="27" r:id="rId11"/>
    <sheet name="Data" sheetId="28" r:id="rId12"/>
  </sheets>
  <externalReferences>
    <externalReference r:id="rId13"/>
    <externalReference r:id="rId14"/>
  </externalReferences>
  <definedNames>
    <definedName name="LDC_LIST">[1]lists!$AM$1:$AM$80</definedName>
    <definedName name="_xlnm.Print_Area" localSheetId="0">'1. Info'!$A$1:$Q$41</definedName>
    <definedName name="_xlnm.Print_Area" localSheetId="9">'10. Tracking_Sheet'!$B$16:$O$202</definedName>
    <definedName name="_xlnm.Print_Area" localSheetId="1">'2. Table of Contents'!$A$1:$O$30</definedName>
    <definedName name="_xlnm.Print_Area" localSheetId="2">'3. Data_Input_Sheet'!$A$1:$X$89</definedName>
    <definedName name="_xlnm.Print_Area" localSheetId="3">'4. Rate_Base'!$A$1:$X$42</definedName>
    <definedName name="_xlnm.Print_Area" localSheetId="4">'5. Utility Income'!$A$1:$W$57</definedName>
    <definedName name="_xlnm.Print_Area" localSheetId="5">'6. Taxes_PILs'!$A$1:$R$53</definedName>
    <definedName name="_xlnm.Print_Area" localSheetId="6">'7. Cost_of_Capital'!$A$1:$T$69</definedName>
    <definedName name="_xlnm.Print_Area" localSheetId="7">'8. Rev_Def_Suff'!$B$1:$Q$61</definedName>
    <definedName name="_xlnm.Print_Area" localSheetId="8">'9. Rev_Reqt'!$A$1:$R$46</definedName>
    <definedName name="ratedescription">[2]hidden1!$D$1:$D$122</definedName>
    <definedName name="units">[2]hidden1!$J$3:$J$8</definedName>
  </definedNames>
  <calcPr calcId="152511" iterate="1" iterateCount="1000"/>
</workbook>
</file>

<file path=xl/calcChain.xml><?xml version="1.0" encoding="utf-8"?>
<calcChain xmlns="http://schemas.openxmlformats.org/spreadsheetml/2006/main">
  <c r="U65" i="22" l="1"/>
  <c r="U58" i="22"/>
  <c r="U51" i="22"/>
  <c r="U49" i="22"/>
  <c r="E63" i="29" l="1"/>
  <c r="E60" i="29"/>
  <c r="Q200" i="29" l="1"/>
  <c r="Q197" i="29"/>
  <c r="Q194" i="29"/>
  <c r="Q191" i="29"/>
  <c r="Q188" i="29"/>
  <c r="Q185" i="29"/>
  <c r="Q182" i="29"/>
  <c r="Q179" i="29"/>
  <c r="Q176" i="29"/>
  <c r="Q173" i="29"/>
  <c r="Q170" i="29"/>
  <c r="Q167" i="29"/>
  <c r="Q164" i="29"/>
  <c r="Q161" i="29"/>
  <c r="Q158" i="29"/>
  <c r="Q155" i="29"/>
  <c r="Q152" i="29"/>
  <c r="Q149" i="29"/>
  <c r="Q146" i="29"/>
  <c r="Q143" i="29"/>
  <c r="Q140" i="29"/>
  <c r="Q137" i="29"/>
  <c r="Q134" i="29"/>
  <c r="Q131" i="29"/>
  <c r="Q128" i="29"/>
  <c r="Q125" i="29"/>
  <c r="Q122" i="29"/>
  <c r="Q119" i="29"/>
  <c r="Q116" i="29"/>
  <c r="Q113" i="29"/>
  <c r="Q110" i="29"/>
  <c r="Q107" i="29"/>
  <c r="Q104" i="29"/>
  <c r="Q101" i="29"/>
  <c r="Q98" i="29"/>
  <c r="Q95" i="29"/>
  <c r="Q92" i="29"/>
  <c r="Q89" i="29"/>
  <c r="Q86" i="29"/>
  <c r="Q83" i="29"/>
  <c r="Q80" i="29"/>
  <c r="Q77" i="29"/>
  <c r="Q74" i="29"/>
  <c r="Q71" i="29"/>
  <c r="Q68" i="29"/>
  <c r="Q65" i="29"/>
  <c r="Q62" i="29"/>
  <c r="Q59" i="29"/>
  <c r="Q56" i="29"/>
  <c r="Q53" i="29"/>
  <c r="Q50" i="29"/>
  <c r="Q47" i="29"/>
  <c r="Q44" i="29"/>
  <c r="Q41" i="29"/>
  <c r="Q38" i="29"/>
  <c r="Q35" i="29"/>
  <c r="Q32" i="29"/>
  <c r="Q29" i="29"/>
  <c r="Q26" i="29"/>
  <c r="Q23" i="29"/>
  <c r="J13" i="23" l="1"/>
  <c r="O11" i="14"/>
  <c r="N13" i="13" l="1"/>
  <c r="J13" i="13" s="1"/>
  <c r="K12" i="15"/>
  <c r="J13" i="11"/>
  <c r="G25" i="15"/>
  <c r="K25" i="15" s="1"/>
  <c r="O25" i="15" s="1"/>
  <c r="F33" i="12"/>
  <c r="L18" i="12"/>
  <c r="F34" i="12"/>
  <c r="L22" i="12"/>
  <c r="F38" i="12"/>
  <c r="L23" i="12"/>
  <c r="L55" i="12" s="1"/>
  <c r="F39" i="12"/>
  <c r="F55" i="12" s="1"/>
  <c r="L34" i="12"/>
  <c r="L38" i="12"/>
  <c r="L39" i="12"/>
  <c r="F18" i="11"/>
  <c r="G28" i="14"/>
  <c r="F17" i="12"/>
  <c r="F18" i="12"/>
  <c r="F22" i="12"/>
  <c r="F23" i="12"/>
  <c r="AC1" i="26"/>
  <c r="F29" i="12" s="1"/>
  <c r="P35" i="23"/>
  <c r="N35" i="23"/>
  <c r="F25" i="13"/>
  <c r="N13" i="11"/>
  <c r="P1" i="23"/>
  <c r="N13" i="23"/>
  <c r="D62" i="12"/>
  <c r="O12" i="15"/>
  <c r="V13" i="13"/>
  <c r="Q12" i="22"/>
  <c r="S11" i="14" s="1"/>
  <c r="W11" i="14"/>
  <c r="U1" i="22"/>
  <c r="I12" i="22"/>
  <c r="K11" i="14" s="1"/>
  <c r="E39" i="22"/>
  <c r="M39" i="22"/>
  <c r="U39" i="22"/>
  <c r="E59" i="22"/>
  <c r="M59" i="22"/>
  <c r="E60" i="22"/>
  <c r="M60" i="22"/>
  <c r="F35" i="12" l="1"/>
  <c r="N18" i="11"/>
  <c r="V25" i="13"/>
  <c r="F40" i="12"/>
  <c r="L40" i="12" s="1"/>
  <c r="L43" i="23" s="1"/>
  <c r="F24" i="12"/>
  <c r="F19" i="12"/>
  <c r="N25" i="13"/>
  <c r="J18" i="11"/>
  <c r="R13" i="13"/>
  <c r="J43" i="23" l="1"/>
  <c r="F26" i="12"/>
  <c r="L24" i="12"/>
  <c r="R25" i="13"/>
  <c r="J25" i="13"/>
  <c r="F42" i="12"/>
  <c r="H43" i="23" l="1"/>
  <c r="F43" i="23"/>
  <c r="E24" i="29" l="1"/>
  <c r="E27" i="29"/>
  <c r="G24" i="29" l="1"/>
  <c r="K24" i="29" l="1"/>
  <c r="H24" i="29"/>
  <c r="F24" i="29" l="1"/>
  <c r="J24" i="29" l="1"/>
  <c r="L24" i="29" l="1"/>
  <c r="O24" i="29" l="1"/>
  <c r="G35" i="15" l="1"/>
  <c r="K35" i="15" s="1"/>
  <c r="O35" i="15" s="1"/>
  <c r="F35" i="23"/>
  <c r="L35" i="23"/>
  <c r="H35" i="23"/>
  <c r="J35" i="23"/>
  <c r="M24" i="29" l="1"/>
  <c r="M27" i="29"/>
  <c r="I24" i="29" l="1"/>
  <c r="I27" i="29"/>
  <c r="G39" i="15" l="1"/>
  <c r="K39" i="15" l="1"/>
  <c r="O39" i="15" l="1"/>
  <c r="G27" i="29"/>
  <c r="H27" i="29" l="1"/>
  <c r="K27" i="29"/>
  <c r="F27" i="29" l="1"/>
  <c r="D24" i="29" l="1"/>
  <c r="D27" i="29"/>
  <c r="J27" i="29" l="1"/>
  <c r="L27" i="29" l="1"/>
  <c r="N24" i="29" l="1"/>
  <c r="N27" i="29"/>
  <c r="O27" i="29" l="1"/>
  <c r="M30" i="29" l="1"/>
  <c r="I30" i="29" l="1"/>
  <c r="E30" i="29" l="1"/>
  <c r="G30" i="29" l="1"/>
  <c r="K30" i="29" l="1"/>
  <c r="H30" i="29"/>
  <c r="F30" i="29" l="1"/>
  <c r="D30" i="29" l="1"/>
  <c r="J30" i="29" l="1"/>
  <c r="L30" i="29"/>
  <c r="N30" i="29" l="1"/>
  <c r="O30" i="29" l="1"/>
  <c r="M33" i="29" l="1"/>
  <c r="I33" i="29" l="1"/>
  <c r="E36" i="29" l="1"/>
  <c r="E33" i="29"/>
  <c r="G33" i="29" l="1"/>
  <c r="K33" i="29" l="1"/>
  <c r="H33" i="29"/>
  <c r="F33" i="29" l="1"/>
  <c r="D33" i="29" l="1"/>
  <c r="J33" i="29" l="1"/>
  <c r="L33" i="29" l="1"/>
  <c r="N33" i="29" l="1"/>
  <c r="O33" i="29" l="1"/>
  <c r="G36" i="29" l="1"/>
  <c r="K36" i="29" l="1"/>
  <c r="H36" i="29"/>
  <c r="F36" i="29" l="1"/>
  <c r="J36" i="29" l="1"/>
  <c r="L36" i="29" l="1"/>
  <c r="O36" i="29" l="1"/>
  <c r="M36" i="29" l="1"/>
  <c r="I36" i="29" l="1"/>
  <c r="D36" i="29" l="1"/>
  <c r="N36" i="29" l="1"/>
  <c r="L17" i="12" l="1"/>
  <c r="L19" i="12"/>
  <c r="L26" i="12" s="1"/>
  <c r="E39" i="29" l="1"/>
  <c r="F47" i="23"/>
  <c r="H47" i="23"/>
  <c r="F47" i="13" l="1"/>
  <c r="F46" i="13" l="1"/>
  <c r="G13" i="14" l="1"/>
  <c r="F45" i="13" l="1"/>
  <c r="F24" i="13"/>
  <c r="F17" i="11" s="1"/>
  <c r="F44" i="13" l="1"/>
  <c r="F48" i="13" s="1"/>
  <c r="F17" i="13"/>
  <c r="H21" i="23"/>
  <c r="F21" i="23"/>
  <c r="F27" i="11" l="1"/>
  <c r="F32" i="11"/>
  <c r="F23" i="13" l="1"/>
  <c r="F16" i="11" s="1"/>
  <c r="G14" i="14" l="1"/>
  <c r="G15" i="14" l="1"/>
  <c r="H30" i="23" l="1"/>
  <c r="F30" i="23"/>
  <c r="G18" i="15"/>
  <c r="G25" i="14" l="1"/>
  <c r="F26" i="13" l="1"/>
  <c r="F20" i="11" s="1"/>
  <c r="G24" i="14" l="1"/>
  <c r="G26" i="14" l="1"/>
  <c r="F22" i="13"/>
  <c r="F15" i="11" l="1"/>
  <c r="F27" i="13"/>
  <c r="G30" i="14"/>
  <c r="G17" i="14" l="1"/>
  <c r="G18" i="14" s="1"/>
  <c r="F24" i="23"/>
  <c r="H24" i="23"/>
  <c r="H38" i="23" l="1"/>
  <c r="F38" i="23"/>
  <c r="J26" i="12"/>
  <c r="J22" i="12" l="1"/>
  <c r="J17" i="12"/>
  <c r="J18" i="12"/>
  <c r="P18" i="12" s="1"/>
  <c r="J23" i="12"/>
  <c r="P23" i="12" s="1"/>
  <c r="J19" i="12" l="1"/>
  <c r="P17" i="12"/>
  <c r="P19" i="12" s="1"/>
  <c r="J24" i="12"/>
  <c r="F40" i="23" s="1"/>
  <c r="P22" i="12"/>
  <c r="P24" i="12" l="1"/>
  <c r="H50" i="23" s="1"/>
  <c r="F50" i="23" s="1"/>
  <c r="G16" i="15"/>
  <c r="G20" i="15" s="1"/>
  <c r="F30" i="13"/>
  <c r="H40" i="23"/>
  <c r="P26" i="12" l="1"/>
  <c r="F25" i="23"/>
  <c r="H25" i="23"/>
  <c r="H26" i="23" s="1"/>
  <c r="F32" i="13"/>
  <c r="F23" i="11"/>
  <c r="G40" i="15" l="1"/>
  <c r="G41" i="15"/>
  <c r="F22" i="11"/>
  <c r="F26" i="23"/>
  <c r="H33" i="23" l="1"/>
  <c r="F33" i="23"/>
  <c r="E47" i="22" l="1"/>
  <c r="G24" i="15"/>
  <c r="G29" i="15" l="1"/>
  <c r="G31" i="15" s="1"/>
  <c r="F35" i="13" s="1"/>
  <c r="G26" i="15"/>
  <c r="G33" i="15" s="1"/>
  <c r="F19" i="11" s="1"/>
  <c r="F25" i="11" l="1"/>
  <c r="F28" i="11" l="1"/>
  <c r="F16" i="13" l="1"/>
  <c r="F31" i="11" l="1"/>
  <c r="F33" i="11" s="1"/>
  <c r="F35" i="11" s="1"/>
  <c r="F18" i="13"/>
  <c r="F34" i="13" s="1"/>
  <c r="F37" i="13" s="1"/>
  <c r="H36" i="23" s="1"/>
  <c r="H46" i="23" l="1"/>
  <c r="H48" i="23" s="1"/>
  <c r="H51" i="23" s="1"/>
  <c r="H42" i="23"/>
  <c r="H44" i="23" s="1"/>
  <c r="F20" i="23" l="1"/>
  <c r="F22" i="23" s="1"/>
  <c r="F28" i="23" s="1"/>
  <c r="F31" i="23" s="1"/>
  <c r="F34" i="23" s="1"/>
  <c r="F36" i="23" s="1"/>
  <c r="F46" i="23" l="1"/>
  <c r="F48" i="23" s="1"/>
  <c r="F42" i="23"/>
  <c r="F44" i="23" s="1"/>
  <c r="F51" i="23"/>
  <c r="F52" i="23" s="1"/>
  <c r="H19" i="23" l="1"/>
  <c r="H20" i="23" s="1"/>
  <c r="H22" i="23" s="1"/>
  <c r="H28" i="23" s="1"/>
  <c r="H31" i="23" s="1"/>
  <c r="H34" i="23" s="1"/>
  <c r="G39" i="29" l="1"/>
  <c r="H39" i="29" l="1"/>
  <c r="K39" i="29"/>
  <c r="F39" i="29" l="1"/>
  <c r="J39" i="29" l="1"/>
  <c r="L39" i="29" l="1"/>
  <c r="O39" i="29" l="1"/>
  <c r="M39" i="29" l="1"/>
  <c r="M42" i="29"/>
  <c r="I39" i="29" l="1"/>
  <c r="I42" i="29"/>
  <c r="E42" i="29" l="1"/>
  <c r="G42" i="29" l="1"/>
  <c r="H42" i="29" l="1"/>
  <c r="F42" i="29" l="1"/>
  <c r="D39" i="29" l="1"/>
  <c r="D42" i="29"/>
  <c r="J42" i="29" l="1"/>
  <c r="L42" i="29" l="1"/>
  <c r="N39" i="29" l="1"/>
  <c r="N42" i="29"/>
  <c r="O42" i="29" l="1"/>
  <c r="E45" i="29" l="1"/>
  <c r="G45" i="29" l="1"/>
  <c r="K42" i="29" l="1"/>
  <c r="K45" i="29"/>
  <c r="H45" i="29"/>
  <c r="F45" i="29" l="1"/>
  <c r="J45" i="29" l="1"/>
  <c r="L45" i="29" l="1"/>
  <c r="O45" i="29" l="1"/>
  <c r="M45" i="29" l="1"/>
  <c r="I45" i="29" l="1"/>
  <c r="D45" i="29" l="1"/>
  <c r="N45" i="29" l="1"/>
  <c r="G48" i="29" l="1"/>
  <c r="H48" i="29" l="1"/>
  <c r="K48" i="29"/>
  <c r="F48" i="29" l="1"/>
  <c r="J48" i="29" l="1"/>
  <c r="L48" i="29" l="1"/>
  <c r="O48" i="29" l="1"/>
  <c r="M48" i="29" l="1"/>
  <c r="M51" i="29"/>
  <c r="I48" i="29" l="1"/>
  <c r="I51" i="29"/>
  <c r="E48" i="29" l="1"/>
  <c r="E51" i="29"/>
  <c r="G51" i="29" l="1"/>
  <c r="K51" i="29" l="1"/>
  <c r="H51" i="29"/>
  <c r="F51" i="29" l="1"/>
  <c r="D48" i="29" l="1"/>
  <c r="D51" i="29"/>
  <c r="J51" i="29" l="1"/>
  <c r="L51" i="29" l="1"/>
  <c r="N48" i="29" l="1"/>
  <c r="N51" i="29"/>
  <c r="O51" i="29" l="1"/>
  <c r="E54" i="29" l="1"/>
  <c r="M54" i="29" l="1"/>
  <c r="I54" i="29" l="1"/>
  <c r="G54" i="29" l="1"/>
  <c r="H54" i="29" l="1"/>
  <c r="K54" i="29"/>
  <c r="F54" i="29" l="1"/>
  <c r="D54" i="29" l="1"/>
  <c r="J54" i="29" l="1"/>
  <c r="L54" i="29" l="1"/>
  <c r="N54" i="29" l="1"/>
  <c r="O54" i="29" l="1"/>
  <c r="M63" i="29" l="1"/>
  <c r="M57" i="29"/>
  <c r="M60" i="29"/>
  <c r="I63" i="29" l="1"/>
  <c r="I57" i="29"/>
  <c r="I60" i="29"/>
  <c r="L33" i="12" l="1"/>
  <c r="L35" i="12" s="1"/>
  <c r="L42" i="12" s="1"/>
  <c r="E57" i="29" l="1"/>
  <c r="J47" i="23"/>
  <c r="L47" i="23"/>
  <c r="O28" i="14" l="1"/>
  <c r="K28" i="14" s="1"/>
  <c r="G60" i="29" l="1"/>
  <c r="G63" i="29"/>
  <c r="G57" i="29"/>
  <c r="H60" i="29" l="1"/>
  <c r="H63" i="29"/>
  <c r="K60" i="29"/>
  <c r="K63" i="29"/>
  <c r="H57" i="29"/>
  <c r="K57" i="29"/>
  <c r="F60" i="29" l="1"/>
  <c r="F63" i="29"/>
  <c r="F57" i="29"/>
  <c r="D63" i="29" l="1"/>
  <c r="D57" i="29"/>
  <c r="D60" i="29"/>
  <c r="J60" i="29" l="1"/>
  <c r="J63" i="29"/>
  <c r="J57" i="29"/>
  <c r="L60" i="29" l="1"/>
  <c r="L63" i="29"/>
  <c r="L57" i="29"/>
  <c r="N63" i="29" l="1"/>
  <c r="N57" i="29"/>
  <c r="N60" i="29"/>
  <c r="O60" i="29" l="1"/>
  <c r="O63" i="29"/>
  <c r="O57" i="29"/>
  <c r="U56" i="22" l="1"/>
  <c r="F50" i="12" s="1"/>
  <c r="U55" i="22"/>
  <c r="F49" i="12" l="1"/>
  <c r="F51" i="12" s="1"/>
  <c r="U57" i="22" l="1"/>
  <c r="U60" i="22" l="1"/>
  <c r="F54" i="12"/>
  <c r="F56" i="12" s="1"/>
  <c r="U59" i="22"/>
  <c r="F58" i="12" l="1"/>
  <c r="N47" i="13" l="1"/>
  <c r="I31" i="22"/>
  <c r="J47" i="13" s="1"/>
  <c r="I30" i="22" l="1"/>
  <c r="J46" i="13" s="1"/>
  <c r="N46" i="13"/>
  <c r="M16" i="22" l="1"/>
  <c r="K13" i="14"/>
  <c r="O13" i="14" l="1"/>
  <c r="M38" i="22" l="1"/>
  <c r="J24" i="13"/>
  <c r="N45" i="13"/>
  <c r="I29" i="22"/>
  <c r="J45" i="13" s="1"/>
  <c r="N24" i="13" l="1"/>
  <c r="J17" i="11" s="1"/>
  <c r="I28" i="22" l="1"/>
  <c r="J44" i="13" s="1"/>
  <c r="J48" i="13" s="1"/>
  <c r="N44" i="13"/>
  <c r="N48" i="13" l="1"/>
  <c r="J27" i="11"/>
  <c r="I33" i="22"/>
  <c r="N17" i="13" l="1"/>
  <c r="J21" i="23"/>
  <c r="L21" i="23" s="1"/>
  <c r="J17" i="13" l="1"/>
  <c r="J32" i="11"/>
  <c r="M66" i="29" l="1"/>
  <c r="M37" i="22" l="1"/>
  <c r="J23" i="13"/>
  <c r="N23" i="13" l="1"/>
  <c r="J16" i="11" s="1"/>
  <c r="I66" i="29" l="1"/>
  <c r="K14" i="14" l="1"/>
  <c r="M17" i="22"/>
  <c r="O14" i="14" l="1"/>
  <c r="O15" i="14" s="1"/>
  <c r="K15" i="14"/>
  <c r="U63" i="22" l="1"/>
  <c r="L50" i="12" s="1"/>
  <c r="U21" i="22" l="1"/>
  <c r="W28" i="14" s="1"/>
  <c r="S28" i="14" s="1"/>
  <c r="E66" i="29" l="1"/>
  <c r="L30" i="23" l="1"/>
  <c r="J30" i="23"/>
  <c r="K18" i="15"/>
  <c r="K25" i="14" l="1"/>
  <c r="M20" i="22"/>
  <c r="O25" i="14" l="1"/>
  <c r="J26" i="13" l="1"/>
  <c r="M40" i="22"/>
  <c r="N26" i="13" l="1"/>
  <c r="J20" i="11" s="1"/>
  <c r="K24" i="14" l="1"/>
  <c r="M19" i="22"/>
  <c r="K26" i="14" l="1"/>
  <c r="O24" i="14"/>
  <c r="O26" i="14" s="1"/>
  <c r="O30" i="14" s="1"/>
  <c r="M36" i="22"/>
  <c r="J22" i="13"/>
  <c r="J27" i="13" s="1"/>
  <c r="N22" i="13" l="1"/>
  <c r="O17" i="14"/>
  <c r="O18" i="14" s="1"/>
  <c r="K30" i="14"/>
  <c r="K17" i="14" s="1"/>
  <c r="K18" i="14" s="1"/>
  <c r="J15" i="11"/>
  <c r="N27" i="13"/>
  <c r="G66" i="29"/>
  <c r="J24" i="23" l="1"/>
  <c r="L24" i="23"/>
  <c r="J38" i="23"/>
  <c r="J42" i="12"/>
  <c r="L38" i="23"/>
  <c r="H66" i="29"/>
  <c r="J38" i="12" l="1"/>
  <c r="J34" i="12"/>
  <c r="P34" i="12" s="1"/>
  <c r="J39" i="12"/>
  <c r="P39" i="12" s="1"/>
  <c r="J33" i="12"/>
  <c r="F66" i="29"/>
  <c r="K66" i="29" l="1"/>
  <c r="J40" i="12"/>
  <c r="J40" i="23" s="1"/>
  <c r="P38" i="12"/>
  <c r="P33" i="12"/>
  <c r="P35" i="12" s="1"/>
  <c r="J35" i="12"/>
  <c r="N30" i="13" l="1"/>
  <c r="P40" i="12"/>
  <c r="L50" i="23" s="1"/>
  <c r="K16" i="15"/>
  <c r="K20" i="15" s="1"/>
  <c r="L40" i="23"/>
  <c r="P42" i="12" l="1"/>
  <c r="J25" i="23"/>
  <c r="J26" i="23" s="1"/>
  <c r="L25" i="23"/>
  <c r="N32" i="13"/>
  <c r="J30" i="13"/>
  <c r="J32" i="13" s="1"/>
  <c r="J23" i="11"/>
  <c r="J50" i="23"/>
  <c r="J22" i="11" l="1"/>
  <c r="L26" i="23"/>
  <c r="D66" i="29" l="1"/>
  <c r="K40" i="15"/>
  <c r="K41" i="15"/>
  <c r="L33" i="23" l="1"/>
  <c r="J33" i="23"/>
  <c r="K24" i="15" l="1"/>
  <c r="M47" i="22"/>
  <c r="K26" i="15" l="1"/>
  <c r="K29" i="15"/>
  <c r="K31" i="15" l="1"/>
  <c r="N35" i="13" s="1"/>
  <c r="J35" i="13" s="1"/>
  <c r="K33" i="15"/>
  <c r="J19" i="11" s="1"/>
  <c r="J25" i="11" l="1"/>
  <c r="J66" i="29" l="1"/>
  <c r="J28" i="11"/>
  <c r="L66" i="29" l="1"/>
  <c r="N16" i="13"/>
  <c r="I26" i="22"/>
  <c r="N66" i="29" l="1"/>
  <c r="J16" i="13"/>
  <c r="J18" i="13" s="1"/>
  <c r="J34" i="13" s="1"/>
  <c r="J37" i="13" s="1"/>
  <c r="J31" i="11"/>
  <c r="N18" i="13"/>
  <c r="N34" i="13" s="1"/>
  <c r="N37" i="13" s="1"/>
  <c r="L36" i="23" s="1"/>
  <c r="J33" i="11" l="1"/>
  <c r="J35" i="11" s="1"/>
  <c r="L46" i="23"/>
  <c r="L48" i="23" s="1"/>
  <c r="L51" i="23" s="1"/>
  <c r="L42" i="23"/>
  <c r="L44" i="23" s="1"/>
  <c r="J20" i="23" l="1"/>
  <c r="J22" i="23" s="1"/>
  <c r="J28" i="23" s="1"/>
  <c r="J31" i="23" s="1"/>
  <c r="J34" i="23" s="1"/>
  <c r="J36" i="23" s="1"/>
  <c r="I25" i="22"/>
  <c r="J46" i="23" l="1"/>
  <c r="J48" i="23" s="1"/>
  <c r="J42" i="23"/>
  <c r="J44" i="23" s="1"/>
  <c r="J51" i="23"/>
  <c r="J52" i="23" s="1"/>
  <c r="L19" i="23" l="1"/>
  <c r="L20" i="23" s="1"/>
  <c r="L22" i="23" s="1"/>
  <c r="L28" i="23" s="1"/>
  <c r="L31" i="23" s="1"/>
  <c r="L34" i="23" s="1"/>
  <c r="O66" i="29"/>
  <c r="M69" i="29" l="1"/>
  <c r="I69" i="29" l="1"/>
  <c r="U64" i="22" l="1"/>
  <c r="L54" i="12" s="1"/>
  <c r="L56" i="12" l="1"/>
  <c r="N43" i="23" l="1"/>
  <c r="P43" i="23"/>
  <c r="E69" i="29" l="1"/>
  <c r="G69" i="29" l="1"/>
  <c r="H69" i="29" l="1"/>
  <c r="K69" i="29"/>
  <c r="F69" i="29" l="1"/>
  <c r="D69" i="29" l="1"/>
  <c r="J69" i="29" l="1"/>
  <c r="L69" i="29" l="1"/>
  <c r="N69" i="29" l="1"/>
  <c r="O69" i="29" l="1"/>
  <c r="M72" i="29" l="1"/>
  <c r="I72" i="29" l="1"/>
  <c r="E72" i="29" l="1"/>
  <c r="G72" i="29" l="1"/>
  <c r="H72" i="29" l="1"/>
  <c r="K72" i="29"/>
  <c r="F72" i="29" l="1"/>
  <c r="D72" i="29" l="1"/>
  <c r="J72" i="29" l="1"/>
  <c r="L72" i="29" l="1"/>
  <c r="N72" i="29" l="1"/>
  <c r="O72" i="29" l="1"/>
  <c r="M75" i="29" l="1"/>
  <c r="I75" i="29" l="1"/>
  <c r="E75" i="29" l="1"/>
  <c r="G75" i="29" l="1"/>
  <c r="K75" i="29" l="1"/>
  <c r="H75" i="29"/>
  <c r="F75" i="29" l="1"/>
  <c r="D75" i="29" l="1"/>
  <c r="J75" i="29" l="1"/>
  <c r="L75" i="29" l="1"/>
  <c r="N75" i="29" l="1"/>
  <c r="O75" i="29" l="1"/>
  <c r="U31" i="22" l="1"/>
  <c r="V47" i="13" l="1"/>
  <c r="Q31" i="22"/>
  <c r="R47" i="13" s="1"/>
  <c r="U30" i="22" l="1"/>
  <c r="V46" i="13" l="1"/>
  <c r="Q30" i="22"/>
  <c r="R46" i="13" s="1"/>
  <c r="Q16" i="22" l="1"/>
  <c r="U16" i="22" l="1"/>
  <c r="S13" i="14"/>
  <c r="W13" i="14" l="1"/>
  <c r="U29" i="22" l="1"/>
  <c r="Q38" i="22"/>
  <c r="Q29" i="22" l="1"/>
  <c r="R45" i="13" s="1"/>
  <c r="V45" i="13"/>
  <c r="U38" i="22"/>
  <c r="V24" i="13" s="1"/>
  <c r="N17" i="11" s="1"/>
  <c r="R24" i="13"/>
  <c r="U28" i="22" l="1"/>
  <c r="V44" i="13" l="1"/>
  <c r="V48" i="13" s="1"/>
  <c r="Q28" i="22"/>
  <c r="R44" i="13" s="1"/>
  <c r="R48" i="13" s="1"/>
  <c r="U33" i="22"/>
  <c r="P21" i="23" l="1"/>
  <c r="N21" i="23"/>
  <c r="V17" i="13"/>
  <c r="N27" i="11"/>
  <c r="Q33" i="22"/>
  <c r="N32" i="11" l="1"/>
  <c r="M77" i="29" s="1"/>
  <c r="M78" i="29" s="1"/>
  <c r="R17" i="13"/>
  <c r="Q37" i="22" l="1"/>
  <c r="R23" i="13" l="1"/>
  <c r="U37" i="22"/>
  <c r="V23" i="13" s="1"/>
  <c r="N16" i="11" s="1"/>
  <c r="I77" i="29" s="1"/>
  <c r="I78" i="29" s="1"/>
  <c r="Q17" i="22" l="1"/>
  <c r="U17" i="22" l="1"/>
  <c r="S14" i="14"/>
  <c r="W14" i="14" l="1"/>
  <c r="W15" i="14" s="1"/>
  <c r="S15" i="14"/>
  <c r="U62" i="22" l="1"/>
  <c r="L49" i="12" s="1"/>
  <c r="L51" i="12" s="1"/>
  <c r="L58" i="12" s="1"/>
  <c r="E77" i="29" s="1"/>
  <c r="E78" i="29" s="1"/>
  <c r="P47" i="23" l="1"/>
  <c r="N47" i="23"/>
  <c r="U44" i="22" l="1"/>
  <c r="P30" i="23" l="1"/>
  <c r="N30" i="23"/>
  <c r="O18" i="15"/>
  <c r="Q20" i="22" l="1"/>
  <c r="U20" i="22" l="1"/>
  <c r="S25" i="14"/>
  <c r="W25" i="14" s="1"/>
  <c r="Q40" i="22" l="1"/>
  <c r="U40" i="22" l="1"/>
  <c r="V26" i="13" s="1"/>
  <c r="N20" i="11" s="1"/>
  <c r="R26" i="13"/>
  <c r="Q19" i="22" l="1"/>
  <c r="U19" i="22" l="1"/>
  <c r="S24" i="14"/>
  <c r="Q36" i="22"/>
  <c r="U36" i="22" l="1"/>
  <c r="V22" i="13" s="1"/>
  <c r="R22" i="13"/>
  <c r="R27" i="13" s="1"/>
  <c r="S26" i="14"/>
  <c r="W24" i="14"/>
  <c r="W26" i="14" s="1"/>
  <c r="W30" i="14" l="1"/>
  <c r="H77" i="29" s="1"/>
  <c r="H78" i="29" s="1"/>
  <c r="G77" i="29"/>
  <c r="G78" i="29" s="1"/>
  <c r="V27" i="13"/>
  <c r="N15" i="11"/>
  <c r="K77" i="29" s="1"/>
  <c r="K78" i="29" s="1"/>
  <c r="S30" i="14"/>
  <c r="S17" i="14" s="1"/>
  <c r="S18" i="14" s="1"/>
  <c r="W17" i="14" l="1"/>
  <c r="W18" i="14" s="1"/>
  <c r="F77" i="29" s="1"/>
  <c r="F78" i="29" s="1"/>
  <c r="N24" i="23"/>
  <c r="P24" i="23"/>
  <c r="N38" i="23"/>
  <c r="J58" i="12"/>
  <c r="P38" i="23"/>
  <c r="J54" i="12" l="1"/>
  <c r="J55" i="12"/>
  <c r="P55" i="12" s="1"/>
  <c r="J50" i="12"/>
  <c r="P50" i="12" s="1"/>
  <c r="J49" i="12"/>
  <c r="J51" i="12" l="1"/>
  <c r="P49" i="12"/>
  <c r="P51" i="12" s="1"/>
  <c r="P54" i="12"/>
  <c r="J56" i="12"/>
  <c r="N40" i="23" s="1"/>
  <c r="P40" i="23" l="1"/>
  <c r="O16" i="15"/>
  <c r="O20" i="15" s="1"/>
  <c r="P56" i="12"/>
  <c r="P50" i="23" s="1"/>
  <c r="V30" i="13"/>
  <c r="P58" i="12" l="1"/>
  <c r="D77" i="29" s="1"/>
  <c r="D78" i="29" s="1"/>
  <c r="N50" i="23"/>
  <c r="N23" i="11"/>
  <c r="R30" i="13"/>
  <c r="R32" i="13" s="1"/>
  <c r="P25" i="23"/>
  <c r="N25" i="23"/>
  <c r="N26" i="23" s="1"/>
  <c r="V32" i="13"/>
  <c r="N22" i="11" l="1"/>
  <c r="P26" i="23"/>
  <c r="U50" i="22"/>
  <c r="O40" i="15" s="1"/>
  <c r="O41" i="15" l="1"/>
  <c r="P33" i="23" l="1"/>
  <c r="N33" i="23"/>
  <c r="U46" i="22"/>
  <c r="O24" i="15" l="1"/>
  <c r="U47" i="22"/>
  <c r="O26" i="15" l="1"/>
  <c r="O29" i="15"/>
  <c r="O31" i="15" s="1"/>
  <c r="V35" i="13" s="1"/>
  <c r="R35" i="13" s="1"/>
  <c r="O33" i="15" l="1"/>
  <c r="N19" i="11" s="1"/>
  <c r="N25" i="11" l="1"/>
  <c r="J77" i="29"/>
  <c r="J78" i="29" s="1"/>
  <c r="N28" i="11" l="1"/>
  <c r="N77" i="29" s="1"/>
  <c r="N78" i="29" s="1"/>
  <c r="L77" i="29"/>
  <c r="L78" i="29" s="1"/>
  <c r="U26" i="22"/>
  <c r="V16" i="13" l="1"/>
  <c r="Q26" i="22"/>
  <c r="R16" i="13" l="1"/>
  <c r="R18" i="13" s="1"/>
  <c r="R34" i="13" s="1"/>
  <c r="R37" i="13" s="1"/>
  <c r="N31" i="11"/>
  <c r="V18" i="13"/>
  <c r="V34" i="13" s="1"/>
  <c r="V37" i="13" s="1"/>
  <c r="P36" i="23" s="1"/>
  <c r="N33" i="11" l="1"/>
  <c r="N35" i="11" s="1"/>
  <c r="P46" i="23"/>
  <c r="P48" i="23" s="1"/>
  <c r="P51" i="23" s="1"/>
  <c r="P42" i="23"/>
  <c r="P44" i="23" s="1"/>
  <c r="U25" i="22" l="1"/>
  <c r="F14" i="28"/>
  <c r="N20" i="23" l="1"/>
  <c r="N22" i="23" s="1"/>
  <c r="N28" i="23" s="1"/>
  <c r="N31" i="23" s="1"/>
  <c r="N34" i="23" s="1"/>
  <c r="N36" i="23" s="1"/>
  <c r="Q25" i="22"/>
  <c r="N42" i="23" l="1"/>
  <c r="N44" i="23" s="1"/>
  <c r="N46" i="23"/>
  <c r="N48" i="23" s="1"/>
  <c r="N51" i="23"/>
  <c r="N52" i="23" s="1"/>
  <c r="P19" i="23" l="1"/>
  <c r="P20" i="23" s="1"/>
  <c r="P22" i="23" s="1"/>
  <c r="P28" i="23" s="1"/>
  <c r="P31" i="23" s="1"/>
  <c r="P34" i="23" s="1"/>
  <c r="O77" i="29"/>
  <c r="O78" i="29" s="1"/>
</calcChain>
</file>

<file path=xl/sharedStrings.xml><?xml version="1.0" encoding="utf-8"?>
<sst xmlns="http://schemas.openxmlformats.org/spreadsheetml/2006/main" count="562" uniqueCount="346">
  <si>
    <t>Working Capital Allowance</t>
  </si>
  <si>
    <t>Total Rate Base</t>
  </si>
  <si>
    <t>(1)</t>
  </si>
  <si>
    <t>(2)</t>
  </si>
  <si>
    <t>Application</t>
  </si>
  <si>
    <t>Cost of Power</t>
  </si>
  <si>
    <t>Taxes/PILs</t>
  </si>
  <si>
    <t>Rate Base</t>
  </si>
  <si>
    <t>($)</t>
  </si>
  <si>
    <t>Controllable Expenses</t>
  </si>
  <si>
    <t>Working Capital Base</t>
  </si>
  <si>
    <t>Debt</t>
  </si>
  <si>
    <t xml:space="preserve">  Long-term Debt</t>
  </si>
  <si>
    <t xml:space="preserve">  Short-term Debt</t>
  </si>
  <si>
    <t>Total Debt</t>
  </si>
  <si>
    <t>Equity</t>
  </si>
  <si>
    <t xml:space="preserve">  Common Equity</t>
  </si>
  <si>
    <t xml:space="preserve">  Preferred Shares</t>
  </si>
  <si>
    <t>Total Equity</t>
  </si>
  <si>
    <t>Total</t>
  </si>
  <si>
    <t>(%)</t>
  </si>
  <si>
    <t>Cost Rate</t>
  </si>
  <si>
    <t>Return</t>
  </si>
  <si>
    <t xml:space="preserve">Application   </t>
  </si>
  <si>
    <t>Operating Revenues:</t>
  </si>
  <si>
    <t>Operating Expenses:</t>
  </si>
  <si>
    <t>Depreciation/Amortization</t>
  </si>
  <si>
    <t>Income taxes</t>
  </si>
  <si>
    <t>Determination of Taxable Income</t>
  </si>
  <si>
    <t>Adjustments required to arrive at taxable utility income</t>
  </si>
  <si>
    <t>Taxable income</t>
  </si>
  <si>
    <t>Calculation of Utility income Taxes</t>
  </si>
  <si>
    <t>Total taxes</t>
  </si>
  <si>
    <t>Tax Rates</t>
  </si>
  <si>
    <t>Amortization/Depreciation</t>
  </si>
  <si>
    <t>Other revenue</t>
  </si>
  <si>
    <t>Particulars</t>
  </si>
  <si>
    <t>Line No.</t>
  </si>
  <si>
    <t>Notes</t>
  </si>
  <si>
    <t>OM+A Expenses</t>
  </si>
  <si>
    <t>Total revenue</t>
  </si>
  <si>
    <r>
      <t>Particulars</t>
    </r>
    <r>
      <rPr>
        <sz val="10"/>
        <rFont val="Arial"/>
        <family val="2"/>
      </rPr>
      <t xml:space="preserve">                                </t>
    </r>
  </si>
  <si>
    <t>Notes:</t>
  </si>
  <si>
    <t>Capital taxes</t>
  </si>
  <si>
    <t>Property taxes</t>
  </si>
  <si>
    <t>Property Taxes</t>
  </si>
  <si>
    <t>Capitalization Ratio</t>
  </si>
  <si>
    <t>Utility Income</t>
  </si>
  <si>
    <t>Utility Rate Base</t>
  </si>
  <si>
    <t>Indicated Rate of Return</t>
  </si>
  <si>
    <t>Capitalization/Cost of Capital</t>
  </si>
  <si>
    <t>Pale green cells represent inputs</t>
  </si>
  <si>
    <t>Distribution revenue</t>
  </si>
  <si>
    <t xml:space="preserve">  Specific Service Charges</t>
  </si>
  <si>
    <t xml:space="preserve">  Late Payment Charges</t>
  </si>
  <si>
    <t xml:space="preserve">  Other Distribution Revenue</t>
  </si>
  <si>
    <t xml:space="preserve">  Other Income and Deductions</t>
  </si>
  <si>
    <t>Total Revenue Offsets</t>
  </si>
  <si>
    <t>Allowance for Working Capital</t>
  </si>
  <si>
    <t xml:space="preserve">Particulars </t>
  </si>
  <si>
    <t xml:space="preserve">   </t>
  </si>
  <si>
    <t xml:space="preserve">   Controllable Expenses</t>
  </si>
  <si>
    <t xml:space="preserve">   Cost of Power</t>
  </si>
  <si>
    <t xml:space="preserve">   Working Capital Rate (%)</t>
  </si>
  <si>
    <t>Other Revenue</t>
  </si>
  <si>
    <t xml:space="preserve">   OM+A Expenses</t>
  </si>
  <si>
    <t xml:space="preserve">   Property taxes</t>
  </si>
  <si>
    <t xml:space="preserve">   Capital taxes</t>
  </si>
  <si>
    <t xml:space="preserve">      Specific Service Charges</t>
  </si>
  <si>
    <t xml:space="preserve">      Late Payment Charges</t>
  </si>
  <si>
    <t xml:space="preserve">      Other Distribution Revenue</t>
  </si>
  <si>
    <t xml:space="preserve">      Other Income and Deductions</t>
  </si>
  <si>
    <t>Taxable Income:</t>
  </si>
  <si>
    <t>Utility Income Taxes and Rates:</t>
  </si>
  <si>
    <t xml:space="preserve">   Long-term debt Capitalization Ratio (%)</t>
  </si>
  <si>
    <t xml:space="preserve">   Short-term debt Capitalization Ratio (%)</t>
  </si>
  <si>
    <t xml:space="preserve">   Common Equity Capitalization Ratio (%)</t>
  </si>
  <si>
    <t xml:space="preserve">   Prefered Shares Capitalization Ratio (%)</t>
  </si>
  <si>
    <t xml:space="preserve">   Long-term debt Cost Rate (%)</t>
  </si>
  <si>
    <t xml:space="preserve">   Short-term debt Cost Rate (%)</t>
  </si>
  <si>
    <t xml:space="preserve">   Common Equity Cost Rate (%)</t>
  </si>
  <si>
    <t xml:space="preserve">   Prefered Shares Cost Rate (%)</t>
  </si>
  <si>
    <t xml:space="preserve">Working Capital Rate % </t>
  </si>
  <si>
    <t xml:space="preserve">   Federal tax (%)</t>
  </si>
  <si>
    <t xml:space="preserve">   Provincial tax (%)</t>
  </si>
  <si>
    <t>Allowance for Working Capital:</t>
  </si>
  <si>
    <t xml:space="preserve">   Other Revenue:</t>
  </si>
  <si>
    <t xml:space="preserve">   Capital Taxes</t>
  </si>
  <si>
    <t>Capital Structure:</t>
  </si>
  <si>
    <t>Cost of Capital</t>
  </si>
  <si>
    <t>All inputs are in dollars ($) except where inputs are individually identified as percentages (%)</t>
  </si>
  <si>
    <t>Income Taxes (Grossed up)</t>
  </si>
  <si>
    <t>4.0% unless an Applicant has proposed or been approved for another amount.</t>
  </si>
  <si>
    <t xml:space="preserve">   Other expenses</t>
  </si>
  <si>
    <t>Other expense</t>
  </si>
  <si>
    <t>Deemed Interest Expense</t>
  </si>
  <si>
    <t>Gross-up of Income Taxes</t>
  </si>
  <si>
    <t>Utility income before income taxes</t>
  </si>
  <si>
    <t>(3)</t>
  </si>
  <si>
    <t>Net of addbacks and deductions to arrive at taxable income.</t>
  </si>
  <si>
    <t xml:space="preserve">   Gross Fixed Assets (average)</t>
  </si>
  <si>
    <t xml:space="preserve">   Accumulated Depreciation (average)</t>
  </si>
  <si>
    <t>Gross Fixed Assets (average)</t>
  </si>
  <si>
    <t>Accumulated Depreciation (average)</t>
  </si>
  <si>
    <t>Net Fixed Assets (average)</t>
  </si>
  <si>
    <t>Utility net income</t>
  </si>
  <si>
    <t>Grossed-up Income Taxes</t>
  </si>
  <si>
    <t>PILs / tax Allowance (Grossed-up Income taxes + Capital taxes)</t>
  </si>
  <si>
    <t>Income taxes (grossed-up)</t>
  </si>
  <si>
    <t xml:space="preserve">   Distribution Revenue at Proposed Rates</t>
  </si>
  <si>
    <t>Total Revenue</t>
  </si>
  <si>
    <t>Utility Income Before Income Taxes</t>
  </si>
  <si>
    <t xml:space="preserve">Utility Net Income </t>
  </si>
  <si>
    <t xml:space="preserve">   Distribution Revenue at Current Rates</t>
  </si>
  <si>
    <t>Total Operating Revenues</t>
  </si>
  <si>
    <t>Taxable Income</t>
  </si>
  <si>
    <t>Income Tax Credits</t>
  </si>
  <si>
    <t>Operating Expenses</t>
  </si>
  <si>
    <t>Total Cost and Expenses</t>
  </si>
  <si>
    <t>Target Return - Equity on Rate Base</t>
  </si>
  <si>
    <t>Requested Rate of Return on Rate Base</t>
  </si>
  <si>
    <t xml:space="preserve"> </t>
  </si>
  <si>
    <t>(4)</t>
  </si>
  <si>
    <t>(5)</t>
  </si>
  <si>
    <t>Average of Gross Fixed Assets at beginning and end of the Test Year</t>
  </si>
  <si>
    <t xml:space="preserve">   Income taxes (not grossed up)</t>
  </si>
  <si>
    <t xml:space="preserve">   Income taxes (grossed up)</t>
  </si>
  <si>
    <t>At Current Approved Rates</t>
  </si>
  <si>
    <t>At Proposed Rates</t>
  </si>
  <si>
    <t>Distribution Revenue (at Proposed Rates)</t>
  </si>
  <si>
    <t>Target Return on Equity</t>
  </si>
  <si>
    <t>Other tax Credits</t>
  </si>
  <si>
    <t xml:space="preserve">Deemed Equity Portion of Rate Base </t>
  </si>
  <si>
    <t>Average of opening and closing balances for the year.</t>
  </si>
  <si>
    <t>Other Expenses</t>
  </si>
  <si>
    <t>Average of Accumulated Depreciation at the beginning and end of the Test Year.  Enter as a negative amount.</t>
  </si>
  <si>
    <t>Federal tax (%)</t>
  </si>
  <si>
    <t>Provincial tax (%)</t>
  </si>
  <si>
    <t>Total tax rate (%)</t>
  </si>
  <si>
    <t>Capital Taxes</t>
  </si>
  <si>
    <t>OM&amp;A Expenses</t>
  </si>
  <si>
    <t>Please note that this model uses MACROS.  Before starting, please ensure that macros have been enabled.</t>
  </si>
  <si>
    <t>Line 11 - Line 8</t>
  </si>
  <si>
    <t xml:space="preserve">   Depreciation/Amortization</t>
  </si>
  <si>
    <t>Difference (Total Revenue Less Distribution Revenue Requirement before Revenues)</t>
  </si>
  <si>
    <t>Utility net income before taxes</t>
  </si>
  <si>
    <t>Adjustments required to arrive at taxable income</t>
  </si>
  <si>
    <t>(6)</t>
  </si>
  <si>
    <t>Capital Taxes not applicable after July 1, 2010 (i.e. for 2011 and later test years)</t>
  </si>
  <si>
    <t>Revenue Deficiency from Below</t>
  </si>
  <si>
    <t>Distribution Revenue</t>
  </si>
  <si>
    <t>Other Operating Revenue Offsets - net</t>
  </si>
  <si>
    <t>Income Tax Rate</t>
  </si>
  <si>
    <t>Income Tax on Taxable Income</t>
  </si>
  <si>
    <t>Per Board Decision</t>
  </si>
  <si>
    <t>Initial Application</t>
  </si>
  <si>
    <t xml:space="preserve">Initial Application   </t>
  </si>
  <si>
    <t>Subtotal (lines 4 to 8)</t>
  </si>
  <si>
    <t>Total Expenses (lines 9 to 10)</t>
  </si>
  <si>
    <t>Completed versions of the Revenue Requirement Work Form are required to be filed in working Microsoft Excel format.</t>
  </si>
  <si>
    <r>
      <t>Gross Revenue Deficiency/</t>
    </r>
    <r>
      <rPr>
        <b/>
        <sz val="10"/>
        <color indexed="10"/>
        <rFont val="Arial"/>
        <family val="2"/>
      </rPr>
      <t>(Sufficiency)</t>
    </r>
  </si>
  <si>
    <r>
      <t>Revenue Deficiency/</t>
    </r>
    <r>
      <rPr>
        <sz val="10"/>
        <color indexed="10"/>
        <rFont val="Arial"/>
        <family val="2"/>
      </rPr>
      <t>(Sufficiency)</t>
    </r>
  </si>
  <si>
    <t>Algoma Power Inc.</t>
  </si>
  <si>
    <t>Atikokan Hydro Inc.</t>
  </si>
  <si>
    <t>Brantford Power Inc.</t>
  </si>
  <si>
    <t>Burlington Hydro Inc.</t>
  </si>
  <si>
    <t>Centre Wellington Hydro Ltd.</t>
  </si>
  <si>
    <t>Chapleau Public Utilities Corporation</t>
  </si>
  <si>
    <t>Cooperative Hydro Embrun Inc.</t>
  </si>
  <si>
    <t>E.L.K. Energy Inc.</t>
  </si>
  <si>
    <t>Enersource Hydro Mississauga Inc.</t>
  </si>
  <si>
    <t>ENWIN Utilities Ltd.</t>
  </si>
  <si>
    <t>Espanola Regional Hydro Distribution Corporation</t>
  </si>
  <si>
    <t>Essex Powerlines Corporation</t>
  </si>
  <si>
    <t>Festival Hydro Inc.</t>
  </si>
  <si>
    <t>Fort Frances Power Corporation</t>
  </si>
  <si>
    <t>Guelph Hydro Electric Systems Inc.</t>
  </si>
  <si>
    <t>Haldimand County Hydro Inc.</t>
  </si>
  <si>
    <t>Halton Hills Hydro Inc.</t>
  </si>
  <si>
    <t>Horizon Utilities Corporation</t>
  </si>
  <si>
    <t>Hydro 2000 Inc.</t>
  </si>
  <si>
    <t>Hydro Hawkesbury Inc.</t>
  </si>
  <si>
    <t>Hydro One Brampton Networks Inc.</t>
  </si>
  <si>
    <t>Kenora Hydro Electric Corporation Ltd.</t>
  </si>
  <si>
    <t>Kingston Hydro Corporation</t>
  </si>
  <si>
    <t>Kitchener-Wilmot Hydro Inc.</t>
  </si>
  <si>
    <t>Lakefront Utilities Inc.</t>
  </si>
  <si>
    <t>London Hydro Inc.</t>
  </si>
  <si>
    <t>Midland Power Utility Corporation</t>
  </si>
  <si>
    <t>Niagara-on-the-Lake Hydro Inc.</t>
  </si>
  <si>
    <t>North Bay Hydro Distribution Limited</t>
  </si>
  <si>
    <t>Northern Ontario Wires Inc.</t>
  </si>
  <si>
    <t>Orangeville Hydro Limited</t>
  </si>
  <si>
    <t>Oshawa PUC Networks Inc.</t>
  </si>
  <si>
    <t>Ottawa River Power Corporation</t>
  </si>
  <si>
    <t>Parry Sound Power Corporation</t>
  </si>
  <si>
    <t>PowerStream Inc. - Barrie</t>
  </si>
  <si>
    <t>PowerStream Inc. - South</t>
  </si>
  <si>
    <t>PUC Distribution Inc.</t>
  </si>
  <si>
    <t>Renfrew Hydro Inc.</t>
  </si>
  <si>
    <t>Rideau St. Lawrence Distribution Inc.</t>
  </si>
  <si>
    <t>Sioux Lookout Hydro Inc.</t>
  </si>
  <si>
    <t>St. Thomas Energy Inc.</t>
  </si>
  <si>
    <t>Thunder Bay Hydro Electricity Distribution Inc.</t>
  </si>
  <si>
    <t>Tillsonburg Hydro Inc.</t>
  </si>
  <si>
    <t>Veridian Connections Inc.</t>
  </si>
  <si>
    <t>Wasaga Distribution Inc.</t>
  </si>
  <si>
    <t>Waterloo North Hydro Inc.</t>
  </si>
  <si>
    <t>Welland Hydro-Electric System Corp.</t>
  </si>
  <si>
    <t>Wellington North Power Inc.</t>
  </si>
  <si>
    <t>West Coast Huron Energy Inc.</t>
  </si>
  <si>
    <t>Westario Power Inc.</t>
  </si>
  <si>
    <t>Whitby Hydro Electric Corporation</t>
  </si>
  <si>
    <t>Woodstock Hydro Services Inc.</t>
  </si>
  <si>
    <t>Fort Albany Power Corporation</t>
  </si>
  <si>
    <t>Greater Sudbury Hydro Inc.</t>
  </si>
  <si>
    <t>Grimsby Power Inc.</t>
  </si>
  <si>
    <t>Hydro Ottawa Limited</t>
  </si>
  <si>
    <t>Kashechewan Power Corporation</t>
  </si>
  <si>
    <t>Lakeland Power Distribution Ltd.</t>
  </si>
  <si>
    <t>Toronto Hydro-Electric System Limited</t>
  </si>
  <si>
    <t>Company Name</t>
  </si>
  <si>
    <t>1. Info</t>
  </si>
  <si>
    <t>3. Data_Input_Sheet</t>
  </si>
  <si>
    <t>4. Rate_Base</t>
  </si>
  <si>
    <t>5. Utility Income</t>
  </si>
  <si>
    <t>6. Taxes_PILs</t>
  </si>
  <si>
    <t>7. Cost_of_Capital</t>
  </si>
  <si>
    <t>9. Rev_Reqt</t>
  </si>
  <si>
    <t>Select option from drop-down list by clicking on cell M10.  This column allows for the application update reflecting the end of discovery or Argument-in-Chief.  Also, the outcome of any Settlement Process can be reflected.</t>
  </si>
  <si>
    <t>Deficiency/Sufficiency in Return on Equity</t>
  </si>
  <si>
    <t>Deficiency/Sufficiency in Rate of Return</t>
  </si>
  <si>
    <t>Pale yellow cells represent drop-down lists</t>
  </si>
  <si>
    <t>Pale green boxes at the bottom of each page are for additional notes</t>
  </si>
  <si>
    <t>Revenue Deficiency/Sufficiency divided by (1 - Tax Rate)</t>
  </si>
  <si>
    <t>Income/(Equity Portion of Rate Base)</t>
  </si>
  <si>
    <t>8. Rev_Def_Suff</t>
  </si>
  <si>
    <t>2. Table of Contents</t>
  </si>
  <si>
    <t>(7)</t>
  </si>
  <si>
    <t>Input total revenue offsets for deriving the base revenue requirement from the service revenue requirement</t>
  </si>
  <si>
    <t>Service Revenue Requirement (before Revenues)</t>
  </si>
  <si>
    <t>Revenue Offsets</t>
  </si>
  <si>
    <t>Base Revenue Requirement</t>
  </si>
  <si>
    <t>General</t>
  </si>
  <si>
    <t>(8)</t>
  </si>
  <si>
    <t>Data in column E is for Application as originally filed.  For updated revenue requirement as a result of interrogatory responses, technical or settlement conferences, etc., use colimn M and Adjustments in column I</t>
  </si>
  <si>
    <t>(9)</t>
  </si>
  <si>
    <t>Starting with 2013, default Working Capital Allowance factor is 13% (of Cost of Power plus controllable expenses).  Alternatively, WCA factor based on lead-lag study or approved WCA factor for another distributor, with supporting rationale.</t>
  </si>
  <si>
    <t>Data inputs are required on Sheets 3. Data from Sheet 3 will automatically complete calculations on sheets 4 through 9 (Rate Base through Revenue Requirement).  Sheets 4 through 9 do not require any inputs except for notes that the Applicant may wish to enter to support the results.  Pale green cells are available on sheets 4 through 9 to enter both footnotes beside key cells and the related text for the notes at the bottom of each sheet.</t>
  </si>
  <si>
    <t>(excluding Tranformer Owership Allowance credit adjustment)</t>
  </si>
  <si>
    <t>Revenue Requirement</t>
  </si>
  <si>
    <t>Revenue Deficiency/Sufficiency</t>
  </si>
  <si>
    <t>Rate Base and Working Capital</t>
  </si>
  <si>
    <t>Version</t>
  </si>
  <si>
    <t xml:space="preserve">Utility Name   </t>
  </si>
  <si>
    <t>Service Territory</t>
  </si>
  <si>
    <t>Assigned EB Number</t>
  </si>
  <si>
    <t>Name and Title</t>
  </si>
  <si>
    <t xml:space="preserve">Phone Number   </t>
  </si>
  <si>
    <t xml:space="preserve">Email Address   </t>
  </si>
  <si>
    <t>Attawapiskat Power Corporation</t>
  </si>
  <si>
    <t>Bluewater Power Distribution Corp.</t>
  </si>
  <si>
    <t>Brant County Power</t>
  </si>
  <si>
    <t>Cambridge and North Dumfries Hydro</t>
  </si>
  <si>
    <t>Canadian Niagara Power Inc. – Eastern Ontario Power/Fort Erie/Port Colborne</t>
  </si>
  <si>
    <t>COLLUS Power Corp.</t>
  </si>
  <si>
    <t>Entegrus Powerlines Inc.</t>
  </si>
  <si>
    <t>Erie Thames Powerlines Corp.</t>
  </si>
  <si>
    <t>Hearst Power Distribution Co. Ltd.</t>
  </si>
  <si>
    <t>Hydro One Networks Inc.</t>
  </si>
  <si>
    <t>Hydro One Remote Communities Inc.</t>
  </si>
  <si>
    <t>Innisfil Hydro Dist. Systems Limited</t>
  </si>
  <si>
    <t>Milton Hydro Distribution Inc.</t>
  </si>
  <si>
    <t>Newmarket – Tay Power Distribution Ltd.</t>
  </si>
  <si>
    <t>Niagara Peninsula Energy Inc.</t>
  </si>
  <si>
    <t>Norfolk Power Distribution Ltd.</t>
  </si>
  <si>
    <t>Oakville Hydro Distribution Inc.</t>
  </si>
  <si>
    <t>Orillia Power Distribution Corp.</t>
  </si>
  <si>
    <t>Peterborough Distribution Inc.</t>
  </si>
  <si>
    <t>Allowance for Working Capital - Derivation</t>
  </si>
  <si>
    <r>
      <t xml:space="preserve">Data Input </t>
    </r>
    <r>
      <rPr>
        <b/>
        <vertAlign val="superscript"/>
        <sz val="14"/>
        <rFont val="Arial"/>
        <family val="2"/>
      </rPr>
      <t>(1)</t>
    </r>
  </si>
  <si>
    <t>Return on Deemed Equity</t>
  </si>
  <si>
    <t>Tax Adjustments to Accounting               Income per 2013 PILs model</t>
  </si>
  <si>
    <r>
      <t xml:space="preserve">Some Applicants may have a unique rate as a result of a lead-lag study.  </t>
    </r>
    <r>
      <rPr>
        <sz val="10"/>
        <color rgb="FFFF0000"/>
        <rFont val="Arial"/>
        <family val="2"/>
      </rPr>
      <t>The default rate for 2014 cost of service applications is 13%.</t>
    </r>
  </si>
  <si>
    <t>David Savage, Corporate Controller</t>
  </si>
  <si>
    <t>905-743 5219</t>
  </si>
  <si>
    <t>dsavage@opuc.on.ca</t>
  </si>
  <si>
    <t>Oshawa</t>
  </si>
  <si>
    <t>Deficiency</t>
  </si>
  <si>
    <t>LINKED DIRECTLY TO "Data for OEB RRWF' TAB in MASTER WORKING FILE - NO ACTION REQUIRED</t>
  </si>
  <si>
    <t>EB-2014-0101</t>
  </si>
  <si>
    <t>Tracking Form</t>
  </si>
  <si>
    <r>
      <t xml:space="preserve">The last row shown is the most current estimate of the cost of service data reflecting the original application and any updates provided by the applicant distributor (for updated evidence, responses to interrogatories, undertakings, etc.)
Please ensure a Reference (Column B) and/or Item Description (Column C) is entered.  Please note that unused rows will automatically be hidden and the PRINT AREA set when the PRINT BUTTON on Sheet 1 is activated.
</t>
    </r>
    <r>
      <rPr>
        <b/>
        <vertAlign val="superscript"/>
        <sz val="10"/>
        <rFont val="Arial"/>
        <family val="2"/>
      </rPr>
      <t xml:space="preserve">(1) </t>
    </r>
    <r>
      <rPr>
        <b/>
        <sz val="10"/>
        <rFont val="Arial"/>
        <family val="2"/>
      </rPr>
      <t xml:space="preserve">Short reference to evidence material (interrogatory response, undertaking, exhibit number, Board Decision, Code, Guideline, Report of the Board, etc.)
</t>
    </r>
    <r>
      <rPr>
        <b/>
        <vertAlign val="superscript"/>
        <sz val="10"/>
        <rFont val="Arial"/>
        <family val="2"/>
      </rPr>
      <t>(2)</t>
    </r>
    <r>
      <rPr>
        <b/>
        <sz val="10"/>
        <rFont val="Arial"/>
        <family val="2"/>
      </rPr>
      <t xml:space="preserve"> Short description of change, issue, etc.
</t>
    </r>
    <r>
      <rPr>
        <b/>
        <sz val="10"/>
        <color rgb="FFFF0000"/>
        <rFont val="Arial"/>
        <family val="2"/>
      </rPr>
      <t>60 Tracking Rows have been provided below.  If you require more, please contact Industry Relations @</t>
    </r>
    <r>
      <rPr>
        <b/>
        <sz val="10"/>
        <rFont val="Arial"/>
        <family val="2"/>
      </rPr>
      <t xml:space="preserve"> </t>
    </r>
    <r>
      <rPr>
        <b/>
        <sz val="10"/>
        <color rgb="FF0070C0"/>
        <rFont val="Arial"/>
        <family val="2"/>
      </rPr>
      <t xml:space="preserve">IndustryRelations@ontarioenergyboard.ca. </t>
    </r>
  </si>
  <si>
    <t>Rate Base and Capital Expenditures</t>
  </si>
  <si>
    <r>
      <t>Reference</t>
    </r>
    <r>
      <rPr>
        <b/>
        <vertAlign val="superscript"/>
        <sz val="10"/>
        <rFont val="Arial"/>
        <family val="2"/>
      </rPr>
      <t xml:space="preserve"> (1)</t>
    </r>
  </si>
  <si>
    <r>
      <t>Item / Description</t>
    </r>
    <r>
      <rPr>
        <b/>
        <vertAlign val="superscript"/>
        <sz val="10"/>
        <rFont val="Arial"/>
        <family val="2"/>
      </rPr>
      <t xml:space="preserve"> (2)</t>
    </r>
  </si>
  <si>
    <t>Regulated Return on Capital</t>
  </si>
  <si>
    <t>Regulated Rate of Return</t>
  </si>
  <si>
    <t>Working Capital</t>
  </si>
  <si>
    <t>Working Capital Allowance ($)</t>
  </si>
  <si>
    <t>Amortization / Depreciation</t>
  </si>
  <si>
    <t>OM&amp;A</t>
  </si>
  <si>
    <t>Service Revenue Requirement</t>
  </si>
  <si>
    <t>Other Revenues</t>
  </si>
  <si>
    <t>Grossed up Revenue Deficiency / Sufficiency</t>
  </si>
  <si>
    <t>Original Application</t>
  </si>
  <si>
    <t>2014 Actuals Updated</t>
  </si>
  <si>
    <t xml:space="preserve">          Change</t>
  </si>
  <si>
    <t>Page Break 1</t>
  </si>
  <si>
    <t>Page Break 2</t>
  </si>
  <si>
    <t>Page Break 3</t>
  </si>
  <si>
    <t>Page Break 4</t>
  </si>
  <si>
    <t>Summary of Proposed Changes 2019</t>
  </si>
  <si>
    <t>Tax Updates (CCA Class 10 to 50, Adjusted Tax Credits)</t>
  </si>
  <si>
    <t>Updated Post-Retirement Benefits Actuarial Valuation</t>
  </si>
  <si>
    <t>Updated Load Forecast</t>
  </si>
  <si>
    <t>Multiple Interrogatories</t>
  </si>
  <si>
    <t>4-Energy Probe-50 &amp; 54</t>
  </si>
  <si>
    <t>4.0-Staff-31</t>
  </si>
  <si>
    <t xml:space="preserve">3.0-Staff-25; 3.0-Energy Probe-33/34; 3.0-VECC-26/27/31;1.0-CCC-17; </t>
  </si>
  <si>
    <t>2.0-Staff-6 &amp; Multiple Others</t>
  </si>
  <si>
    <t>DSP/Capital Updates to capacity solutions (HONI TS contributions &amp; new MS9 substation) and changes to timing of In Service dates</t>
  </si>
  <si>
    <t>Adjustment for CDM Activities</t>
  </si>
  <si>
    <t>Close of Discovery</t>
  </si>
  <si>
    <t>Undertaking TC2.5</t>
  </si>
  <si>
    <t>Update June 2015</t>
  </si>
  <si>
    <t>Revised Working Capital Proposal (to 10.91% from 13.0%)</t>
  </si>
  <si>
    <t>Revised Load Forecast</t>
  </si>
  <si>
    <t>Move MS9 Land to WIP in 2015 ($158.7k), Added back to Land 2018</t>
  </si>
  <si>
    <t>Update Regulatory Expenses (higher rate application costs partially offset by lower forecast OEB assessment fees)</t>
  </si>
  <si>
    <t>Update Interest Rates for 2015 Loan ($15m loan drawn June 2015 at 2.71%)</t>
  </si>
  <si>
    <t>Taxes / PILs</t>
  </si>
  <si>
    <t>Numbers going into Oral Hearing 30 June 2015</t>
  </si>
  <si>
    <t>Correct 2015 weighted debt rate - to 4.11% from 4.24%</t>
  </si>
  <si>
    <t>Correct Other Revenue for 2016-2019</t>
  </si>
  <si>
    <t>Oral Hearing J2.12</t>
  </si>
  <si>
    <t>Oral Hearing J3.2</t>
  </si>
  <si>
    <t>Oral Hearing J1.1</t>
  </si>
  <si>
    <t xml:space="preserve">Reduce cost of power expense lead to 20.89 from 22.64 </t>
  </si>
  <si>
    <t>At end of Oral Hearing, filed 8 July 2015, Exhibit K4.1</t>
  </si>
  <si>
    <t>Board Decision</t>
  </si>
  <si>
    <t>Working Cap Allowance to 9.37%</t>
  </si>
  <si>
    <t xml:space="preserve">Update Cost of Capital with 2016 OEB parameters for 2016-2019 </t>
  </si>
  <si>
    <t>Reduce Capital Budget by $400k in 2015, 2016 &amp; 2017 to match new connection costs with 1.5% customer growth</t>
  </si>
  <si>
    <t xml:space="preserve">Move HONI Enfield TS contributions from capital in 2015 ($1.35m) and 2018 ($5.4m), adding back in 2018. </t>
  </si>
  <si>
    <t>Adjust Rate Base for Depreciation Expense Deferral Account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</si>
</sst>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4" formatCode="_-&quot;$&quot;* #,##0.00_-;\-&quot;$&quot;* #,##0.00_-;_-&quot;$&quot;* &quot;-&quot;??_-;_-@_-"/>
    <numFmt numFmtId="43" formatCode="_-* #,##0.00_-;\-* #,##0.00_-;_-* &quot;-&quot;??_-;_-@_-"/>
    <numFmt numFmtId="164" formatCode="&quot;$&quot;#,##0_);[Red]\(&quot;$&quot;#,##0\)"/>
    <numFmt numFmtId="165" formatCode="0.0%"/>
    <numFmt numFmtId="166" formatCode="_-&quot;$&quot;* #,##0_-;\-&quot;$&quot;* #,##0_-;_-&quot;$&quot;* &quot;-&quot;??_-;_-@_-"/>
    <numFmt numFmtId="167" formatCode="&quot;$&quot;#,##0_);[Red]\(&quot;$&quot;#,##0\);&quot;$&quot;\ \-"/>
    <numFmt numFmtId="168" formatCode="\(#\)"/>
    <numFmt numFmtId="169" formatCode="_(* #,##0.00_);_(* \(#,##0.00\);_(* &quot;-&quot;_);_(@_)"/>
    <numFmt numFmtId="170" formatCode="#,##0;[Red]\(#,##0\)"/>
    <numFmt numFmtId="171" formatCode="&quot;$&quot;#,##0\ ;[Red]&quot;$&quot;\(#,##0\)"/>
  </numFmts>
  <fonts count="55" x14ac:knownFonts="1">
    <font>
      <sz val="10"/>
      <name val="Arial"/>
    </font>
    <font>
      <sz val="10"/>
      <name val="Arial"/>
      <family val="2"/>
    </font>
    <font>
      <sz val="8"/>
      <name val="Arial"/>
      <family val="2"/>
    </font>
    <font>
      <b/>
      <sz val="10"/>
      <name val="Arial"/>
      <family val="2"/>
    </font>
    <font>
      <u/>
      <sz val="10"/>
      <color indexed="12"/>
      <name val="Arial"/>
      <family val="2"/>
    </font>
    <font>
      <b/>
      <sz val="12"/>
      <name val="Arial"/>
      <family val="2"/>
    </font>
    <font>
      <sz val="8"/>
      <name val="Arial"/>
      <family val="2"/>
    </font>
    <font>
      <sz val="10"/>
      <name val="Arial"/>
      <family val="2"/>
    </font>
    <font>
      <u/>
      <sz val="10"/>
      <name val="Arial"/>
      <family val="2"/>
    </font>
    <font>
      <u/>
      <sz val="10"/>
      <name val="Arial"/>
      <family val="2"/>
    </font>
    <font>
      <b/>
      <u/>
      <sz val="10"/>
      <name val="Arial"/>
      <family val="2"/>
    </font>
    <font>
      <sz val="10"/>
      <color indexed="10"/>
      <name val="Arial"/>
      <family val="2"/>
    </font>
    <font>
      <b/>
      <sz val="10"/>
      <color indexed="10"/>
      <name val="Arial"/>
      <family val="2"/>
    </font>
    <font>
      <sz val="16"/>
      <color indexed="12"/>
      <name val="Algerian"/>
      <family val="5"/>
    </font>
    <font>
      <sz val="14"/>
      <name val="Arial"/>
      <family val="2"/>
    </font>
    <font>
      <b/>
      <sz val="14"/>
      <name val="Arial"/>
      <family val="2"/>
    </font>
    <font>
      <b/>
      <u/>
      <sz val="10"/>
      <color indexed="12"/>
      <name val="Arial"/>
      <family val="2"/>
    </font>
    <font>
      <b/>
      <sz val="10"/>
      <color indexed="12"/>
      <name val="Arial"/>
      <family val="2"/>
    </font>
    <font>
      <sz val="10"/>
      <color indexed="12"/>
      <name val="Arial"/>
      <family val="2"/>
    </font>
    <font>
      <sz val="10"/>
      <color indexed="12"/>
      <name val="Arial"/>
      <family val="2"/>
    </font>
    <font>
      <b/>
      <sz val="8"/>
      <color indexed="10"/>
      <name val="Arial"/>
      <family val="2"/>
    </font>
    <font>
      <b/>
      <i/>
      <sz val="10"/>
      <color indexed="10"/>
      <name val="Arial"/>
      <family val="2"/>
    </font>
    <font>
      <b/>
      <sz val="10"/>
      <color indexed="9"/>
      <name val="Arial"/>
      <family val="2"/>
    </font>
    <font>
      <sz val="10"/>
      <color indexed="9"/>
      <name val="Arial"/>
      <family val="2"/>
    </font>
    <font>
      <i/>
      <sz val="10"/>
      <name val="Arial"/>
      <family val="2"/>
    </font>
    <font>
      <b/>
      <u/>
      <sz val="12"/>
      <color indexed="10"/>
      <name val="Cooper Black"/>
      <family val="1"/>
    </font>
    <font>
      <sz val="11"/>
      <color indexed="8"/>
      <name val="Calibri"/>
      <family val="2"/>
    </font>
    <font>
      <b/>
      <sz val="9"/>
      <name val="Arial"/>
      <family val="2"/>
    </font>
    <font>
      <sz val="10"/>
      <color indexed="9"/>
      <name val="Arial"/>
      <family val="2"/>
    </font>
    <font>
      <b/>
      <sz val="12"/>
      <name val="Book Antiqua"/>
      <family val="1"/>
    </font>
    <font>
      <sz val="8"/>
      <name val="Arial"/>
      <family val="2"/>
    </font>
    <font>
      <b/>
      <sz val="20"/>
      <color indexed="9"/>
      <name val="Book Antiqua"/>
      <family val="1"/>
    </font>
    <font>
      <b/>
      <sz val="11"/>
      <color indexed="48"/>
      <name val="Arial"/>
      <family val="2"/>
    </font>
    <font>
      <sz val="11"/>
      <name val="Arial"/>
      <family val="2"/>
    </font>
    <font>
      <b/>
      <u/>
      <sz val="12"/>
      <color indexed="12"/>
      <name val="Arial"/>
      <family val="2"/>
    </font>
    <font>
      <u/>
      <sz val="12"/>
      <color indexed="12"/>
      <name val="Arial"/>
      <family val="2"/>
    </font>
    <font>
      <sz val="14"/>
      <color indexed="12"/>
      <name val="Arial"/>
      <family val="2"/>
    </font>
    <font>
      <b/>
      <sz val="10"/>
      <color indexed="9"/>
      <name val="Arial"/>
      <family val="2"/>
    </font>
    <font>
      <sz val="12"/>
      <name val="Arial"/>
      <family val="2"/>
    </font>
    <font>
      <sz val="12"/>
      <color indexed="12"/>
      <name val="Arial"/>
      <family val="2"/>
    </font>
    <font>
      <b/>
      <sz val="12"/>
      <color indexed="12"/>
      <name val="Arial"/>
      <family val="2"/>
    </font>
    <font>
      <b/>
      <sz val="11"/>
      <color theme="3"/>
      <name val="Arial"/>
      <family val="2"/>
      <scheme val="minor"/>
    </font>
    <font>
      <b/>
      <sz val="11"/>
      <color theme="1"/>
      <name val="Arial"/>
      <family val="2"/>
      <scheme val="minor"/>
    </font>
    <font>
      <b/>
      <sz val="11"/>
      <color theme="1"/>
      <name val="Arial"/>
      <family val="2"/>
    </font>
    <font>
      <sz val="11"/>
      <color theme="1"/>
      <name val="Arial"/>
      <family val="2"/>
    </font>
    <font>
      <i/>
      <sz val="11"/>
      <color theme="0" tint="-0.34998626667073579"/>
      <name val="Arial"/>
      <family val="2"/>
    </font>
    <font>
      <sz val="10"/>
      <color rgb="FF000000"/>
      <name val="Arial"/>
      <family val="2"/>
    </font>
    <font>
      <b/>
      <vertAlign val="superscript"/>
      <sz val="14"/>
      <name val="Arial"/>
      <family val="2"/>
    </font>
    <font>
      <sz val="10"/>
      <color rgb="FFFF0000"/>
      <name val="Arial"/>
      <family val="2"/>
    </font>
    <font>
      <sz val="10"/>
      <color theme="1"/>
      <name val="Arial"/>
      <family val="2"/>
      <scheme val="minor"/>
    </font>
    <font>
      <b/>
      <vertAlign val="superscript"/>
      <sz val="10"/>
      <name val="Arial"/>
      <family val="2"/>
    </font>
    <font>
      <b/>
      <sz val="10"/>
      <color rgb="FFFF0000"/>
      <name val="Arial"/>
      <family val="2"/>
    </font>
    <font>
      <b/>
      <sz val="10"/>
      <color rgb="FF0070C0"/>
      <name val="Arial"/>
      <family val="2"/>
    </font>
    <font>
      <b/>
      <i/>
      <sz val="18"/>
      <name val="Arial"/>
      <family val="2"/>
    </font>
    <font>
      <b/>
      <i/>
      <sz val="10"/>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rgb="FFCCFF99"/>
        <bgColor indexed="64"/>
      </patternFill>
    </fill>
    <fill>
      <patternFill patternType="solid">
        <fgColor theme="2"/>
        <bgColor indexed="64"/>
      </patternFill>
    </fill>
    <fill>
      <patternFill patternType="solid">
        <fgColor rgb="FFFFFF00"/>
        <bgColor indexed="64"/>
      </patternFill>
    </fill>
  </fills>
  <borders count="46">
    <border>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right/>
      <top/>
      <bottom style="double">
        <color indexed="64"/>
      </bottom>
      <diagonal/>
    </border>
    <border>
      <left style="thin">
        <color indexed="64"/>
      </left>
      <right/>
      <top/>
      <bottom/>
      <diagonal/>
    </border>
    <border>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right style="thick">
        <color indexed="9"/>
      </right>
      <top/>
      <bottom/>
      <diagonal/>
    </border>
    <border>
      <left style="thin">
        <color indexed="64"/>
      </left>
      <right/>
      <top style="thin">
        <color indexed="64"/>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right style="double">
        <color indexed="64"/>
      </right>
      <top/>
      <bottom/>
      <diagonal/>
    </border>
    <border>
      <left/>
      <right style="double">
        <color indexed="64"/>
      </right>
      <top/>
      <bottom style="medium">
        <color indexed="64"/>
      </bottom>
      <diagonal/>
    </border>
    <border>
      <left/>
      <right/>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double">
        <color indexed="64"/>
      </right>
      <top style="medium">
        <color indexed="64"/>
      </top>
      <bottom/>
      <diagonal/>
    </border>
    <border>
      <left/>
      <right style="double">
        <color indexed="64"/>
      </right>
      <top style="medium">
        <color indexed="64"/>
      </top>
      <bottom/>
      <diagonal/>
    </border>
    <border>
      <left/>
      <right style="medium">
        <color indexed="64"/>
      </right>
      <top/>
      <bottom/>
      <diagonal/>
    </border>
    <border>
      <left style="medium">
        <color indexed="64"/>
      </left>
      <right style="double">
        <color indexed="64"/>
      </right>
      <top/>
      <bottom/>
      <diagonal/>
    </border>
    <border>
      <left style="medium">
        <color indexed="64"/>
      </left>
      <right style="medium">
        <color indexed="64"/>
      </right>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right style="medium">
        <color indexed="64"/>
      </right>
      <top/>
      <bottom style="double">
        <color indexed="64"/>
      </bottom>
      <diagonal/>
    </border>
    <border>
      <left style="medium">
        <color indexed="64"/>
      </left>
      <right style="double">
        <color indexed="64"/>
      </right>
      <top/>
      <bottom style="double">
        <color indexed="64"/>
      </bottom>
      <diagonal/>
    </border>
    <border>
      <left style="medium">
        <color indexed="64"/>
      </left>
      <right style="medium">
        <color indexed="64"/>
      </right>
      <top/>
      <bottom style="double">
        <color indexed="64"/>
      </bottom>
      <diagonal/>
    </border>
    <border>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26" fillId="0" borderId="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605">
    <xf numFmtId="0" fontId="0" fillId="0" borderId="0" xfId="0"/>
    <xf numFmtId="0" fontId="13" fillId="2" borderId="0" xfId="0" applyFont="1" applyFill="1" applyAlignment="1" applyProtection="1">
      <alignment vertical="top" wrapText="1"/>
    </xf>
    <xf numFmtId="0" fontId="0" fillId="2" borderId="0" xfId="0" applyFill="1" applyBorder="1" applyProtection="1"/>
    <xf numFmtId="0" fontId="5" fillId="2" borderId="0" xfId="0" applyFont="1" applyFill="1" applyBorder="1" applyAlignment="1" applyProtection="1"/>
    <xf numFmtId="0" fontId="3" fillId="0" borderId="0" xfId="0" applyFont="1" applyProtection="1"/>
    <xf numFmtId="0" fontId="0" fillId="0" borderId="0" xfId="0" applyProtection="1"/>
    <xf numFmtId="0" fontId="7" fillId="2" borderId="0" xfId="0" applyFont="1" applyFill="1" applyBorder="1" applyAlignment="1" applyProtection="1">
      <alignment horizontal="left"/>
    </xf>
    <xf numFmtId="0" fontId="0" fillId="2" borderId="0" xfId="0" applyFill="1" applyBorder="1" applyProtection="1">
      <protection locked="0"/>
    </xf>
    <xf numFmtId="0" fontId="13" fillId="2" borderId="0" xfId="0" applyFont="1" applyFill="1" applyAlignment="1" applyProtection="1">
      <alignment horizontal="left" vertical="top" wrapText="1" indent="1"/>
    </xf>
    <xf numFmtId="0" fontId="20" fillId="2" borderId="0" xfId="0" applyFont="1" applyFill="1" applyBorder="1" applyAlignment="1" applyProtection="1">
      <alignment horizontal="center"/>
    </xf>
    <xf numFmtId="0" fontId="21" fillId="2" borderId="0" xfId="0" applyFont="1" applyFill="1" applyBorder="1" applyAlignment="1" applyProtection="1">
      <alignment vertical="top" wrapText="1"/>
    </xf>
    <xf numFmtId="0" fontId="3" fillId="0" borderId="0" xfId="0" quotePrefix="1" applyFont="1" applyAlignment="1" applyProtection="1">
      <alignment vertical="top"/>
    </xf>
    <xf numFmtId="0" fontId="17" fillId="2" borderId="0" xfId="0" applyFont="1" applyFill="1" applyBorder="1" applyAlignment="1" applyProtection="1">
      <alignment horizontal="center"/>
    </xf>
    <xf numFmtId="0" fontId="3" fillId="0" borderId="0" xfId="0" quotePrefix="1" applyFont="1" applyBorder="1" applyAlignment="1" applyProtection="1">
      <alignment vertical="center"/>
    </xf>
    <xf numFmtId="0" fontId="5" fillId="0" borderId="0" xfId="0" applyFont="1" applyBorder="1" applyAlignment="1" applyProtection="1">
      <alignment vertical="center"/>
    </xf>
    <xf numFmtId="0" fontId="0" fillId="0" borderId="0" xfId="0" applyAlignment="1" applyProtection="1"/>
    <xf numFmtId="0" fontId="17" fillId="0" borderId="0" xfId="0" applyFont="1" applyProtection="1"/>
    <xf numFmtId="0" fontId="16" fillId="0" borderId="0" xfId="0" applyFont="1" applyBorder="1" applyProtection="1"/>
    <xf numFmtId="0" fontId="3" fillId="0" borderId="0" xfId="0" quotePrefix="1" applyFont="1" applyProtection="1"/>
    <xf numFmtId="164" fontId="0" fillId="0" borderId="0" xfId="2" applyNumberFormat="1" applyFont="1" applyFill="1" applyProtection="1"/>
    <xf numFmtId="0" fontId="18" fillId="0" borderId="0" xfId="0" applyFont="1" applyProtection="1"/>
    <xf numFmtId="164" fontId="0" fillId="0" borderId="0" xfId="0" applyNumberFormat="1" applyFill="1" applyProtection="1"/>
    <xf numFmtId="164" fontId="0" fillId="0" borderId="0" xfId="0" applyNumberFormat="1" applyProtection="1"/>
    <xf numFmtId="0" fontId="16" fillId="0" borderId="0" xfId="0" applyFont="1" applyAlignment="1" applyProtection="1"/>
    <xf numFmtId="0" fontId="7" fillId="0" borderId="0" xfId="0" applyFont="1" applyAlignment="1" applyProtection="1"/>
    <xf numFmtId="0" fontId="7" fillId="0" borderId="0" xfId="0" applyFont="1" applyProtection="1"/>
    <xf numFmtId="0" fontId="0" fillId="0" borderId="0" xfId="0" applyFill="1" applyProtection="1"/>
    <xf numFmtId="0" fontId="16" fillId="0" borderId="0" xfId="0" applyFont="1" applyProtection="1"/>
    <xf numFmtId="0" fontId="0" fillId="0" borderId="0" xfId="0" applyAlignment="1" applyProtection="1">
      <alignment wrapText="1"/>
    </xf>
    <xf numFmtId="167" fontId="0" fillId="0" borderId="0" xfId="2" applyNumberFormat="1" applyFont="1" applyFill="1" applyProtection="1"/>
    <xf numFmtId="0" fontId="0" fillId="0" borderId="0" xfId="0" applyFill="1" applyBorder="1" applyProtection="1"/>
    <xf numFmtId="0" fontId="1" fillId="0" borderId="0" xfId="0" applyFont="1" applyProtection="1"/>
    <xf numFmtId="9" fontId="11" fillId="0" borderId="0" xfId="5" applyFont="1" applyFill="1" applyAlignment="1" applyProtection="1">
      <alignment wrapText="1"/>
    </xf>
    <xf numFmtId="0" fontId="0" fillId="2" borderId="0" xfId="0" applyFill="1" applyBorder="1" applyAlignment="1" applyProtection="1">
      <alignment horizontal="left" indent="1"/>
    </xf>
    <xf numFmtId="0" fontId="0" fillId="0" borderId="0" xfId="0" applyBorder="1" applyProtection="1"/>
    <xf numFmtId="0" fontId="0" fillId="0" borderId="1" xfId="0" applyBorder="1" applyProtection="1"/>
    <xf numFmtId="0" fontId="14" fillId="2" borderId="0" xfId="0" applyFont="1" applyFill="1" applyBorder="1" applyAlignment="1" applyProtection="1">
      <alignment horizontal="left" indent="7"/>
    </xf>
    <xf numFmtId="0" fontId="3" fillId="0" borderId="0" xfId="0" applyFont="1" applyBorder="1" applyAlignment="1" applyProtection="1">
      <alignment horizontal="left"/>
    </xf>
    <xf numFmtId="0" fontId="0" fillId="2" borderId="0" xfId="0" applyFill="1" applyBorder="1" applyAlignment="1" applyProtection="1">
      <alignment horizontal="left" indent="2"/>
    </xf>
    <xf numFmtId="0" fontId="5" fillId="0" borderId="0" xfId="0" applyFont="1" applyFill="1" applyAlignment="1" applyProtection="1">
      <alignment vertical="center"/>
    </xf>
    <xf numFmtId="0" fontId="5" fillId="0" borderId="0" xfId="0" applyFont="1" applyFill="1" applyAlignment="1" applyProtection="1">
      <alignment horizontal="center" vertical="center"/>
    </xf>
    <xf numFmtId="0" fontId="3" fillId="0" borderId="2" xfId="0" applyFont="1" applyBorder="1" applyAlignment="1" applyProtection="1">
      <alignment horizontal="right" wrapText="1"/>
    </xf>
    <xf numFmtId="0" fontId="3" fillId="0" borderId="2" xfId="0" applyFont="1" applyBorder="1" applyAlignment="1" applyProtection="1">
      <alignment horizontal="center" vertical="center"/>
    </xf>
    <xf numFmtId="0" fontId="0" fillId="0" borderId="0" xfId="0" applyAlignment="1" applyProtection="1">
      <alignment horizontal="left"/>
    </xf>
    <xf numFmtId="0" fontId="3" fillId="0" borderId="0" xfId="0" applyFont="1" applyBorder="1" applyAlignment="1" applyProtection="1">
      <alignment horizontal="center" vertical="center"/>
    </xf>
    <xf numFmtId="167" fontId="7" fillId="0" borderId="0" xfId="2" applyNumberFormat="1" applyFont="1" applyBorder="1" applyAlignment="1" applyProtection="1">
      <alignment horizontal="right" vertical="center"/>
    </xf>
    <xf numFmtId="167" fontId="0" fillId="0" borderId="0" xfId="2" applyNumberFormat="1" applyFont="1" applyProtection="1"/>
    <xf numFmtId="167" fontId="0" fillId="0" borderId="0" xfId="2" applyNumberFormat="1" applyFont="1" applyBorder="1" applyProtection="1"/>
    <xf numFmtId="167" fontId="0" fillId="0" borderId="0" xfId="2" applyNumberFormat="1" applyFont="1" applyBorder="1" applyAlignment="1" applyProtection="1"/>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3" xfId="0" applyNumberFormat="1" applyBorder="1" applyAlignment="1" applyProtection="1"/>
    <xf numFmtId="167" fontId="0" fillId="0" borderId="4" xfId="2" applyNumberFormat="1" applyFont="1" applyBorder="1" applyAlignment="1" applyProtection="1"/>
    <xf numFmtId="167" fontId="0" fillId="0" borderId="0" xfId="0" applyNumberFormat="1" applyProtection="1"/>
    <xf numFmtId="167" fontId="0" fillId="0" borderId="2" xfId="2" applyNumberFormat="1" applyFont="1" applyBorder="1" applyProtection="1"/>
    <xf numFmtId="167" fontId="0" fillId="0" borderId="2" xfId="2" applyNumberFormat="1" applyFont="1" applyBorder="1" applyAlignment="1" applyProtection="1"/>
    <xf numFmtId="0" fontId="17" fillId="0" borderId="0" xfId="0" applyFont="1" applyAlignment="1" applyProtection="1">
      <alignment wrapText="1"/>
    </xf>
    <xf numFmtId="166" fontId="0" fillId="0" borderId="0" xfId="0" applyNumberFormat="1" applyFill="1" applyProtection="1"/>
    <xf numFmtId="0" fontId="5" fillId="0" borderId="0" xfId="0" applyFont="1" applyFill="1" applyAlignment="1" applyProtection="1"/>
    <xf numFmtId="0" fontId="5" fillId="0" borderId="0" xfId="0" applyFont="1" applyFill="1" applyAlignment="1" applyProtection="1">
      <alignment horizontal="center"/>
    </xf>
    <xf numFmtId="0" fontId="0" fillId="0" borderId="3" xfId="0" applyBorder="1" applyProtection="1"/>
    <xf numFmtId="0" fontId="0" fillId="0" borderId="0" xfId="0" applyBorder="1" applyAlignment="1" applyProtection="1">
      <alignment wrapText="1"/>
    </xf>
    <xf numFmtId="0" fontId="3" fillId="0" borderId="0" xfId="0" applyFont="1" applyBorder="1" applyAlignment="1" applyProtection="1">
      <alignment wrapText="1"/>
    </xf>
    <xf numFmtId="0" fontId="0" fillId="0" borderId="5" xfId="0"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0" fillId="0" borderId="5" xfId="0" applyBorder="1" applyProtection="1"/>
    <xf numFmtId="0" fontId="3" fillId="0" borderId="0" xfId="0" applyFont="1" applyBorder="1" applyProtection="1"/>
    <xf numFmtId="0" fontId="3" fillId="0" borderId="1" xfId="0" applyFont="1" applyFill="1" applyBorder="1" applyAlignment="1" applyProtection="1">
      <alignment vertical="center" wrapText="1"/>
    </xf>
    <xf numFmtId="167" fontId="0" fillId="0" borderId="1" xfId="2" applyNumberFormat="1" applyFont="1" applyBorder="1" applyProtection="1"/>
    <xf numFmtId="0" fontId="3" fillId="0" borderId="0" xfId="0" applyFont="1" applyFill="1" applyBorder="1" applyAlignment="1" applyProtection="1">
      <alignment horizontal="center" vertical="center"/>
    </xf>
    <xf numFmtId="0" fontId="3" fillId="0" borderId="0" xfId="0" applyFont="1" applyBorder="1" applyAlignment="1" applyProtection="1"/>
    <xf numFmtId="0" fontId="7" fillId="0" borderId="0" xfId="0" applyFont="1" applyAlignment="1" applyProtection="1">
      <alignment wrapText="1"/>
    </xf>
    <xf numFmtId="0" fontId="1" fillId="0" borderId="0" xfId="0" applyFont="1" applyFill="1" applyProtection="1"/>
    <xf numFmtId="0" fontId="3" fillId="0" borderId="0" xfId="0" applyFont="1" applyFill="1" applyBorder="1" applyProtection="1"/>
    <xf numFmtId="0" fontId="3" fillId="0" borderId="0" xfId="0" applyFont="1" applyAlignment="1" applyProtection="1">
      <alignment horizontal="left"/>
    </xf>
    <xf numFmtId="0" fontId="3" fillId="0" borderId="0" xfId="0" applyFont="1" applyBorder="1" applyAlignment="1" applyProtection="1">
      <alignment vertical="center"/>
    </xf>
    <xf numFmtId="0" fontId="0" fillId="0" borderId="0" xfId="0" applyBorder="1" applyAlignment="1" applyProtection="1">
      <alignment horizontal="center"/>
    </xf>
    <xf numFmtId="49" fontId="0" fillId="0" borderId="0" xfId="0" applyNumberFormat="1" applyBorder="1" applyProtection="1"/>
    <xf numFmtId="0" fontId="0" fillId="0" borderId="0" xfId="0" quotePrefix="1" applyBorder="1" applyProtection="1"/>
    <xf numFmtId="0" fontId="17" fillId="0" borderId="2" xfId="0" applyFont="1" applyBorder="1" applyProtection="1"/>
    <xf numFmtId="10" fontId="0" fillId="0" borderId="0" xfId="5" applyNumberFormat="1" applyFont="1" applyFill="1" applyBorder="1" applyProtection="1"/>
    <xf numFmtId="10" fontId="0" fillId="0" borderId="2" xfId="5" applyNumberFormat="1" applyFont="1" applyFill="1" applyBorder="1" applyProtection="1"/>
    <xf numFmtId="0" fontId="17" fillId="0" borderId="0" xfId="0" applyFont="1" applyBorder="1" applyProtection="1"/>
    <xf numFmtId="10" fontId="0" fillId="0" borderId="6" xfId="5" applyNumberFormat="1" applyFont="1" applyBorder="1" applyProtection="1"/>
    <xf numFmtId="165" fontId="0" fillId="0" borderId="6" xfId="5" applyNumberFormat="1" applyFont="1" applyBorder="1" applyProtection="1"/>
    <xf numFmtId="167" fontId="0" fillId="0" borderId="6" xfId="2" applyNumberFormat="1" applyFont="1" applyBorder="1" applyProtection="1"/>
    <xf numFmtId="165" fontId="0" fillId="0" borderId="0" xfId="5" applyNumberFormat="1" applyFont="1" applyBorder="1" applyProtection="1"/>
    <xf numFmtId="167" fontId="0" fillId="0" borderId="0" xfId="0" applyNumberFormat="1" applyBorder="1" applyProtection="1"/>
    <xf numFmtId="10" fontId="0" fillId="0" borderId="0" xfId="5" applyNumberFormat="1" applyFont="1" applyBorder="1" applyProtection="1"/>
    <xf numFmtId="0" fontId="0" fillId="0" borderId="0" xfId="0" applyBorder="1" applyAlignment="1" applyProtection="1"/>
    <xf numFmtId="0" fontId="0" fillId="0" borderId="0" xfId="0" quotePrefix="1" applyBorder="1" applyAlignment="1" applyProtection="1"/>
    <xf numFmtId="10" fontId="0" fillId="0" borderId="0" xfId="5" applyNumberFormat="1" applyFont="1" applyBorder="1" applyAlignment="1" applyProtection="1"/>
    <xf numFmtId="10" fontId="0" fillId="0" borderId="0" xfId="5" applyNumberFormat="1" applyFont="1" applyFill="1" applyBorder="1" applyAlignment="1" applyProtection="1"/>
    <xf numFmtId="10" fontId="0" fillId="0" borderId="2" xfId="5" applyNumberFormat="1" applyFont="1" applyFill="1" applyBorder="1" applyAlignment="1" applyProtection="1"/>
    <xf numFmtId="9" fontId="0" fillId="0" borderId="4" xfId="0" applyNumberFormat="1" applyBorder="1" applyProtection="1"/>
    <xf numFmtId="167" fontId="0" fillId="0" borderId="4" xfId="2" applyNumberFormat="1" applyFont="1" applyBorder="1" applyProtection="1"/>
    <xf numFmtId="10" fontId="0" fillId="0" borderId="4" xfId="5" applyNumberFormat="1" applyFont="1" applyBorder="1" applyProtection="1"/>
    <xf numFmtId="0" fontId="5" fillId="2" borderId="0" xfId="0" applyFont="1" applyFill="1" applyBorder="1" applyAlignment="1" applyProtection="1">
      <alignment horizontal="left" indent="1"/>
    </xf>
    <xf numFmtId="0" fontId="8" fillId="0" borderId="0" xfId="0" applyFont="1" applyAlignment="1" applyProtection="1"/>
    <xf numFmtId="0" fontId="8" fillId="0" borderId="0" xfId="0" applyFont="1" applyBorder="1" applyAlignment="1" applyProtection="1"/>
    <xf numFmtId="167" fontId="0" fillId="0" borderId="0" xfId="2" applyNumberFormat="1" applyFont="1" applyFill="1" applyBorder="1" applyProtection="1"/>
    <xf numFmtId="164" fontId="0" fillId="0" borderId="0" xfId="0" applyNumberFormat="1" applyBorder="1" applyProtection="1"/>
    <xf numFmtId="167" fontId="0" fillId="0" borderId="2" xfId="2" applyNumberFormat="1" applyFont="1" applyFill="1" applyBorder="1" applyProtection="1"/>
    <xf numFmtId="0" fontId="8" fillId="0" borderId="0" xfId="0" applyFont="1" applyProtection="1"/>
    <xf numFmtId="0" fontId="8" fillId="0" borderId="0" xfId="0" applyFont="1" applyBorder="1" applyProtection="1"/>
    <xf numFmtId="167" fontId="8" fillId="0" borderId="0" xfId="0" applyNumberFormat="1" applyFont="1" applyProtection="1"/>
    <xf numFmtId="167" fontId="1" fillId="0" borderId="0" xfId="0" applyNumberFormat="1" applyFont="1" applyFill="1" applyAlignment="1" applyProtection="1"/>
    <xf numFmtId="167" fontId="0" fillId="0" borderId="0" xfId="2" applyNumberFormat="1" applyFont="1" applyFill="1" applyBorder="1" applyAlignment="1" applyProtection="1"/>
    <xf numFmtId="164" fontId="0" fillId="0" borderId="0" xfId="0" applyNumberFormat="1" applyBorder="1" applyAlignment="1" applyProtection="1">
      <alignment horizontal="right"/>
    </xf>
    <xf numFmtId="167" fontId="0" fillId="0" borderId="0" xfId="2" applyNumberFormat="1" applyFont="1" applyBorder="1" applyAlignment="1" applyProtection="1">
      <alignment horizontal="center"/>
    </xf>
    <xf numFmtId="0" fontId="9" fillId="0" borderId="0" xfId="0" applyFont="1" applyProtection="1"/>
    <xf numFmtId="0" fontId="9" fillId="0" borderId="0" xfId="0" applyFont="1" applyBorder="1" applyProtection="1"/>
    <xf numFmtId="9" fontId="0" fillId="0" borderId="0" xfId="5" quotePrefix="1" applyFont="1" applyAlignment="1" applyProtection="1">
      <alignment horizontal="right"/>
    </xf>
    <xf numFmtId="9" fontId="0" fillId="0" borderId="0" xfId="5" applyFont="1" applyBorder="1" applyAlignment="1" applyProtection="1">
      <alignment horizontal="right"/>
    </xf>
    <xf numFmtId="0" fontId="0" fillId="0" borderId="0" xfId="0" quotePrefix="1" applyAlignment="1" applyProtection="1">
      <alignment horizontal="right"/>
    </xf>
    <xf numFmtId="10" fontId="0" fillId="0" borderId="0" xfId="5" applyNumberFormat="1" applyFont="1" applyFill="1" applyBorder="1" applyAlignment="1" applyProtection="1">
      <alignment horizontal="right"/>
    </xf>
    <xf numFmtId="10" fontId="0" fillId="0" borderId="6" xfId="0" applyNumberFormat="1" applyBorder="1" applyProtection="1"/>
    <xf numFmtId="9" fontId="0" fillId="0" borderId="0" xfId="0" applyNumberFormat="1" applyBorder="1" applyProtection="1"/>
    <xf numFmtId="10" fontId="0" fillId="0" borderId="6" xfId="5" applyNumberFormat="1" applyFont="1" applyBorder="1" applyAlignment="1" applyProtection="1"/>
    <xf numFmtId="0" fontId="6" fillId="0" borderId="0" xfId="0" applyFont="1" applyAlignment="1" applyProtection="1">
      <alignment wrapText="1"/>
    </xf>
    <xf numFmtId="0" fontId="0" fillId="0" borderId="0" xfId="0" applyAlignment="1" applyProtection="1">
      <alignment horizontal="right"/>
    </xf>
    <xf numFmtId="0" fontId="19" fillId="0" borderId="0" xfId="0" applyFont="1" applyProtection="1"/>
    <xf numFmtId="164" fontId="0" fillId="0" borderId="0" xfId="2" applyNumberFormat="1" applyFont="1" applyAlignment="1" applyProtection="1">
      <alignment horizontal="right"/>
    </xf>
    <xf numFmtId="164" fontId="0" fillId="0" borderId="0" xfId="2" applyNumberFormat="1" applyFont="1" applyFill="1" applyBorder="1" applyAlignment="1" applyProtection="1">
      <alignment horizontal="right"/>
    </xf>
    <xf numFmtId="167" fontId="0" fillId="0" borderId="1" xfId="2" applyNumberFormat="1" applyFont="1" applyFill="1" applyBorder="1" applyProtection="1"/>
    <xf numFmtId="0" fontId="0" fillId="0" borderId="7" xfId="0" applyBorder="1" applyProtection="1"/>
    <xf numFmtId="0" fontId="0" fillId="0" borderId="2" xfId="0" applyBorder="1" applyProtection="1"/>
    <xf numFmtId="0" fontId="3" fillId="0" borderId="0" xfId="0" applyFont="1" applyFill="1" applyAlignment="1" applyProtection="1">
      <alignment horizontal="center"/>
    </xf>
    <xf numFmtId="164" fontId="0" fillId="0" borderId="0" xfId="2" applyNumberFormat="1" applyFont="1" applyBorder="1" applyProtection="1"/>
    <xf numFmtId="0" fontId="7" fillId="0" borderId="0" xfId="0" applyFont="1" applyBorder="1" applyAlignment="1" applyProtection="1"/>
    <xf numFmtId="0" fontId="0" fillId="0" borderId="5" xfId="0" applyBorder="1" applyAlignment="1" applyProtection="1"/>
    <xf numFmtId="0" fontId="0" fillId="0" borderId="1" xfId="0" applyBorder="1" applyAlignment="1" applyProtection="1"/>
    <xf numFmtId="167" fontId="0" fillId="0" borderId="8" xfId="2" applyNumberFormat="1" applyFont="1" applyFill="1" applyBorder="1" applyProtection="1"/>
    <xf numFmtId="49" fontId="3" fillId="0" borderId="0" xfId="0" applyNumberFormat="1" applyFont="1" applyBorder="1" applyProtection="1"/>
    <xf numFmtId="10" fontId="0" fillId="0" borderId="1" xfId="5" applyNumberFormat="1" applyFont="1" applyFill="1" applyBorder="1" applyProtection="1"/>
    <xf numFmtId="0" fontId="0" fillId="0" borderId="4" xfId="0" applyBorder="1" applyProtection="1"/>
    <xf numFmtId="0" fontId="0" fillId="0" borderId="9" xfId="0" applyBorder="1" applyProtection="1"/>
    <xf numFmtId="0" fontId="3" fillId="0" borderId="0" xfId="0" quotePrefix="1" applyFont="1" applyAlignment="1" applyProtection="1">
      <alignment horizontal="right"/>
    </xf>
    <xf numFmtId="0" fontId="3" fillId="0" borderId="0" xfId="0" quotePrefix="1" applyFont="1" applyFill="1" applyAlignment="1" applyProtection="1">
      <alignment horizontal="right"/>
    </xf>
    <xf numFmtId="0" fontId="0" fillId="0" borderId="0" xfId="0" applyProtection="1">
      <protection locked="0"/>
    </xf>
    <xf numFmtId="0" fontId="0" fillId="0" borderId="0" xfId="0" applyAlignment="1" applyProtection="1">
      <protection locked="0"/>
    </xf>
    <xf numFmtId="0" fontId="13" fillId="2" borderId="0" xfId="0" applyFont="1" applyFill="1" applyAlignment="1" applyProtection="1">
      <alignment horizontal="left" vertical="top" wrapText="1" indent="7"/>
    </xf>
    <xf numFmtId="167" fontId="0" fillId="0" borderId="4" xfId="2" applyNumberFormat="1" applyFont="1" applyBorder="1" applyAlignment="1" applyProtection="1">
      <alignment horizontal="right"/>
    </xf>
    <xf numFmtId="164" fontId="0" fillId="0" borderId="0" xfId="0" applyNumberFormat="1" applyFill="1" applyAlignment="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0" fontId="25" fillId="2" borderId="0" xfId="0" applyFont="1" applyFill="1" applyProtection="1"/>
    <xf numFmtId="0" fontId="27" fillId="2" borderId="0" xfId="0" applyFont="1" applyFill="1" applyAlignment="1" applyProtection="1">
      <alignment horizontal="center" wrapText="1"/>
    </xf>
    <xf numFmtId="0" fontId="10" fillId="0" borderId="0" xfId="0" applyFont="1" applyBorder="1" applyAlignment="1" applyProtection="1">
      <alignment horizontal="left"/>
    </xf>
    <xf numFmtId="167" fontId="0" fillId="0" borderId="0" xfId="2" applyNumberFormat="1" applyFont="1" applyFill="1" applyBorder="1" applyAlignment="1" applyProtection="1">
      <alignment horizontal="right"/>
    </xf>
    <xf numFmtId="167" fontId="0" fillId="0" borderId="0" xfId="0" applyNumberFormat="1" applyAlignment="1" applyProtection="1"/>
    <xf numFmtId="167" fontId="0" fillId="0" borderId="0" xfId="0" applyNumberFormat="1" applyBorder="1" applyAlignment="1" applyProtection="1"/>
    <xf numFmtId="167" fontId="0" fillId="0" borderId="0" xfId="2" applyNumberFormat="1" applyFont="1" applyAlignment="1" applyProtection="1">
      <alignment horizontal="right"/>
    </xf>
    <xf numFmtId="167" fontId="7" fillId="0" borderId="0" xfId="0" applyNumberFormat="1" applyFont="1" applyAlignment="1" applyProtection="1">
      <alignment horizontal="right"/>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164" fontId="0" fillId="0" borderId="0" xfId="2" applyNumberFormat="1" applyFont="1" applyFill="1" applyBorder="1" applyProtection="1"/>
    <xf numFmtId="49" fontId="10" fillId="0" borderId="0" xfId="0" applyNumberFormat="1" applyFont="1" applyBorder="1" applyAlignment="1" applyProtection="1">
      <alignment horizontal="left"/>
    </xf>
    <xf numFmtId="167" fontId="0" fillId="0" borderId="0" xfId="0" applyNumberFormat="1" applyBorder="1" applyAlignment="1" applyProtection="1">
      <alignment horizontal="center"/>
    </xf>
    <xf numFmtId="167" fontId="0" fillId="0" borderId="0" xfId="0" applyNumberFormat="1" applyBorder="1" applyAlignment="1" applyProtection="1">
      <alignment horizontal="right"/>
    </xf>
    <xf numFmtId="167" fontId="0" fillId="0" borderId="0" xfId="0" applyNumberFormat="1" applyFill="1" applyBorder="1" applyAlignment="1" applyProtection="1">
      <alignment horizontal="right"/>
    </xf>
    <xf numFmtId="167" fontId="0" fillId="0" borderId="0" xfId="0" applyNumberFormat="1" applyFill="1" applyBorder="1" applyProtection="1"/>
    <xf numFmtId="10" fontId="0" fillId="0" borderId="0" xfId="0" applyNumberFormat="1" applyBorder="1" applyProtection="1"/>
    <xf numFmtId="164" fontId="0" fillId="0" borderId="0" xfId="0" applyNumberFormat="1" applyFill="1" applyBorder="1" applyAlignment="1" applyProtection="1">
      <alignment horizontal="right"/>
    </xf>
    <xf numFmtId="0" fontId="9" fillId="0" borderId="0" xfId="0" applyFont="1" applyFill="1" applyBorder="1" applyProtection="1"/>
    <xf numFmtId="9" fontId="0" fillId="0" borderId="0" xfId="5" applyFont="1" applyFill="1" applyBorder="1" applyAlignment="1" applyProtection="1">
      <alignment horizontal="right"/>
    </xf>
    <xf numFmtId="0" fontId="3" fillId="0" borderId="0" xfId="0" applyFont="1" applyAlignment="1" applyProtection="1">
      <alignment wrapText="1"/>
    </xf>
    <xf numFmtId="0" fontId="1" fillId="0" borderId="0" xfId="0" applyFont="1" applyFill="1" applyAlignment="1" applyProtection="1">
      <alignment wrapText="1"/>
    </xf>
    <xf numFmtId="0" fontId="12" fillId="0" borderId="0" xfId="0" quotePrefix="1" applyFont="1" applyProtection="1"/>
    <xf numFmtId="0" fontId="3" fillId="0" borderId="0" xfId="0" applyFont="1" applyFill="1" applyBorder="1" applyAlignment="1" applyProtection="1">
      <alignment horizontal="center" wrapText="1"/>
    </xf>
    <xf numFmtId="0" fontId="0" fillId="0" borderId="0" xfId="0" quotePrefix="1" applyBorder="1" applyAlignment="1" applyProtection="1">
      <alignment horizontal="center"/>
    </xf>
    <xf numFmtId="0" fontId="3" fillId="0" borderId="0" xfId="0" applyFont="1" applyAlignment="1" applyProtection="1">
      <alignment vertical="top"/>
    </xf>
    <xf numFmtId="165" fontId="0" fillId="0" borderId="0" xfId="5" applyNumberFormat="1" applyFont="1" applyFill="1" applyBorder="1" applyProtection="1"/>
    <xf numFmtId="165" fontId="0" fillId="0" borderId="6" xfId="5" applyNumberFormat="1" applyFont="1" applyFill="1" applyBorder="1" applyProtection="1"/>
    <xf numFmtId="0" fontId="28" fillId="0" borderId="0" xfId="0" applyFont="1" applyProtection="1"/>
    <xf numFmtId="167" fontId="0" fillId="0" borderId="0" xfId="2" applyNumberFormat="1" applyFont="1" applyAlignment="1" applyProtection="1"/>
    <xf numFmtId="0" fontId="28" fillId="0" borderId="0" xfId="0" applyFont="1" applyFill="1" applyProtection="1"/>
    <xf numFmtId="0" fontId="0" fillId="0" borderId="0" xfId="0" applyFill="1" applyAlignment="1" applyProtection="1">
      <alignment wrapText="1"/>
    </xf>
    <xf numFmtId="10" fontId="0" fillId="0" borderId="4" xfId="0" applyNumberFormat="1" applyBorder="1" applyProtection="1"/>
    <xf numFmtId="10" fontId="0" fillId="0" borderId="0" xfId="5" applyNumberFormat="1" applyFont="1" applyFill="1" applyProtection="1"/>
    <xf numFmtId="168" fontId="0" fillId="0" borderId="0" xfId="0" applyNumberFormat="1" applyFill="1" applyProtection="1"/>
    <xf numFmtId="168" fontId="3" fillId="0" borderId="0" xfId="0" quotePrefix="1" applyNumberFormat="1" applyFont="1" applyFill="1" applyProtection="1"/>
    <xf numFmtId="165" fontId="0" fillId="0" borderId="0" xfId="0" applyNumberFormat="1" applyFill="1" applyProtection="1"/>
    <xf numFmtId="10" fontId="0" fillId="0" borderId="0" xfId="0" applyNumberFormat="1" applyFill="1" applyProtection="1"/>
    <xf numFmtId="0" fontId="0" fillId="0" borderId="0" xfId="0" applyFill="1" applyAlignment="1" applyProtection="1">
      <alignment horizontal="left"/>
    </xf>
    <xf numFmtId="0" fontId="3" fillId="0" borderId="0" xfId="0" quotePrefix="1" applyFont="1" applyFill="1" applyProtection="1"/>
    <xf numFmtId="168" fontId="0" fillId="0" borderId="0" xfId="0" applyNumberFormat="1" applyFill="1" applyBorder="1" applyProtection="1"/>
    <xf numFmtId="164" fontId="7" fillId="2" borderId="0" xfId="0" applyNumberFormat="1" applyFont="1" applyFill="1" applyBorder="1" applyAlignment="1" applyProtection="1">
      <alignment horizontal="center" vertical="center"/>
    </xf>
    <xf numFmtId="164" fontId="7" fillId="2" borderId="0" xfId="0" applyNumberFormat="1" applyFont="1" applyFill="1" applyProtection="1"/>
    <xf numFmtId="164" fontId="7" fillId="0" borderId="0" xfId="0" applyNumberFormat="1" applyFont="1" applyBorder="1" applyProtection="1"/>
    <xf numFmtId="164" fontId="7" fillId="0" borderId="0" xfId="0" applyNumberFormat="1" applyFont="1" applyFill="1" applyBorder="1" applyProtection="1"/>
    <xf numFmtId="164" fontId="7" fillId="2" borderId="0" xfId="0" applyNumberFormat="1" applyFont="1" applyFill="1" applyBorder="1" applyAlignment="1" applyProtection="1">
      <alignment horizontal="right"/>
    </xf>
    <xf numFmtId="164" fontId="7" fillId="2" borderId="0" xfId="0" applyNumberFormat="1" applyFont="1" applyFill="1" applyBorder="1" applyAlignment="1" applyProtection="1"/>
    <xf numFmtId="164" fontId="7" fillId="2" borderId="0" xfId="0" applyNumberFormat="1" applyFont="1" applyFill="1" applyBorder="1" applyProtection="1"/>
    <xf numFmtId="164" fontId="7" fillId="0" borderId="0" xfId="0" applyNumberFormat="1" applyFont="1" applyFill="1" applyBorder="1" applyAlignment="1" applyProtection="1">
      <alignment horizontal="right"/>
    </xf>
    <xf numFmtId="164" fontId="3" fillId="2" borderId="0" xfId="0" quotePrefix="1" applyNumberFormat="1" applyFont="1" applyFill="1" applyBorder="1" applyAlignment="1" applyProtection="1">
      <alignment horizontal="right"/>
    </xf>
    <xf numFmtId="0" fontId="3" fillId="2" borderId="0" xfId="0" quotePrefix="1" applyFont="1" applyFill="1" applyProtection="1"/>
    <xf numFmtId="0" fontId="0" fillId="0" borderId="0" xfId="0" applyAlignment="1" applyProtection="1">
      <alignment vertical="top"/>
    </xf>
    <xf numFmtId="0" fontId="0" fillId="0" borderId="0" xfId="0" applyFill="1" applyAlignment="1" applyProtection="1">
      <alignment vertical="top"/>
    </xf>
    <xf numFmtId="0" fontId="0" fillId="0" borderId="1" xfId="0" applyBorder="1" applyAlignment="1" applyProtection="1">
      <alignment vertical="top"/>
    </xf>
    <xf numFmtId="0" fontId="0" fillId="0" borderId="0" xfId="0" applyAlignment="1" applyProtection="1">
      <alignment vertical="center"/>
    </xf>
    <xf numFmtId="0" fontId="0" fillId="0" borderId="0" xfId="0" applyFill="1" applyAlignment="1" applyProtection="1">
      <alignment vertical="center"/>
    </xf>
    <xf numFmtId="0" fontId="3" fillId="0" borderId="0" xfId="0" applyFont="1" applyFill="1" applyAlignment="1" applyProtection="1">
      <alignment vertical="top"/>
    </xf>
    <xf numFmtId="10" fontId="0" fillId="0" borderId="1" xfId="5" applyNumberFormat="1" applyFont="1" applyBorder="1" applyAlignment="1" applyProtection="1">
      <alignment vertical="top"/>
    </xf>
    <xf numFmtId="0" fontId="0" fillId="0" borderId="5" xfId="0" applyBorder="1" applyAlignment="1" applyProtection="1">
      <alignment vertical="top"/>
    </xf>
    <xf numFmtId="0" fontId="3" fillId="0" borderId="0" xfId="0" applyFont="1" applyBorder="1" applyAlignment="1" applyProtection="1">
      <alignment vertical="top"/>
    </xf>
    <xf numFmtId="167" fontId="0" fillId="0" borderId="1" xfId="2" applyNumberFormat="1" applyFont="1" applyBorder="1" applyAlignment="1" applyProtection="1">
      <alignment vertical="top"/>
    </xf>
    <xf numFmtId="167" fontId="0" fillId="0" borderId="5" xfId="2" applyNumberFormat="1" applyFont="1" applyBorder="1" applyAlignment="1" applyProtection="1">
      <alignment vertical="top"/>
    </xf>
    <xf numFmtId="167" fontId="0" fillId="0" borderId="7" xfId="2" applyNumberFormat="1" applyFont="1" applyBorder="1" applyAlignment="1" applyProtection="1">
      <alignment vertical="top"/>
    </xf>
    <xf numFmtId="167" fontId="0" fillId="0" borderId="8" xfId="2" applyNumberFormat="1" applyFont="1" applyBorder="1" applyAlignment="1" applyProtection="1">
      <alignment vertical="top"/>
    </xf>
    <xf numFmtId="167" fontId="0" fillId="0" borderId="11" xfId="2" applyNumberFormat="1" applyFont="1" applyBorder="1" applyAlignment="1" applyProtection="1">
      <alignment vertical="top"/>
    </xf>
    <xf numFmtId="167" fontId="0" fillId="0" borderId="12" xfId="2" applyNumberFormat="1" applyFont="1" applyBorder="1" applyAlignment="1" applyProtection="1">
      <alignment vertical="top"/>
    </xf>
    <xf numFmtId="167" fontId="0" fillId="0" borderId="11" xfId="0" applyNumberFormat="1" applyBorder="1" applyAlignment="1" applyProtection="1">
      <alignment vertical="top"/>
    </xf>
    <xf numFmtId="167" fontId="0" fillId="0" borderId="5" xfId="0" applyNumberFormat="1" applyBorder="1" applyAlignment="1" applyProtection="1">
      <alignment vertical="top"/>
    </xf>
    <xf numFmtId="167" fontId="0" fillId="0" borderId="1" xfId="0" applyNumberFormat="1" applyBorder="1" applyAlignment="1" applyProtection="1">
      <alignment vertical="top"/>
    </xf>
    <xf numFmtId="10" fontId="0" fillId="0" borderId="5" xfId="5" applyNumberFormat="1" applyFont="1" applyBorder="1" applyAlignment="1" applyProtection="1">
      <alignment vertical="top"/>
    </xf>
    <xf numFmtId="10" fontId="3" fillId="0" borderId="0" xfId="0" applyNumberFormat="1" applyFont="1" applyBorder="1" applyAlignment="1" applyProtection="1">
      <alignment vertical="top"/>
    </xf>
    <xf numFmtId="10" fontId="0" fillId="0" borderId="0" xfId="0" applyNumberFormat="1" applyAlignment="1" applyProtection="1">
      <alignment vertical="top"/>
    </xf>
    <xf numFmtId="167" fontId="1" fillId="0" borderId="5" xfId="2" applyNumberFormat="1" applyFont="1" applyFill="1" applyBorder="1" applyAlignment="1" applyProtection="1">
      <alignment vertical="top"/>
    </xf>
    <xf numFmtId="0" fontId="3" fillId="0" borderId="0" xfId="0" applyFont="1" applyFill="1" applyBorder="1" applyAlignment="1" applyProtection="1">
      <alignment vertical="top"/>
    </xf>
    <xf numFmtId="167" fontId="1" fillId="0" borderId="1" xfId="0" applyNumberFormat="1" applyFont="1" applyFill="1" applyBorder="1" applyAlignment="1" applyProtection="1">
      <alignment vertical="top"/>
    </xf>
    <xf numFmtId="166" fontId="1" fillId="0" borderId="5" xfId="2" applyNumberFormat="1" applyFont="1" applyFill="1" applyBorder="1" applyAlignment="1" applyProtection="1">
      <alignment vertical="top"/>
    </xf>
    <xf numFmtId="166" fontId="1" fillId="0" borderId="1" xfId="0" applyNumberFormat="1" applyFont="1" applyFill="1" applyBorder="1" applyAlignment="1" applyProtection="1">
      <alignment vertical="top"/>
    </xf>
    <xf numFmtId="10" fontId="0" fillId="0" borderId="7" xfId="5" applyNumberFormat="1" applyFont="1" applyBorder="1" applyAlignment="1" applyProtection="1">
      <alignment vertical="top"/>
    </xf>
    <xf numFmtId="10" fontId="0" fillId="0" borderId="8" xfId="5" applyNumberFormat="1" applyFont="1" applyBorder="1" applyAlignment="1" applyProtection="1">
      <alignment vertical="top"/>
    </xf>
    <xf numFmtId="10" fontId="0" fillId="0" borderId="7" xfId="0" applyNumberFormat="1" applyBorder="1" applyAlignment="1" applyProtection="1">
      <alignment vertical="top"/>
    </xf>
    <xf numFmtId="10" fontId="0" fillId="0" borderId="5" xfId="0" applyNumberFormat="1" applyBorder="1" applyAlignment="1" applyProtection="1">
      <alignment vertical="top"/>
    </xf>
    <xf numFmtId="10" fontId="0" fillId="0" borderId="8" xfId="0" applyNumberFormat="1" applyBorder="1" applyAlignment="1" applyProtection="1">
      <alignment vertical="top"/>
    </xf>
    <xf numFmtId="10" fontId="0" fillId="0" borderId="1" xfId="0" applyNumberFormat="1" applyBorder="1" applyAlignment="1" applyProtection="1">
      <alignment vertical="top"/>
    </xf>
    <xf numFmtId="164" fontId="3" fillId="0" borderId="0" xfId="0" applyNumberFormat="1" applyFont="1" applyBorder="1" applyAlignment="1" applyProtection="1">
      <alignment vertical="top"/>
    </xf>
    <xf numFmtId="164" fontId="0" fillId="0" borderId="0" xfId="0" applyNumberFormat="1" applyAlignment="1" applyProtection="1">
      <alignment vertical="top"/>
    </xf>
    <xf numFmtId="164" fontId="3" fillId="0" borderId="2" xfId="0" quotePrefix="1" applyNumberFormat="1" applyFont="1" applyBorder="1" applyAlignment="1" applyProtection="1">
      <alignment vertical="top"/>
    </xf>
    <xf numFmtId="164" fontId="0" fillId="0" borderId="8" xfId="0" applyNumberFormat="1" applyBorder="1" applyAlignment="1" applyProtection="1">
      <alignment vertical="top"/>
    </xf>
    <xf numFmtId="167" fontId="0" fillId="0" borderId="0" xfId="2" applyNumberFormat="1" applyFont="1" applyFill="1" applyAlignment="1" applyProtection="1">
      <alignment vertical="top"/>
    </xf>
    <xf numFmtId="166" fontId="0" fillId="0" borderId="0" xfId="2" applyNumberFormat="1" applyFont="1" applyFill="1" applyBorder="1" applyAlignment="1" applyProtection="1">
      <alignment vertical="top"/>
    </xf>
    <xf numFmtId="164" fontId="0" fillId="0" borderId="0" xfId="2" applyNumberFormat="1" applyFont="1" applyFill="1" applyAlignment="1" applyProtection="1">
      <alignment vertical="top"/>
    </xf>
    <xf numFmtId="166" fontId="0" fillId="0" borderId="0" xfId="2" applyNumberFormat="1" applyFont="1" applyFill="1" applyAlignment="1" applyProtection="1">
      <alignment vertical="top"/>
    </xf>
    <xf numFmtId="164" fontId="0" fillId="0" borderId="0" xfId="0" applyNumberFormat="1" applyFill="1" applyAlignment="1" applyProtection="1">
      <alignment vertical="top"/>
    </xf>
    <xf numFmtId="166" fontId="0" fillId="0" borderId="0" xfId="2" applyNumberFormat="1" applyFont="1" applyAlignment="1" applyProtection="1">
      <alignment vertical="top"/>
    </xf>
    <xf numFmtId="10" fontId="0" fillId="0" borderId="0" xfId="5" applyNumberFormat="1" applyFont="1" applyFill="1" applyAlignment="1" applyProtection="1">
      <alignment vertical="top"/>
    </xf>
    <xf numFmtId="168" fontId="0" fillId="0" borderId="0" xfId="0" applyNumberFormat="1" applyFill="1" applyAlignment="1" applyProtection="1">
      <alignment vertical="top"/>
    </xf>
    <xf numFmtId="0" fontId="0" fillId="0" borderId="0" xfId="0" applyFill="1" applyBorder="1" applyAlignment="1" applyProtection="1">
      <alignment vertical="top"/>
    </xf>
    <xf numFmtId="164" fontId="0" fillId="0" borderId="0" xfId="0" applyNumberFormat="1" applyFill="1" applyBorder="1" applyAlignment="1" applyProtection="1">
      <alignment vertical="top"/>
    </xf>
    <xf numFmtId="168" fontId="3" fillId="0" borderId="0" xfId="0" quotePrefix="1" applyNumberFormat="1" applyFont="1" applyFill="1" applyAlignment="1" applyProtection="1">
      <alignment vertical="top"/>
    </xf>
    <xf numFmtId="165" fontId="0" fillId="0" borderId="0" xfId="0" applyNumberFormat="1" applyFill="1" applyAlignment="1" applyProtection="1">
      <alignment vertical="top"/>
    </xf>
    <xf numFmtId="165" fontId="0" fillId="0" borderId="13" xfId="0" applyNumberFormat="1" applyFill="1" applyBorder="1" applyAlignment="1" applyProtection="1">
      <alignment vertical="top"/>
    </xf>
    <xf numFmtId="9" fontId="11" fillId="0" borderId="0" xfId="5" applyFont="1" applyFill="1" applyAlignment="1" applyProtection="1">
      <alignment vertical="top" wrapText="1"/>
    </xf>
    <xf numFmtId="9" fontId="0" fillId="0" borderId="0" xfId="5" applyFont="1" applyFill="1" applyAlignment="1" applyProtection="1">
      <alignment vertical="top"/>
    </xf>
    <xf numFmtId="10" fontId="0" fillId="0" borderId="0" xfId="0" applyNumberFormat="1" applyFill="1" applyAlignment="1" applyProtection="1">
      <alignment vertical="top"/>
    </xf>
    <xf numFmtId="167" fontId="0" fillId="0" borderId="2" xfId="2" applyNumberFormat="1" applyFont="1" applyFill="1" applyBorder="1" applyAlignment="1" applyProtection="1">
      <alignment vertical="top"/>
    </xf>
    <xf numFmtId="167" fontId="0" fillId="0" borderId="0" xfId="2" applyNumberFormat="1" applyFont="1" applyFill="1" applyBorder="1" applyAlignment="1" applyProtection="1">
      <alignment vertical="top"/>
    </xf>
    <xf numFmtId="167" fontId="0" fillId="0" borderId="0" xfId="2" applyNumberFormat="1" applyFont="1" applyBorder="1" applyAlignment="1" applyProtection="1">
      <alignment vertical="top"/>
    </xf>
    <xf numFmtId="164" fontId="0" fillId="0" borderId="0" xfId="2" applyNumberFormat="1" applyFont="1" applyAlignment="1" applyProtection="1">
      <alignment vertical="top"/>
    </xf>
    <xf numFmtId="167" fontId="0" fillId="0" borderId="0" xfId="2" applyNumberFormat="1" applyFont="1" applyAlignment="1" applyProtection="1">
      <alignment vertical="top"/>
    </xf>
    <xf numFmtId="167" fontId="0" fillId="0" borderId="0" xfId="2" applyNumberFormat="1" applyFont="1" applyBorder="1" applyAlignment="1" applyProtection="1">
      <alignment horizontal="right" vertical="top"/>
    </xf>
    <xf numFmtId="167" fontId="0" fillId="0" borderId="2" xfId="2" applyNumberFormat="1" applyFont="1" applyBorder="1" applyAlignment="1" applyProtection="1">
      <alignment horizontal="right" vertical="top"/>
    </xf>
    <xf numFmtId="164" fontId="0" fillId="0" borderId="0" xfId="0" applyNumberFormat="1" applyBorder="1" applyAlignment="1" applyProtection="1">
      <alignment vertical="top"/>
    </xf>
    <xf numFmtId="167" fontId="0" fillId="0" borderId="0" xfId="0" applyNumberFormat="1" applyAlignment="1" applyProtection="1">
      <alignment vertical="top"/>
    </xf>
    <xf numFmtId="167" fontId="0" fillId="0" borderId="4" xfId="0" applyNumberFormat="1" applyFill="1" applyBorder="1" applyAlignment="1" applyProtection="1">
      <alignment vertical="top"/>
    </xf>
    <xf numFmtId="167" fontId="0" fillId="0" borderId="0" xfId="0" applyNumberFormat="1" applyFill="1" applyBorder="1" applyAlignment="1" applyProtection="1">
      <alignment vertical="top"/>
    </xf>
    <xf numFmtId="167" fontId="8" fillId="0" borderId="0" xfId="0" applyNumberFormat="1" applyFont="1" applyAlignment="1" applyProtection="1">
      <alignment vertical="top"/>
    </xf>
    <xf numFmtId="164" fontId="8" fillId="0" borderId="0" xfId="0" applyNumberFormat="1" applyFont="1" applyBorder="1" applyAlignment="1" applyProtection="1">
      <alignment vertical="top"/>
    </xf>
    <xf numFmtId="167" fontId="1" fillId="0" borderId="0" xfId="0" applyNumberFormat="1" applyFont="1" applyFill="1" applyAlignment="1" applyProtection="1">
      <alignment vertical="top"/>
    </xf>
    <xf numFmtId="164" fontId="0" fillId="0" borderId="0" xfId="0" applyNumberFormat="1" applyBorder="1" applyAlignment="1" applyProtection="1">
      <alignment horizontal="right" vertical="top"/>
    </xf>
    <xf numFmtId="164" fontId="0" fillId="0" borderId="0" xfId="0" applyNumberFormat="1" applyFill="1" applyBorder="1" applyAlignment="1" applyProtection="1">
      <alignment horizontal="right" vertical="top"/>
    </xf>
    <xf numFmtId="167" fontId="0" fillId="0" borderId="0" xfId="2" applyNumberFormat="1" applyFont="1" applyBorder="1" applyAlignment="1" applyProtection="1">
      <alignment horizontal="center" vertical="top"/>
    </xf>
    <xf numFmtId="167" fontId="0" fillId="0" borderId="4" xfId="2" applyNumberFormat="1" applyFont="1" applyBorder="1" applyAlignment="1" applyProtection="1">
      <alignment horizontal="right" vertical="top"/>
    </xf>
    <xf numFmtId="168" fontId="0" fillId="0" borderId="0" xfId="0" applyNumberFormat="1" applyFill="1" applyAlignment="1" applyProtection="1">
      <alignment vertical="top"/>
      <protection locked="0"/>
    </xf>
    <xf numFmtId="164" fontId="0" fillId="0" borderId="0" xfId="2" applyNumberFormat="1" applyFont="1" applyAlignment="1" applyProtection="1"/>
    <xf numFmtId="164" fontId="0" fillId="0" borderId="0" xfId="2" applyNumberFormat="1" applyFont="1" applyFill="1" applyAlignment="1" applyProtection="1"/>
    <xf numFmtId="0" fontId="26" fillId="0" borderId="0" xfId="4" applyFont="1" applyFill="1" applyBorder="1"/>
    <xf numFmtId="0" fontId="14" fillId="0" borderId="0" xfId="0" applyFont="1" applyFill="1" applyBorder="1" applyAlignment="1" applyProtection="1">
      <alignment horizontal="left"/>
    </xf>
    <xf numFmtId="0" fontId="3" fillId="0" borderId="0" xfId="0" quotePrefix="1" applyFont="1" applyFill="1" applyBorder="1" applyAlignment="1" applyProtection="1">
      <alignment vertical="top"/>
    </xf>
    <xf numFmtId="0" fontId="14" fillId="0" borderId="0" xfId="0" applyFont="1" applyFill="1" applyBorder="1" applyAlignment="1" applyProtection="1">
      <alignment horizontal="left" indent="1"/>
    </xf>
    <xf numFmtId="0" fontId="15" fillId="0" borderId="0" xfId="0" quotePrefix="1" applyFont="1" applyFill="1" applyBorder="1" applyProtection="1"/>
    <xf numFmtId="0" fontId="14" fillId="0" borderId="0" xfId="0" applyFont="1" applyFill="1" applyBorder="1" applyProtection="1"/>
    <xf numFmtId="0" fontId="27" fillId="0" borderId="0" xfId="0" applyFont="1" applyFill="1" applyBorder="1" applyProtection="1"/>
    <xf numFmtId="2" fontId="27" fillId="0" borderId="0" xfId="0" applyNumberFormat="1" applyFont="1" applyFill="1" applyBorder="1" applyAlignment="1" applyProtection="1">
      <alignment horizontal="left" indent="1"/>
    </xf>
    <xf numFmtId="0" fontId="13" fillId="0" borderId="0" xfId="0" applyFont="1" applyFill="1" applyBorder="1" applyAlignment="1" applyProtection="1">
      <alignment vertical="top" wrapText="1"/>
    </xf>
    <xf numFmtId="0" fontId="14" fillId="0" borderId="0" xfId="0" applyFont="1" applyFill="1" applyBorder="1" applyAlignment="1" applyProtection="1">
      <alignment horizontal="left" indent="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29" fillId="0" borderId="0" xfId="0" applyFont="1" applyProtection="1"/>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22" fontId="0" fillId="0" borderId="0" xfId="0" applyNumberFormat="1" applyAlignment="1" applyProtection="1">
      <alignment horizontal="left"/>
      <protection locked="0"/>
    </xf>
    <xf numFmtId="0" fontId="1" fillId="0" borderId="0" xfId="1" applyNumberFormat="1" applyFont="1" applyAlignment="1" applyProtection="1">
      <alignment horizontal="center"/>
      <protection locked="0"/>
    </xf>
    <xf numFmtId="22" fontId="0" fillId="0" borderId="0" xfId="0" applyNumberFormat="1" applyAlignment="1" applyProtection="1">
      <alignment horizontal="center"/>
      <protection locked="0"/>
    </xf>
    <xf numFmtId="0" fontId="24" fillId="2" borderId="0" xfId="0" applyNumberFormat="1" applyFont="1" applyFill="1" applyAlignment="1" applyProtection="1">
      <alignment vertical="top" wrapText="1"/>
    </xf>
    <xf numFmtId="0" fontId="17" fillId="2" borderId="0" xfId="0" applyNumberFormat="1" applyFont="1" applyFill="1" applyBorder="1" applyAlignment="1" applyProtection="1">
      <alignment horizontal="center"/>
    </xf>
    <xf numFmtId="0" fontId="21" fillId="2" borderId="0" xfId="0" applyFont="1" applyFill="1" applyBorder="1" applyAlignment="1" applyProtection="1">
      <alignment vertical="center" wrapText="1"/>
    </xf>
    <xf numFmtId="0" fontId="18" fillId="2" borderId="0" xfId="0" applyFont="1" applyFill="1" applyBorder="1" applyProtection="1"/>
    <xf numFmtId="0" fontId="35" fillId="2" borderId="0" xfId="0" applyFont="1" applyFill="1" applyBorder="1" applyProtection="1"/>
    <xf numFmtId="0" fontId="34" fillId="2" borderId="0" xfId="0" applyFont="1" applyFill="1" applyBorder="1" applyAlignment="1" applyProtection="1">
      <alignment horizontal="left"/>
      <protection locked="0"/>
    </xf>
    <xf numFmtId="0" fontId="34" fillId="2" borderId="0" xfId="0" applyFont="1" applyFill="1" applyBorder="1" applyProtection="1"/>
    <xf numFmtId="0" fontId="34" fillId="2" borderId="0" xfId="0" applyFont="1" applyFill="1" applyBorder="1" applyAlignment="1" applyProtection="1">
      <alignment horizontal="center"/>
    </xf>
    <xf numFmtId="0" fontId="18" fillId="2" borderId="0" xfId="0" applyFont="1" applyFill="1" applyBorder="1" applyAlignment="1" applyProtection="1"/>
    <xf numFmtId="0" fontId="18" fillId="2" borderId="0" xfId="0" applyFont="1" applyFill="1" applyBorder="1" applyAlignment="1" applyProtection="1">
      <alignment horizontal="left"/>
    </xf>
    <xf numFmtId="0" fontId="36" fillId="2" borderId="0" xfId="0" applyFont="1" applyFill="1" applyBorder="1" applyAlignment="1" applyProtection="1">
      <alignment horizontal="left" indent="7"/>
    </xf>
    <xf numFmtId="0" fontId="12" fillId="0" borderId="0" xfId="0" quotePrefix="1" applyFont="1" applyBorder="1" applyAlignment="1" applyProtection="1"/>
    <xf numFmtId="0" fontId="3" fillId="0" borderId="2" xfId="0" applyFont="1" applyFill="1" applyBorder="1" applyAlignment="1" applyProtection="1">
      <alignment horizontal="center" vertical="center" wrapText="1"/>
    </xf>
    <xf numFmtId="0" fontId="17" fillId="0" borderId="0" xfId="0" applyFont="1" applyAlignment="1" applyProtection="1">
      <alignment horizontal="center"/>
    </xf>
    <xf numFmtId="0" fontId="0" fillId="0" borderId="0" xfId="0" applyAlignment="1" applyProtection="1">
      <alignment horizontal="center"/>
    </xf>
    <xf numFmtId="0" fontId="3" fillId="0" borderId="0" xfId="0" quotePrefix="1" applyFont="1" applyAlignment="1" applyProtection="1">
      <alignment horizontal="center"/>
    </xf>
    <xf numFmtId="168" fontId="3" fillId="0" borderId="0" xfId="0" quotePrefix="1" applyNumberFormat="1" applyFont="1" applyFill="1" applyAlignment="1" applyProtection="1">
      <alignment horizontal="center" vertical="top" wrapText="1"/>
    </xf>
    <xf numFmtId="0" fontId="0" fillId="0" borderId="0" xfId="0" applyFill="1" applyBorder="1" applyAlignment="1" applyProtection="1">
      <alignment horizontal="center"/>
    </xf>
    <xf numFmtId="0" fontId="0" fillId="0" borderId="0" xfId="0" applyFill="1" applyAlignment="1" applyProtection="1"/>
    <xf numFmtId="0" fontId="3" fillId="2" borderId="2"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5" fillId="2" borderId="0" xfId="0" applyFont="1" applyFill="1" applyAlignment="1" applyProtection="1">
      <alignment horizontal="center"/>
    </xf>
    <xf numFmtId="0" fontId="5" fillId="2" borderId="0" xfId="0" applyFont="1" applyFill="1" applyAlignment="1" applyProtection="1"/>
    <xf numFmtId="0" fontId="0" fillId="2" borderId="3" xfId="0" applyFill="1" applyBorder="1" applyProtection="1"/>
    <xf numFmtId="0" fontId="0" fillId="2" borderId="0" xfId="0" applyFill="1" applyProtection="1"/>
    <xf numFmtId="0" fontId="19" fillId="0" borderId="0" xfId="0" applyFont="1" applyBorder="1" applyProtection="1"/>
    <xf numFmtId="0" fontId="23" fillId="0" borderId="0" xfId="0" applyFont="1" applyProtection="1"/>
    <xf numFmtId="0" fontId="23" fillId="0" borderId="0" xfId="0" applyFont="1" applyBorder="1" applyProtection="1"/>
    <xf numFmtId="167" fontId="23" fillId="0" borderId="2" xfId="2" applyNumberFormat="1" applyFont="1" applyFill="1" applyBorder="1" applyAlignment="1" applyProtection="1">
      <alignment vertical="top"/>
    </xf>
    <xf numFmtId="167" fontId="23" fillId="0" borderId="0" xfId="2" applyNumberFormat="1" applyFont="1" applyFill="1" applyBorder="1" applyAlignment="1" applyProtection="1">
      <alignment vertical="top"/>
    </xf>
    <xf numFmtId="167" fontId="23" fillId="0" borderId="0" xfId="2" quotePrefix="1" applyNumberFormat="1" applyFont="1" applyFill="1" applyBorder="1" applyAlignment="1" applyProtection="1">
      <alignment vertical="top"/>
    </xf>
    <xf numFmtId="168" fontId="23" fillId="0" borderId="0" xfId="0" applyNumberFormat="1" applyFont="1" applyFill="1" applyAlignment="1" applyProtection="1">
      <alignment vertical="top"/>
    </xf>
    <xf numFmtId="168" fontId="23" fillId="0" borderId="0" xfId="0" quotePrefix="1" applyNumberFormat="1" applyFont="1" applyFill="1" applyAlignment="1" applyProtection="1">
      <alignment vertical="top"/>
    </xf>
    <xf numFmtId="167" fontId="23" fillId="0" borderId="0" xfId="2" applyNumberFormat="1" applyFont="1" applyFill="1" applyBorder="1" applyProtection="1"/>
    <xf numFmtId="168" fontId="23" fillId="0" borderId="0" xfId="0" quotePrefix="1" applyNumberFormat="1" applyFont="1" applyFill="1" applyProtection="1"/>
    <xf numFmtId="0" fontId="22" fillId="0" borderId="0" xfId="0" quotePrefix="1" applyFont="1" applyFill="1" applyProtection="1"/>
    <xf numFmtId="0" fontId="23" fillId="0" borderId="0" xfId="0" applyFont="1" applyFill="1" applyProtection="1"/>
    <xf numFmtId="167" fontId="28" fillId="0" borderId="0" xfId="2" applyNumberFormat="1" applyFont="1" applyProtection="1"/>
    <xf numFmtId="168" fontId="28" fillId="0" borderId="0" xfId="0" applyNumberFormat="1" applyFont="1" applyFill="1" applyBorder="1" applyProtection="1">
      <protection locked="0"/>
    </xf>
    <xf numFmtId="164" fontId="28" fillId="2" borderId="0" xfId="0" applyNumberFormat="1" applyFont="1" applyFill="1" applyProtection="1"/>
    <xf numFmtId="167" fontId="28" fillId="0" borderId="0" xfId="2" applyNumberFormat="1" applyFont="1" applyAlignment="1" applyProtection="1"/>
    <xf numFmtId="167" fontId="28" fillId="0" borderId="0" xfId="0" applyNumberFormat="1" applyFont="1" applyAlignment="1" applyProtection="1"/>
    <xf numFmtId="0" fontId="28" fillId="0" borderId="0" xfId="0" applyFont="1" applyAlignment="1" applyProtection="1">
      <alignment horizontal="center"/>
    </xf>
    <xf numFmtId="164" fontId="28" fillId="0" borderId="0" xfId="2" applyNumberFormat="1" applyFont="1" applyFill="1" applyAlignment="1" applyProtection="1">
      <alignment vertical="top"/>
    </xf>
    <xf numFmtId="0" fontId="28" fillId="0" borderId="0" xfId="0" applyFont="1" applyFill="1" applyAlignment="1" applyProtection="1">
      <alignment vertical="top"/>
    </xf>
    <xf numFmtId="164" fontId="28" fillId="0" borderId="0" xfId="0" applyNumberFormat="1" applyFont="1" applyFill="1" applyAlignment="1" applyProtection="1">
      <alignment vertical="top"/>
    </xf>
    <xf numFmtId="0" fontId="28" fillId="0" borderId="0" xfId="0" applyFont="1" applyAlignment="1" applyProtection="1">
      <alignment vertical="top"/>
    </xf>
    <xf numFmtId="164" fontId="28" fillId="0" borderId="0" xfId="2" applyNumberFormat="1" applyFont="1" applyFill="1" applyProtection="1"/>
    <xf numFmtId="0" fontId="35" fillId="2" borderId="0" xfId="3" applyFont="1" applyFill="1" applyBorder="1" applyAlignment="1" applyProtection="1"/>
    <xf numFmtId="0" fontId="15" fillId="2" borderId="0" xfId="0" applyFont="1" applyFill="1" applyBorder="1" applyAlignment="1" applyProtection="1"/>
    <xf numFmtId="0" fontId="38" fillId="2" borderId="0" xfId="0" applyFont="1" applyFill="1" applyBorder="1" applyProtection="1"/>
    <xf numFmtId="0" fontId="39" fillId="2" borderId="0" xfId="0" applyFont="1" applyFill="1" applyBorder="1" applyProtection="1"/>
    <xf numFmtId="0" fontId="39" fillId="2" borderId="0" xfId="0" applyFont="1" applyFill="1" applyBorder="1" applyProtection="1">
      <protection locked="0"/>
    </xf>
    <xf numFmtId="0" fontId="40" fillId="2" borderId="0" xfId="0" applyFont="1" applyFill="1" applyBorder="1" applyAlignment="1" applyProtection="1">
      <protection locked="0"/>
    </xf>
    <xf numFmtId="0" fontId="40" fillId="2" borderId="0" xfId="0" applyFont="1" applyFill="1" applyBorder="1" applyAlignment="1" applyProtection="1">
      <alignment horizontal="left"/>
      <protection locked="0"/>
    </xf>
    <xf numFmtId="0" fontId="39" fillId="2" borderId="0" xfId="0" applyFont="1" applyFill="1" applyBorder="1" applyAlignment="1" applyProtection="1"/>
    <xf numFmtId="0" fontId="39" fillId="2" borderId="0" xfId="0" applyFont="1" applyFill="1" applyBorder="1" applyAlignment="1" applyProtection="1">
      <alignment horizontal="left"/>
    </xf>
    <xf numFmtId="0" fontId="40" fillId="2" borderId="0" xfId="0" applyFont="1" applyFill="1" applyBorder="1" applyProtection="1">
      <protection locked="0"/>
    </xf>
    <xf numFmtId="0" fontId="38" fillId="0" borderId="0" xfId="0" applyFont="1" applyProtection="1"/>
    <xf numFmtId="167" fontId="0" fillId="0" borderId="0" xfId="2" applyNumberFormat="1" applyFont="1" applyFill="1" applyAlignment="1" applyProtection="1">
      <alignment vertical="top"/>
      <protection locked="0"/>
    </xf>
    <xf numFmtId="168" fontId="0" fillId="0" borderId="0" xfId="0" applyNumberFormat="1" applyFill="1" applyProtection="1">
      <protection locked="0"/>
    </xf>
    <xf numFmtId="167" fontId="0" fillId="0" borderId="6" xfId="2" applyNumberFormat="1" applyFont="1" applyBorder="1" applyAlignment="1" applyProtection="1"/>
    <xf numFmtId="164" fontId="7" fillId="0" borderId="0" xfId="0" applyNumberFormat="1" applyFont="1" applyFill="1" applyBorder="1" applyAlignment="1" applyProtection="1"/>
    <xf numFmtId="0" fontId="3" fillId="0" borderId="0" xfId="0" applyFont="1" applyAlignment="1" applyProtection="1">
      <alignment horizontal="center" vertical="top"/>
    </xf>
    <xf numFmtId="168" fontId="0" fillId="0" borderId="14" xfId="0" applyNumberFormat="1" applyFill="1" applyBorder="1" applyAlignment="1" applyProtection="1">
      <protection locked="0"/>
    </xf>
    <xf numFmtId="168" fontId="0" fillId="0" borderId="0" xfId="0" applyNumberFormat="1" applyFill="1" applyBorder="1" applyProtection="1">
      <protection locked="0"/>
    </xf>
    <xf numFmtId="0" fontId="17" fillId="0" borderId="0" xfId="0" quotePrefix="1" applyFont="1" applyAlignment="1" applyProtection="1">
      <alignment wrapText="1"/>
    </xf>
    <xf numFmtId="10" fontId="0" fillId="0" borderId="0" xfId="0" applyNumberFormat="1" applyFill="1" applyAlignment="1" applyProtection="1">
      <alignment vertical="top"/>
      <protection locked="0"/>
    </xf>
    <xf numFmtId="167" fontId="0" fillId="4" borderId="0" xfId="2" applyNumberFormat="1" applyFont="1" applyFill="1" applyAlignment="1" applyProtection="1">
      <alignment vertical="top"/>
      <protection locked="0"/>
    </xf>
    <xf numFmtId="10" fontId="0" fillId="4" borderId="0" xfId="5" applyNumberFormat="1" applyFont="1" applyFill="1" applyAlignment="1" applyProtection="1">
      <alignment vertical="top"/>
      <protection locked="0"/>
    </xf>
    <xf numFmtId="165" fontId="0" fillId="4" borderId="0" xfId="0" applyNumberFormat="1" applyFill="1" applyAlignment="1" applyProtection="1">
      <alignment vertical="top"/>
      <protection locked="0"/>
    </xf>
    <xf numFmtId="165" fontId="0" fillId="4" borderId="0" xfId="0" applyNumberFormat="1" applyFill="1" applyBorder="1" applyAlignment="1" applyProtection="1">
      <alignment vertical="top"/>
      <protection locked="0"/>
    </xf>
    <xf numFmtId="10" fontId="0" fillId="4" borderId="0" xfId="0" applyNumberFormat="1" applyFill="1" applyAlignment="1" applyProtection="1">
      <alignment vertical="top"/>
      <protection locked="0"/>
    </xf>
    <xf numFmtId="0" fontId="3" fillId="4" borderId="0" xfId="0" quotePrefix="1" applyFont="1" applyFill="1" applyAlignment="1" applyProtection="1">
      <alignment vertical="top"/>
      <protection locked="0"/>
    </xf>
    <xf numFmtId="168" fontId="0" fillId="4" borderId="0" xfId="0" applyNumberFormat="1" applyFill="1" applyAlignment="1" applyProtection="1">
      <alignment vertical="top"/>
      <protection locked="0"/>
    </xf>
    <xf numFmtId="167" fontId="7" fillId="4" borderId="0" xfId="2" applyNumberFormat="1" applyFont="1" applyFill="1" applyAlignment="1" applyProtection="1">
      <alignment vertical="top"/>
      <protection locked="0"/>
    </xf>
    <xf numFmtId="168" fontId="0" fillId="4" borderId="0" xfId="0" applyNumberFormat="1" applyFill="1" applyProtection="1">
      <protection locked="0"/>
    </xf>
    <xf numFmtId="168" fontId="0" fillId="4" borderId="14" xfId="0" applyNumberFormat="1" applyFill="1" applyBorder="1" applyAlignment="1" applyProtection="1">
      <protection locked="0"/>
    </xf>
    <xf numFmtId="168" fontId="0" fillId="4" borderId="0" xfId="0" applyNumberFormat="1" applyFill="1" applyBorder="1" applyProtection="1">
      <protection locked="0"/>
    </xf>
    <xf numFmtId="0" fontId="3" fillId="4" borderId="0" xfId="0" applyFont="1" applyFill="1" applyAlignment="1" applyProtection="1">
      <alignment vertical="top"/>
    </xf>
    <xf numFmtId="0" fontId="0" fillId="4" borderId="0" xfId="0" applyFill="1" applyAlignment="1" applyProtection="1">
      <alignment wrapText="1"/>
      <protection locked="0"/>
    </xf>
    <xf numFmtId="0" fontId="3" fillId="4" borderId="0" xfId="0" applyFont="1" applyFill="1" applyProtection="1">
      <protection locked="0"/>
    </xf>
    <xf numFmtId="0" fontId="42" fillId="0" borderId="0" xfId="0" applyFont="1" applyProtection="1"/>
    <xf numFmtId="2" fontId="41" fillId="0" borderId="0" xfId="0" applyNumberFormat="1" applyFont="1" applyAlignment="1" applyProtection="1">
      <alignment horizontal="left"/>
    </xf>
    <xf numFmtId="0" fontId="29" fillId="0" borderId="0" xfId="0" applyFont="1" applyFill="1" applyBorder="1" applyProtection="1"/>
    <xf numFmtId="0" fontId="33" fillId="0" borderId="0" xfId="0" applyFont="1" applyFill="1" applyBorder="1" applyProtection="1"/>
    <xf numFmtId="0" fontId="43" fillId="0" borderId="0" xfId="0" applyFont="1" applyAlignment="1" applyProtection="1">
      <alignment horizontal="right" vertical="center"/>
    </xf>
    <xf numFmtId="0" fontId="0" fillId="0" borderId="0" xfId="0" applyAlignment="1" applyProtection="1">
      <alignment horizontal="right" vertical="center"/>
    </xf>
    <xf numFmtId="0" fontId="43" fillId="0" borderId="0" xfId="0" applyFont="1" applyAlignment="1" applyProtection="1">
      <alignment horizontal="right" vertical="center" indent="1"/>
    </xf>
    <xf numFmtId="0" fontId="44" fillId="0" borderId="0" xfId="0" applyFont="1" applyProtection="1"/>
    <xf numFmtId="0" fontId="44" fillId="0" borderId="0" xfId="0" applyFont="1" applyAlignment="1" applyProtection="1">
      <alignment horizontal="right" vertical="center"/>
    </xf>
    <xf numFmtId="0" fontId="46" fillId="0" borderId="0" xfId="0" applyFont="1" applyFill="1" applyBorder="1" applyAlignment="1">
      <alignment vertical="top" wrapText="1"/>
    </xf>
    <xf numFmtId="0" fontId="7" fillId="0" borderId="0" xfId="0" applyFont="1" applyAlignment="1" applyProtection="1">
      <alignment horizontal="left"/>
      <protection locked="0"/>
    </xf>
    <xf numFmtId="0" fontId="15" fillId="0" borderId="0" xfId="0" applyFont="1" applyProtection="1"/>
    <xf numFmtId="0" fontId="15" fillId="0" borderId="0" xfId="0" applyFont="1" applyAlignment="1" applyProtection="1">
      <alignment vertical="center"/>
    </xf>
    <xf numFmtId="0" fontId="15" fillId="0" borderId="0" xfId="0" applyFont="1" applyFill="1" applyBorder="1" applyProtection="1"/>
    <xf numFmtId="0" fontId="15" fillId="0" borderId="0" xfId="0" applyFont="1" applyFill="1" applyAlignment="1" applyProtection="1">
      <alignment horizontal="left"/>
    </xf>
    <xf numFmtId="0" fontId="7" fillId="0" borderId="0" xfId="0" applyFont="1" applyAlignment="1" applyProtection="1">
      <alignment horizontal="left" indent="1"/>
    </xf>
    <xf numFmtId="167" fontId="0" fillId="0" borderId="3" xfId="2" applyNumberFormat="1" applyFont="1" applyBorder="1" applyAlignment="1" applyProtection="1"/>
    <xf numFmtId="167" fontId="0" fillId="0" borderId="4" xfId="2" applyNumberFormat="1" applyFont="1" applyBorder="1" applyAlignment="1" applyProtection="1"/>
    <xf numFmtId="0" fontId="3" fillId="0" borderId="2" xfId="0" applyFont="1" applyBorder="1" applyAlignment="1" applyProtection="1">
      <alignment horizontal="center" wrapText="1"/>
    </xf>
    <xf numFmtId="168" fontId="7" fillId="4" borderId="0" xfId="0" applyNumberFormat="1" applyFont="1" applyFill="1" applyAlignment="1" applyProtection="1">
      <alignment vertical="top"/>
      <protection locked="0"/>
    </xf>
    <xf numFmtId="0" fontId="22" fillId="0" borderId="0" xfId="0" applyFont="1" applyAlignment="1" applyProtection="1">
      <alignment horizontal="center" vertical="top"/>
    </xf>
    <xf numFmtId="0" fontId="3" fillId="0" borderId="0" xfId="0" applyFont="1" applyAlignment="1" applyProtection="1">
      <alignment horizontal="center"/>
    </xf>
    <xf numFmtId="0" fontId="37" fillId="0" borderId="0" xfId="0" applyFont="1" applyAlignment="1" applyProtection="1">
      <alignment horizontal="center" vertical="top"/>
    </xf>
    <xf numFmtId="0" fontId="0" fillId="0" borderId="0" xfId="0" applyAlignment="1" applyProtection="1">
      <alignment wrapText="1"/>
    </xf>
    <xf numFmtId="0" fontId="1" fillId="0" borderId="0" xfId="0" applyFont="1" applyAlignment="1" applyProtection="1"/>
    <xf numFmtId="169" fontId="2" fillId="0" borderId="0" xfId="6" applyNumberFormat="1" applyFont="1" applyAlignment="1">
      <alignment horizontal="left" vertical="center"/>
    </xf>
    <xf numFmtId="167" fontId="0" fillId="4" borderId="0" xfId="7" applyNumberFormat="1" applyFont="1" applyFill="1" applyAlignment="1" applyProtection="1">
      <alignment vertical="top"/>
      <protection locked="0"/>
    </xf>
    <xf numFmtId="10" fontId="0" fillId="4" borderId="0" xfId="8" applyNumberFormat="1" applyFont="1" applyFill="1" applyAlignment="1" applyProtection="1">
      <alignment vertical="top"/>
      <protection locked="0"/>
    </xf>
    <xf numFmtId="167" fontId="49" fillId="4" borderId="0" xfId="7" applyNumberFormat="1" applyFont="1" applyFill="1" applyAlignment="1" applyProtection="1">
      <alignment vertical="top"/>
      <protection locked="0"/>
    </xf>
    <xf numFmtId="167" fontId="0" fillId="0" borderId="0" xfId="7" applyNumberFormat="1" applyFont="1" applyFill="1" applyAlignment="1" applyProtection="1">
      <alignment vertical="top"/>
      <protection locked="0"/>
    </xf>
    <xf numFmtId="164" fontId="23" fillId="0" borderId="0" xfId="7" applyNumberFormat="1" applyFont="1" applyFill="1" applyAlignment="1" applyProtection="1">
      <alignment vertical="top"/>
    </xf>
    <xf numFmtId="167" fontId="0" fillId="0" borderId="0" xfId="7" applyNumberFormat="1" applyFont="1" applyFill="1" applyAlignment="1" applyProtection="1">
      <alignment vertical="top"/>
    </xf>
    <xf numFmtId="9" fontId="11" fillId="0" borderId="0" xfId="8" applyFont="1" applyFill="1" applyAlignment="1" applyProtection="1">
      <alignment vertical="top" wrapText="1"/>
    </xf>
    <xf numFmtId="170" fontId="3" fillId="7" borderId="0" xfId="9" applyNumberFormat="1" applyFont="1" applyFill="1"/>
    <xf numFmtId="0" fontId="0" fillId="7" borderId="0" xfId="0" applyFill="1"/>
    <xf numFmtId="6" fontId="0" fillId="0" borderId="0" xfId="0" applyNumberFormat="1"/>
    <xf numFmtId="167" fontId="0" fillId="0" borderId="0" xfId="0" applyNumberFormat="1"/>
    <xf numFmtId="0" fontId="1" fillId="0" borderId="0" xfId="0" applyFont="1" applyAlignment="1">
      <alignment horizontal="right"/>
    </xf>
    <xf numFmtId="0" fontId="1" fillId="0" borderId="0" xfId="9"/>
    <xf numFmtId="0" fontId="1" fillId="0" borderId="0" xfId="9" applyFill="1"/>
    <xf numFmtId="0" fontId="48" fillId="0" borderId="0" xfId="9" applyFont="1" applyFill="1"/>
    <xf numFmtId="0" fontId="48" fillId="0" borderId="0" xfId="9" applyFont="1" applyFill="1" applyAlignment="1">
      <alignment vertical="top" wrapText="1"/>
    </xf>
    <xf numFmtId="0" fontId="15" fillId="0" borderId="0" xfId="9" applyFont="1"/>
    <xf numFmtId="0" fontId="5" fillId="0" borderId="4" xfId="9" applyFont="1" applyBorder="1"/>
    <xf numFmtId="0" fontId="1" fillId="0" borderId="4" xfId="9" applyBorder="1"/>
    <xf numFmtId="0" fontId="1" fillId="0" borderId="19" xfId="9" applyBorder="1"/>
    <xf numFmtId="0" fontId="1" fillId="0" borderId="20" xfId="9" applyBorder="1"/>
    <xf numFmtId="0" fontId="1" fillId="0" borderId="0" xfId="9" applyBorder="1"/>
    <xf numFmtId="0" fontId="3" fillId="0" borderId="25" xfId="9" applyFont="1" applyBorder="1" applyAlignment="1">
      <alignment vertical="top"/>
    </xf>
    <xf numFmtId="0" fontId="3" fillId="0" borderId="26" xfId="9" applyFont="1" applyBorder="1" applyAlignment="1">
      <alignment horizontal="center" vertical="top" wrapText="1"/>
    </xf>
    <xf numFmtId="0" fontId="3" fillId="0" borderId="27" xfId="9" applyFont="1" applyBorder="1" applyAlignment="1">
      <alignment horizontal="center" vertical="top" wrapText="1"/>
    </xf>
    <xf numFmtId="0" fontId="3" fillId="0" borderId="28" xfId="9" applyFont="1" applyBorder="1" applyAlignment="1">
      <alignment horizontal="center" vertical="top" wrapText="1"/>
    </xf>
    <xf numFmtId="0" fontId="3" fillId="0" borderId="29" xfId="9" applyFont="1" applyBorder="1" applyAlignment="1">
      <alignment horizontal="center" vertical="top" wrapText="1"/>
    </xf>
    <xf numFmtId="0" fontId="3" fillId="0" borderId="30" xfId="9" applyFont="1" applyBorder="1" applyAlignment="1">
      <alignment horizontal="center" vertical="top" wrapText="1"/>
    </xf>
    <xf numFmtId="0" fontId="3" fillId="0" borderId="31" xfId="9" applyFont="1" applyBorder="1" applyAlignment="1">
      <alignment horizontal="center" vertical="top" wrapText="1"/>
    </xf>
    <xf numFmtId="0" fontId="1" fillId="0" borderId="33" xfId="9" applyBorder="1"/>
    <xf numFmtId="0" fontId="1" fillId="0" borderId="34" xfId="9" applyBorder="1"/>
    <xf numFmtId="0" fontId="1" fillId="0" borderId="35" xfId="9" applyBorder="1"/>
    <xf numFmtId="0" fontId="1" fillId="0" borderId="36" xfId="9" applyBorder="1"/>
    <xf numFmtId="0" fontId="1" fillId="0" borderId="37" xfId="9" applyBorder="1"/>
    <xf numFmtId="0" fontId="1" fillId="0" borderId="38" xfId="9" applyBorder="1"/>
    <xf numFmtId="0" fontId="3" fillId="0" borderId="19" xfId="9" applyFont="1" applyBorder="1" applyAlignment="1">
      <alignment vertical="top" wrapText="1"/>
    </xf>
    <xf numFmtId="166" fontId="0" fillId="0" borderId="33" xfId="2" applyNumberFormat="1" applyFont="1" applyBorder="1"/>
    <xf numFmtId="10" fontId="0" fillId="0" borderId="34" xfId="5" applyNumberFormat="1" applyFont="1" applyBorder="1"/>
    <xf numFmtId="166" fontId="0" fillId="0" borderId="35" xfId="2" applyNumberFormat="1" applyFont="1" applyBorder="1"/>
    <xf numFmtId="166" fontId="0" fillId="0" borderId="34" xfId="2" applyNumberFormat="1" applyFont="1" applyBorder="1"/>
    <xf numFmtId="166" fontId="0" fillId="0" borderId="19" xfId="2" applyNumberFormat="1" applyFont="1" applyBorder="1"/>
    <xf numFmtId="0" fontId="1" fillId="0" borderId="39" xfId="9" applyBorder="1"/>
    <xf numFmtId="0" fontId="1" fillId="8" borderId="39" xfId="9" applyFont="1" applyFill="1" applyBorder="1" applyAlignment="1" applyProtection="1">
      <alignment vertical="top" wrapText="1"/>
      <protection locked="0"/>
    </xf>
    <xf numFmtId="166" fontId="0" fillId="8" borderId="33" xfId="2" applyNumberFormat="1" applyFont="1" applyFill="1" applyBorder="1" applyAlignment="1" applyProtection="1">
      <alignment vertical="top"/>
      <protection locked="0"/>
    </xf>
    <xf numFmtId="10" fontId="0" fillId="8" borderId="34" xfId="5" applyNumberFormat="1" applyFont="1" applyFill="1" applyBorder="1" applyAlignment="1" applyProtection="1">
      <alignment vertical="top"/>
      <protection locked="0"/>
    </xf>
    <xf numFmtId="166" fontId="1" fillId="8" borderId="35" xfId="9" applyNumberFormat="1" applyFill="1" applyBorder="1" applyAlignment="1" applyProtection="1">
      <alignment vertical="top"/>
      <protection locked="0"/>
    </xf>
    <xf numFmtId="166" fontId="1" fillId="8" borderId="34" xfId="9" applyNumberFormat="1" applyFill="1" applyBorder="1" applyAlignment="1" applyProtection="1">
      <alignment vertical="top"/>
      <protection locked="0"/>
    </xf>
    <xf numFmtId="166" fontId="0" fillId="8" borderId="35" xfId="2" applyNumberFormat="1" applyFont="1" applyFill="1" applyBorder="1" applyAlignment="1" applyProtection="1">
      <alignment vertical="top"/>
      <protection locked="0"/>
    </xf>
    <xf numFmtId="166" fontId="0" fillId="8" borderId="19" xfId="2" applyNumberFormat="1" applyFont="1" applyFill="1" applyBorder="1" applyAlignment="1" applyProtection="1">
      <alignment vertical="top"/>
      <protection locked="0"/>
    </xf>
    <xf numFmtId="0" fontId="1" fillId="0" borderId="39" xfId="9" quotePrefix="1" applyFill="1" applyBorder="1" applyAlignment="1">
      <alignment vertical="top" wrapText="1"/>
    </xf>
    <xf numFmtId="171" fontId="1" fillId="0" borderId="33" xfId="9" applyNumberFormat="1" applyBorder="1"/>
    <xf numFmtId="10" fontId="1" fillId="0" borderId="34" xfId="9" applyNumberFormat="1" applyBorder="1"/>
    <xf numFmtId="171" fontId="1" fillId="0" borderId="35" xfId="9" applyNumberFormat="1" applyBorder="1"/>
    <xf numFmtId="171" fontId="0" fillId="0" borderId="34" xfId="2" applyNumberFormat="1" applyFont="1" applyBorder="1"/>
    <xf numFmtId="171" fontId="1" fillId="0" borderId="34" xfId="9" applyNumberFormat="1" applyBorder="1"/>
    <xf numFmtId="171" fontId="1" fillId="0" borderId="19" xfId="9" applyNumberFormat="1" applyBorder="1"/>
    <xf numFmtId="166" fontId="1" fillId="0" borderId="33" xfId="9" applyNumberFormat="1" applyBorder="1"/>
    <xf numFmtId="166" fontId="1" fillId="0" borderId="35" xfId="9" applyNumberFormat="1" applyBorder="1"/>
    <xf numFmtId="166" fontId="1" fillId="0" borderId="34" xfId="9" applyNumberFormat="1" applyBorder="1"/>
    <xf numFmtId="166" fontId="1" fillId="0" borderId="19" xfId="9" applyNumberFormat="1" applyBorder="1"/>
    <xf numFmtId="0" fontId="1" fillId="0" borderId="40" xfId="9" applyBorder="1"/>
    <xf numFmtId="0" fontId="1" fillId="0" borderId="41" xfId="9" applyBorder="1"/>
    <xf numFmtId="0" fontId="1" fillId="0" borderId="42" xfId="9" applyBorder="1"/>
    <xf numFmtId="0" fontId="1" fillId="0" borderId="43" xfId="9" applyBorder="1"/>
    <xf numFmtId="0" fontId="1" fillId="0" borderId="44" xfId="9" applyBorder="1"/>
    <xf numFmtId="0" fontId="1" fillId="8" borderId="39" xfId="0" applyFont="1" applyFill="1" applyBorder="1" applyAlignment="1" applyProtection="1">
      <alignment vertical="top" wrapText="1"/>
      <protection locked="0"/>
    </xf>
    <xf numFmtId="0" fontId="0" fillId="0" borderId="39" xfId="0" quotePrefix="1" applyFill="1" applyBorder="1" applyAlignment="1">
      <alignment vertical="top" wrapText="1"/>
    </xf>
    <xf numFmtId="0" fontId="0" fillId="0" borderId="19" xfId="0" applyBorder="1"/>
    <xf numFmtId="0" fontId="0" fillId="0" borderId="39" xfId="0" applyBorder="1"/>
    <xf numFmtId="0" fontId="1" fillId="0" borderId="45" xfId="9" applyBorder="1"/>
    <xf numFmtId="0" fontId="1" fillId="0" borderId="39" xfId="9" applyFont="1" applyBorder="1" applyAlignment="1">
      <alignment vertical="top" wrapText="1"/>
    </xf>
    <xf numFmtId="0" fontId="3" fillId="0" borderId="32" xfId="9" applyFont="1" applyBorder="1" applyAlignment="1">
      <alignment horizontal="right" vertical="top" wrapText="1"/>
    </xf>
    <xf numFmtId="0" fontId="1" fillId="8" borderId="39" xfId="0" applyFont="1" applyFill="1" applyBorder="1" applyAlignment="1" applyProtection="1">
      <alignment horizontal="left" vertical="top" wrapText="1"/>
      <protection locked="0"/>
    </xf>
    <xf numFmtId="0" fontId="54" fillId="0" borderId="0" xfId="9" applyFont="1" applyBorder="1" applyAlignment="1">
      <alignment vertical="top"/>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44" fontId="1" fillId="0" borderId="0" xfId="9" applyNumberFormat="1"/>
    <xf numFmtId="0" fontId="1" fillId="8" borderId="39" xfId="0" applyFont="1" applyFill="1" applyBorder="1" applyAlignment="1" applyProtection="1">
      <alignment horizontal="left" vertical="top" wrapText="1"/>
      <protection locked="0"/>
    </xf>
    <xf numFmtId="0" fontId="1" fillId="8" borderId="39"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indent="4"/>
    </xf>
    <xf numFmtId="0" fontId="24" fillId="2" borderId="0" xfId="0" applyNumberFormat="1" applyFont="1" applyFill="1" applyAlignment="1" applyProtection="1">
      <alignment horizontal="left" vertical="top" wrapText="1" indent="4"/>
    </xf>
    <xf numFmtId="0" fontId="31" fillId="0" borderId="0" xfId="0" applyFont="1" applyFill="1" applyAlignment="1" applyProtection="1">
      <alignment horizontal="left"/>
    </xf>
    <xf numFmtId="0" fontId="4" fillId="0" borderId="0" xfId="3" applyFill="1" applyBorder="1" applyAlignment="1" applyProtection="1">
      <alignment horizontal="left"/>
      <protection locked="0"/>
    </xf>
    <xf numFmtId="0" fontId="32" fillId="0" borderId="0" xfId="0" applyFont="1" applyFill="1" applyBorder="1" applyAlignment="1" applyProtection="1">
      <alignment horizontal="left"/>
      <protection locked="0"/>
    </xf>
    <xf numFmtId="0" fontId="44" fillId="4" borderId="16" xfId="0" applyNumberFormat="1" applyFont="1" applyFill="1" applyBorder="1" applyAlignment="1" applyProtection="1">
      <alignment horizontal="left" vertical="center"/>
      <protection locked="0"/>
    </xf>
    <xf numFmtId="0" fontId="44" fillId="4" borderId="17" xfId="0" applyNumberFormat="1" applyFont="1" applyFill="1" applyBorder="1" applyAlignment="1" applyProtection="1">
      <alignment horizontal="left" vertical="center"/>
      <protection locked="0"/>
    </xf>
    <xf numFmtId="0" fontId="44" fillId="4" borderId="18" xfId="0" applyNumberFormat="1" applyFont="1" applyFill="1" applyBorder="1" applyAlignment="1" applyProtection="1">
      <alignment horizontal="left" vertical="center"/>
      <protection locked="0"/>
    </xf>
    <xf numFmtId="0" fontId="44" fillId="5" borderId="16" xfId="0" applyFont="1" applyFill="1" applyBorder="1" applyAlignment="1" applyProtection="1">
      <alignment horizontal="left" vertical="center" wrapText="1"/>
      <protection locked="0"/>
    </xf>
    <xf numFmtId="0" fontId="44" fillId="5" borderId="17" xfId="0" applyFont="1" applyFill="1" applyBorder="1" applyAlignment="1" applyProtection="1">
      <alignment horizontal="left" vertical="center" wrapText="1"/>
      <protection locked="0"/>
    </xf>
    <xf numFmtId="0" fontId="44" fillId="5" borderId="18" xfId="0" applyFont="1" applyFill="1" applyBorder="1" applyAlignment="1" applyProtection="1">
      <alignment horizontal="left" vertical="center" wrapText="1"/>
      <protection locked="0"/>
    </xf>
    <xf numFmtId="0" fontId="45" fillId="4" borderId="16" xfId="0" applyFont="1" applyFill="1" applyBorder="1" applyAlignment="1" applyProtection="1">
      <alignment horizontal="left" vertical="center"/>
      <protection locked="0"/>
    </xf>
    <xf numFmtId="0" fontId="45" fillId="4" borderId="17" xfId="0" applyFont="1" applyFill="1" applyBorder="1" applyAlignment="1" applyProtection="1">
      <alignment horizontal="left" vertical="center"/>
      <protection locked="0"/>
    </xf>
    <xf numFmtId="0" fontId="45" fillId="4" borderId="18" xfId="0" applyFont="1" applyFill="1" applyBorder="1" applyAlignment="1" applyProtection="1">
      <alignment horizontal="left" vertical="center"/>
      <protection locked="0"/>
    </xf>
    <xf numFmtId="0" fontId="44" fillId="4" borderId="16" xfId="0" applyFont="1" applyFill="1" applyBorder="1" applyAlignment="1" applyProtection="1">
      <alignment horizontal="left" vertical="center"/>
      <protection locked="0"/>
    </xf>
    <xf numFmtId="0" fontId="44" fillId="4" borderId="17" xfId="0" applyFont="1" applyFill="1" applyBorder="1" applyAlignment="1" applyProtection="1">
      <alignment horizontal="left" vertical="center"/>
      <protection locked="0"/>
    </xf>
    <xf numFmtId="0" fontId="44" fillId="4" borderId="18" xfId="0" applyFont="1" applyFill="1" applyBorder="1" applyAlignment="1" applyProtection="1">
      <alignment horizontal="left" vertical="center"/>
      <protection locked="0"/>
    </xf>
    <xf numFmtId="0" fontId="13" fillId="0" borderId="0" xfId="0" applyFont="1" applyFill="1" applyBorder="1" applyAlignment="1" applyProtection="1">
      <alignment horizontal="left" vertical="top" wrapText="1"/>
    </xf>
    <xf numFmtId="0" fontId="14" fillId="0" borderId="0" xfId="0" applyFont="1" applyFill="1" applyBorder="1" applyAlignment="1" applyProtection="1">
      <alignment horizontal="left" indent="1"/>
      <protection locked="0"/>
    </xf>
    <xf numFmtId="0" fontId="21" fillId="2" borderId="0" xfId="0" applyFont="1" applyFill="1" applyBorder="1" applyAlignment="1" applyProtection="1">
      <alignment horizontal="left" vertical="center" wrapText="1"/>
    </xf>
    <xf numFmtId="0" fontId="7" fillId="4" borderId="0" xfId="0" applyFont="1" applyFill="1" applyBorder="1" applyAlignment="1" applyProtection="1">
      <alignment horizontal="left"/>
    </xf>
    <xf numFmtId="0" fontId="7" fillId="5" borderId="0" xfId="0" applyFont="1" applyFill="1" applyBorder="1" applyAlignment="1" applyProtection="1">
      <alignment horizontal="left"/>
    </xf>
    <xf numFmtId="0" fontId="0" fillId="4" borderId="0" xfId="0" applyFill="1" applyAlignment="1" applyProtection="1">
      <alignment horizontal="left" wrapText="1"/>
      <protection locked="0"/>
    </xf>
    <xf numFmtId="0" fontId="0" fillId="0" borderId="0" xfId="0" applyFill="1" applyAlignment="1" applyProtection="1">
      <alignment horizontal="left" wrapText="1"/>
      <protection locked="0"/>
    </xf>
    <xf numFmtId="0" fontId="13" fillId="2" borderId="0" xfId="0" applyFont="1" applyFill="1" applyAlignment="1" applyProtection="1">
      <alignment horizontal="left" vertical="top" wrapText="1"/>
    </xf>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0" fillId="0" borderId="0" xfId="0" applyFill="1" applyAlignment="1" applyProtection="1">
      <alignment horizontal="left" wrapText="1"/>
    </xf>
    <xf numFmtId="0" fontId="0" fillId="0" borderId="0" xfId="0" applyFill="1" applyAlignment="1" applyProtection="1">
      <alignment wrapText="1"/>
    </xf>
    <xf numFmtId="0" fontId="14" fillId="2" borderId="0" xfId="0" applyFont="1" applyFill="1" applyBorder="1" applyAlignment="1" applyProtection="1">
      <alignment horizontal="left" indent="7"/>
    </xf>
    <xf numFmtId="0" fontId="3" fillId="0" borderId="0" xfId="0" quotePrefix="1" applyFont="1" applyFill="1" applyAlignment="1" applyProtection="1">
      <alignment vertical="center" wrapText="1"/>
    </xf>
    <xf numFmtId="0" fontId="0" fillId="0" borderId="0" xfId="0" applyAlignment="1">
      <alignment vertical="center" wrapText="1"/>
    </xf>
    <xf numFmtId="0" fontId="3" fillId="0" borderId="0"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22" fillId="2" borderId="0" xfId="0" quotePrefix="1" applyFont="1" applyFill="1" applyAlignment="1" applyProtection="1">
      <alignment wrapText="1"/>
    </xf>
    <xf numFmtId="0" fontId="23" fillId="2" borderId="0" xfId="0" applyFont="1" applyFill="1" applyAlignment="1" applyProtection="1">
      <alignment wrapText="1"/>
    </xf>
    <xf numFmtId="0" fontId="0" fillId="0" borderId="0" xfId="0" applyAlignment="1" applyProtection="1">
      <alignment vertical="center" wrapText="1"/>
    </xf>
    <xf numFmtId="0" fontId="0" fillId="0" borderId="0" xfId="0" applyAlignment="1" applyProtection="1"/>
    <xf numFmtId="0" fontId="0" fillId="0" borderId="0" xfId="0" applyAlignment="1" applyProtection="1">
      <alignment horizontal="left"/>
    </xf>
    <xf numFmtId="0" fontId="0" fillId="0" borderId="0" xfId="0" applyFill="1" applyAlignment="1" applyProtection="1">
      <alignment horizontal="left" vertical="top" wrapText="1"/>
    </xf>
    <xf numFmtId="0" fontId="0" fillId="0" borderId="0" xfId="0" applyAlignment="1" applyProtection="1">
      <alignment wrapText="1"/>
    </xf>
    <xf numFmtId="0" fontId="1" fillId="0" borderId="0" xfId="0" applyFont="1" applyAlignment="1" applyProtection="1">
      <alignment wrapText="1"/>
    </xf>
    <xf numFmtId="0" fontId="0" fillId="4" borderId="0" xfId="0" applyFill="1" applyAlignment="1" applyProtection="1">
      <alignment wrapText="1"/>
      <protection locked="0"/>
    </xf>
    <xf numFmtId="0" fontId="13" fillId="2" borderId="0" xfId="0" applyFont="1" applyFill="1" applyAlignment="1" applyProtection="1">
      <alignment horizontal="left" vertical="top" wrapText="1" indent="7"/>
    </xf>
    <xf numFmtId="0" fontId="10" fillId="0" borderId="0" xfId="0" applyFont="1" applyBorder="1" applyAlignment="1" applyProtection="1">
      <alignment horizontal="left" wrapText="1"/>
    </xf>
    <xf numFmtId="167" fontId="0" fillId="0" borderId="3" xfId="2" applyNumberFormat="1" applyFont="1" applyBorder="1" applyAlignment="1" applyProtection="1">
      <alignment horizontal="right"/>
    </xf>
    <xf numFmtId="167" fontId="0" fillId="0" borderId="4" xfId="2" applyNumberFormat="1" applyFont="1" applyBorder="1" applyAlignment="1" applyProtection="1">
      <alignment horizontal="right"/>
    </xf>
    <xf numFmtId="0" fontId="3" fillId="0" borderId="0" xfId="0" applyFont="1" applyBorder="1" applyAlignment="1" applyProtection="1">
      <alignment horizontal="left"/>
    </xf>
    <xf numFmtId="0" fontId="3" fillId="0" borderId="4" xfId="0" applyFont="1" applyBorder="1" applyAlignment="1" applyProtection="1">
      <alignment horizontal="left"/>
    </xf>
    <xf numFmtId="0" fontId="12" fillId="0" borderId="2" xfId="0" applyFont="1" applyFill="1" applyBorder="1" applyAlignment="1" applyProtection="1">
      <alignment horizontal="left"/>
    </xf>
    <xf numFmtId="0" fontId="3" fillId="0" borderId="2" xfId="0" applyFont="1" applyFill="1" applyBorder="1" applyAlignment="1" applyProtection="1">
      <alignment horizontal="left"/>
    </xf>
    <xf numFmtId="167" fontId="0" fillId="0" borderId="3" xfId="0" applyNumberFormat="1" applyBorder="1" applyAlignment="1" applyProtection="1">
      <alignment horizontal="right"/>
    </xf>
    <xf numFmtId="167" fontId="0" fillId="0" borderId="4" xfId="0" applyNumberFormat="1" applyBorder="1" applyAlignment="1" applyProtection="1">
      <alignment horizontal="right"/>
    </xf>
    <xf numFmtId="167" fontId="0" fillId="0" borderId="13" xfId="2" applyNumberFormat="1" applyFont="1" applyBorder="1" applyAlignment="1" applyProtection="1">
      <alignment horizontal="right"/>
    </xf>
    <xf numFmtId="167" fontId="0" fillId="0" borderId="2" xfId="2" applyNumberFormat="1" applyFont="1" applyBorder="1" applyAlignment="1" applyProtection="1">
      <alignment horizontal="right"/>
    </xf>
    <xf numFmtId="167" fontId="0" fillId="0" borderId="3" xfId="2" applyNumberFormat="1" applyFont="1" applyFill="1" applyBorder="1" applyAlignment="1" applyProtection="1">
      <alignment horizontal="right"/>
    </xf>
    <xf numFmtId="167" fontId="0" fillId="0" borderId="4" xfId="2" applyNumberFormat="1" applyFont="1" applyFill="1" applyBorder="1" applyAlignment="1" applyProtection="1">
      <alignment horizontal="right"/>
    </xf>
    <xf numFmtId="167" fontId="0" fillId="0" borderId="0" xfId="2" applyNumberFormat="1" applyFont="1" applyBorder="1" applyAlignment="1" applyProtection="1">
      <alignment horizontal="right"/>
    </xf>
    <xf numFmtId="167" fontId="0" fillId="0" borderId="3" xfId="2" applyNumberFormat="1" applyFont="1" applyBorder="1" applyAlignment="1" applyProtection="1"/>
    <xf numFmtId="167" fontId="0" fillId="0" borderId="2" xfId="2" applyNumberFormat="1" applyFont="1" applyBorder="1" applyAlignment="1" applyProtection="1"/>
    <xf numFmtId="0" fontId="5" fillId="0" borderId="0" xfId="0" applyFont="1" applyFill="1" applyAlignment="1" applyProtection="1">
      <alignment horizontal="center"/>
    </xf>
    <xf numFmtId="0" fontId="0" fillId="4" borderId="0" xfId="0" applyFill="1" applyBorder="1" applyAlignment="1" applyProtection="1">
      <alignment wrapText="1"/>
      <protection locked="0"/>
    </xf>
    <xf numFmtId="0" fontId="7" fillId="4" borderId="0" xfId="0" applyFont="1" applyFill="1" applyBorder="1" applyAlignment="1" applyProtection="1">
      <alignment wrapText="1"/>
      <protection locked="0"/>
    </xf>
    <xf numFmtId="0" fontId="10" fillId="0" borderId="0" xfId="0" applyFont="1" applyBorder="1" applyAlignment="1" applyProtection="1">
      <alignment horizontal="left"/>
    </xf>
    <xf numFmtId="0" fontId="23" fillId="0" borderId="0" xfId="0" applyFont="1" applyFill="1" applyAlignment="1" applyProtection="1">
      <alignment wrapText="1"/>
    </xf>
    <xf numFmtId="49" fontId="10" fillId="0" borderId="0" xfId="0" applyNumberFormat="1" applyFont="1" applyBorder="1" applyAlignment="1" applyProtection="1">
      <alignment horizontal="left"/>
    </xf>
    <xf numFmtId="0" fontId="5" fillId="0" borderId="0" xfId="0" applyFont="1" applyFill="1" applyAlignment="1" applyProtection="1">
      <alignment horizontal="left"/>
    </xf>
    <xf numFmtId="0" fontId="0" fillId="0" borderId="0" xfId="0" applyAlignment="1" applyProtection="1">
      <alignment horizontal="left" wrapText="1"/>
    </xf>
    <xf numFmtId="49"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3" fillId="6" borderId="0" xfId="0" applyFont="1" applyFill="1" applyBorder="1" applyAlignment="1" applyProtection="1">
      <alignment horizontal="center" vertical="center"/>
    </xf>
    <xf numFmtId="0" fontId="0" fillId="0" borderId="0" xfId="0" applyAlignment="1" applyProtection="1">
      <alignment horizontal="left" vertical="top" wrapText="1"/>
    </xf>
    <xf numFmtId="0" fontId="13" fillId="2" borderId="0" xfId="0" applyFont="1" applyFill="1" applyAlignment="1" applyProtection="1">
      <alignment horizontal="left" vertical="top" wrapText="1" indent="8"/>
    </xf>
    <xf numFmtId="0" fontId="14" fillId="2" borderId="0" xfId="0" applyFont="1" applyFill="1" applyBorder="1" applyAlignment="1" applyProtection="1">
      <alignment horizontal="left" indent="8"/>
    </xf>
    <xf numFmtId="0" fontId="15" fillId="0" borderId="0" xfId="0" applyFont="1" applyFill="1" applyAlignment="1" applyProtection="1">
      <alignment horizontal="left" vertical="center"/>
    </xf>
    <xf numFmtId="0" fontId="3" fillId="0" borderId="2" xfId="0" applyFont="1" applyBorder="1" applyAlignment="1" applyProtection="1">
      <alignment horizontal="center" vertical="center"/>
    </xf>
    <xf numFmtId="0" fontId="0" fillId="4" borderId="0" xfId="0" applyFill="1" applyAlignment="1" applyProtection="1">
      <alignment horizontal="left" vertical="top" wrapText="1"/>
      <protection locked="0"/>
    </xf>
    <xf numFmtId="0" fontId="3" fillId="2" borderId="10"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2" xfId="0" applyFont="1" applyFill="1" applyBorder="1" applyAlignment="1" applyProtection="1">
      <alignment horizontal="center"/>
    </xf>
    <xf numFmtId="0" fontId="13" fillId="2" borderId="0" xfId="0" applyFont="1" applyFill="1" applyAlignment="1" applyProtection="1">
      <alignment horizontal="left" vertical="top" wrapText="1" indent="6"/>
    </xf>
    <xf numFmtId="0" fontId="14" fillId="2" borderId="0" xfId="0" applyFont="1" applyFill="1" applyBorder="1" applyAlignment="1" applyProtection="1">
      <alignment horizontal="left" indent="6"/>
    </xf>
    <xf numFmtId="0" fontId="3" fillId="0" borderId="0" xfId="0" applyFont="1" applyAlignment="1" applyProtection="1">
      <alignment horizontal="left"/>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wrapText="1"/>
    </xf>
    <xf numFmtId="0" fontId="3" fillId="0" borderId="2" xfId="0" applyFont="1" applyBorder="1" applyAlignment="1" applyProtection="1">
      <alignment horizontal="center" wrapText="1"/>
    </xf>
    <xf numFmtId="0" fontId="27" fillId="2" borderId="0" xfId="0" applyFont="1" applyFill="1" applyAlignment="1" applyProtection="1">
      <alignment horizontal="left" wrapText="1"/>
    </xf>
    <xf numFmtId="167" fontId="0" fillId="0" borderId="0" xfId="2" applyNumberFormat="1" applyFont="1" applyAlignment="1" applyProtection="1">
      <alignment horizontal="right"/>
    </xf>
    <xf numFmtId="167" fontId="0" fillId="0" borderId="0" xfId="2" applyNumberFormat="1" applyFont="1" applyAlignment="1" applyProtection="1"/>
    <xf numFmtId="167" fontId="0" fillId="0" borderId="0" xfId="0" applyNumberFormat="1" applyAlignment="1" applyProtection="1"/>
    <xf numFmtId="167" fontId="28" fillId="0" borderId="0" xfId="2" applyNumberFormat="1" applyFont="1" applyAlignment="1" applyProtection="1"/>
    <xf numFmtId="167" fontId="28" fillId="0" borderId="0" xfId="0" applyNumberFormat="1" applyFont="1" applyAlignment="1" applyProtection="1"/>
    <xf numFmtId="167" fontId="0" fillId="0" borderId="0" xfId="2" applyNumberFormat="1" applyFont="1" applyFill="1" applyBorder="1" applyAlignment="1" applyProtection="1">
      <alignment horizontal="right"/>
    </xf>
    <xf numFmtId="167" fontId="0" fillId="0" borderId="0" xfId="0" applyNumberFormat="1" applyBorder="1" applyAlignment="1" applyProtection="1">
      <alignment horizontal="center"/>
    </xf>
    <xf numFmtId="167" fontId="0" fillId="0" borderId="6" xfId="2" applyNumberFormat="1" applyFont="1" applyBorder="1" applyAlignment="1" applyProtection="1">
      <alignment horizontal="right"/>
    </xf>
    <xf numFmtId="167" fontId="7" fillId="0" borderId="0" xfId="2" applyNumberFormat="1" applyFont="1" applyBorder="1" applyAlignment="1" applyProtection="1">
      <alignment horizontal="right" vertical="center"/>
    </xf>
    <xf numFmtId="167" fontId="7" fillId="0" borderId="0" xfId="0" applyNumberFormat="1" applyFont="1" applyAlignment="1" applyProtection="1">
      <alignment horizontal="right"/>
    </xf>
    <xf numFmtId="0" fontId="3" fillId="2" borderId="2" xfId="0" applyFont="1" applyFill="1" applyBorder="1" applyAlignment="1" applyProtection="1">
      <alignment horizontal="center" vertical="center" wrapText="1"/>
    </xf>
    <xf numFmtId="0" fontId="5" fillId="0" borderId="0" xfId="0" applyFont="1" applyFill="1" applyAlignment="1" applyProtection="1">
      <alignment horizontal="center" vertical="center"/>
    </xf>
    <xf numFmtId="167" fontId="0" fillId="0" borderId="2" xfId="0" applyNumberFormat="1" applyBorder="1" applyAlignment="1" applyProtection="1">
      <alignment horizontal="right"/>
    </xf>
    <xf numFmtId="167" fontId="0" fillId="0" borderId="3" xfId="0" applyNumberFormat="1" applyFill="1" applyBorder="1" applyAlignment="1" applyProtection="1">
      <alignment horizontal="right"/>
    </xf>
    <xf numFmtId="167" fontId="0" fillId="0" borderId="4" xfId="0" applyNumberFormat="1" applyFill="1" applyBorder="1" applyAlignment="1" applyProtection="1">
      <alignment horizontal="right"/>
    </xf>
    <xf numFmtId="167" fontId="0" fillId="0" borderId="0" xfId="2" applyNumberFormat="1" applyFont="1" applyBorder="1" applyAlignment="1" applyProtection="1"/>
    <xf numFmtId="167" fontId="0" fillId="0" borderId="0" xfId="0" applyNumberFormat="1" applyBorder="1" applyAlignment="1" applyProtection="1"/>
    <xf numFmtId="167" fontId="0" fillId="0" borderId="2" xfId="0" applyNumberFormat="1" applyBorder="1" applyAlignment="1" applyProtection="1"/>
    <xf numFmtId="0" fontId="1" fillId="9" borderId="0" xfId="0" applyFont="1" applyFill="1" applyAlignment="1">
      <alignment horizontal="center" vertical="top" wrapText="1"/>
    </xf>
    <xf numFmtId="0" fontId="3" fillId="0" borderId="19" xfId="9" applyFont="1" applyBorder="1" applyAlignment="1">
      <alignment horizontal="left" vertical="top" wrapText="1"/>
    </xf>
    <xf numFmtId="0" fontId="1" fillId="8" borderId="39" xfId="0" applyFont="1" applyFill="1" applyBorder="1" applyAlignment="1" applyProtection="1">
      <alignment horizontal="left" vertical="top" wrapText="1"/>
      <protection locked="0"/>
    </xf>
    <xf numFmtId="0" fontId="0" fillId="8" borderId="39" xfId="0" applyFill="1" applyBorder="1" applyAlignment="1" applyProtection="1">
      <alignment horizontal="left" vertical="top" wrapText="1"/>
      <protection locked="0"/>
    </xf>
    <xf numFmtId="0" fontId="3" fillId="0" borderId="0" xfId="9" applyFont="1" applyAlignment="1">
      <alignment horizontal="left" vertical="top" wrapText="1"/>
    </xf>
    <xf numFmtId="0" fontId="53" fillId="0" borderId="0" xfId="9" applyFont="1" applyAlignment="1">
      <alignment horizontal="center"/>
    </xf>
    <xf numFmtId="0" fontId="3" fillId="0" borderId="21" xfId="9" applyFont="1" applyBorder="1" applyAlignment="1">
      <alignment horizontal="center" vertical="top"/>
    </xf>
    <xf numFmtId="0" fontId="3" fillId="0" borderId="20" xfId="9" applyFont="1" applyBorder="1" applyAlignment="1">
      <alignment horizontal="center" vertical="top"/>
    </xf>
    <xf numFmtId="0" fontId="3" fillId="0" borderId="21" xfId="9" applyFont="1" applyBorder="1" applyAlignment="1">
      <alignment horizontal="center" vertical="top" wrapText="1"/>
    </xf>
    <xf numFmtId="0" fontId="3" fillId="0" borderId="20" xfId="9" applyFont="1" applyBorder="1" applyAlignment="1">
      <alignment horizontal="center" vertical="top" wrapText="1"/>
    </xf>
    <xf numFmtId="0" fontId="3" fillId="0" borderId="22" xfId="9" applyFont="1" applyBorder="1" applyAlignment="1">
      <alignment horizontal="center" vertical="top"/>
    </xf>
    <xf numFmtId="0" fontId="3" fillId="0" borderId="23" xfId="9" applyFont="1" applyBorder="1" applyAlignment="1">
      <alignment horizontal="center" vertical="top"/>
    </xf>
    <xf numFmtId="0" fontId="3" fillId="0" borderId="24" xfId="9" applyFont="1" applyBorder="1" applyAlignment="1">
      <alignment horizontal="center" vertical="top"/>
    </xf>
    <xf numFmtId="0" fontId="1" fillId="8" borderId="39" xfId="9" applyFont="1" applyFill="1" applyBorder="1" applyAlignment="1" applyProtection="1">
      <alignment horizontal="left" vertical="top" wrapText="1"/>
      <protection locked="0"/>
    </xf>
    <xf numFmtId="0" fontId="1" fillId="8" borderId="39" xfId="9" applyFill="1" applyBorder="1" applyAlignment="1" applyProtection="1">
      <alignment horizontal="left" vertical="top" wrapText="1"/>
      <protection locked="0"/>
    </xf>
    <xf numFmtId="0" fontId="3" fillId="0" borderId="0" xfId="9" applyFont="1" applyBorder="1" applyAlignment="1">
      <alignment horizontal="left" vertical="top" wrapText="1"/>
    </xf>
    <xf numFmtId="0" fontId="1" fillId="0" borderId="0" xfId="9" applyFont="1" applyAlignment="1">
      <alignment horizontal="left"/>
    </xf>
    <xf numFmtId="0" fontId="1" fillId="0" borderId="0" xfId="9" applyFont="1" applyAlignment="1">
      <alignment horizontal="left" vertical="top"/>
    </xf>
    <xf numFmtId="0" fontId="3" fillId="0" borderId="19" xfId="9" applyFont="1" applyBorder="1" applyAlignment="1">
      <alignment horizontal="center" vertical="top" wrapText="1"/>
    </xf>
  </cellXfs>
  <cellStyles count="10">
    <cellStyle name="Comma" xfId="1" builtinId="3"/>
    <cellStyle name="Currency" xfId="2" builtinId="4"/>
    <cellStyle name="Currency 2 8" xfId="7"/>
    <cellStyle name="Hyperlink" xfId="3" builtinId="8"/>
    <cellStyle name="Normal" xfId="0" builtinId="0"/>
    <cellStyle name="Normal 2 2 5" xfId="9"/>
    <cellStyle name="Normal_OEB Trial Balance - Regulatory-July24-07" xfId="6"/>
    <cellStyle name="Normal_Sheet3" xfId="4"/>
    <cellStyle name="Percent" xfId="5" builtinId="5"/>
    <cellStyle name="Percent 2" xfId="8"/>
  </cellStyles>
  <dxfs count="13">
    <dxf>
      <font>
        <condense val="0"/>
        <extend val="0"/>
        <color indexed="9"/>
      </font>
      <border>
        <top/>
      </border>
    </dxf>
    <dxf>
      <fill>
        <patternFill patternType="none">
          <bgColor indexed="65"/>
        </patternFill>
      </fill>
      <border>
        <bottom/>
      </border>
    </dxf>
    <dxf>
      <fill>
        <patternFill patternType="none">
          <bgColor indexed="65"/>
        </patternFill>
      </fill>
      <border>
        <left/>
        <right/>
        <top/>
        <bottom/>
      </border>
    </dxf>
    <dxf>
      <fill>
        <patternFill>
          <bgColor indexed="9"/>
        </patternFill>
      </fill>
      <border>
        <left/>
        <right/>
        <top/>
        <bottom/>
      </border>
    </dxf>
    <dxf>
      <fill>
        <patternFill patternType="solid">
          <bgColor indexed="9"/>
        </patternFill>
      </fill>
      <border>
        <bottom/>
      </border>
    </dxf>
    <dxf>
      <fill>
        <patternFill patternType="none">
          <bgColor indexed="65"/>
        </patternFill>
      </fill>
      <border>
        <bottom/>
      </border>
    </dxf>
    <dxf>
      <fill>
        <patternFill patternType="none">
          <bgColor indexed="65"/>
        </patternFill>
      </fill>
      <border>
        <top/>
        <bottom/>
      </border>
    </dxf>
    <dxf>
      <fill>
        <patternFill>
          <bgColor indexed="9"/>
        </patternFill>
      </fill>
      <border>
        <bottom style="thin">
          <color indexed="64"/>
        </bottom>
      </border>
    </dxf>
    <dxf>
      <fill>
        <patternFill>
          <bgColor indexed="9"/>
        </patternFill>
      </fill>
      <border>
        <bottom style="thin">
          <color indexed="64"/>
        </bottom>
      </border>
    </dxf>
    <dxf>
      <font>
        <condense val="0"/>
        <extend val="0"/>
        <color indexed="9"/>
      </font>
    </dxf>
    <dxf>
      <font>
        <condense val="0"/>
        <extend val="0"/>
        <color indexed="42"/>
      </font>
    </dxf>
    <dxf>
      <font>
        <condense val="0"/>
        <extend val="0"/>
        <color indexed="9"/>
      </font>
      <border>
        <top/>
      </border>
    </dxf>
    <dxf>
      <fill>
        <patternFill patternType="none">
          <bgColor indexed="65"/>
        </patternFill>
      </fill>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5.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12</xdr:row>
      <xdr:rowOff>104775</xdr:rowOff>
    </xdr:from>
    <xdr:to>
      <xdr:col>12</xdr:col>
      <xdr:colOff>257175</xdr:colOff>
      <xdr:row>14</xdr:row>
      <xdr:rowOff>76200</xdr:rowOff>
    </xdr:to>
    <xdr:sp macro="" textlink="">
      <xdr:nvSpPr>
        <xdr:cNvPr id="12325" name="Text Box 37"/>
        <xdr:cNvSpPr txBox="1">
          <a:spLocks noChangeArrowheads="1"/>
        </xdr:cNvSpPr>
      </xdr:nvSpPr>
      <xdr:spPr bwMode="auto">
        <a:xfrm>
          <a:off x="6572250" y="2047875"/>
          <a:ext cx="1000125"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r>
            <a:rPr lang="en-CA" sz="1200" b="1" i="0" u="none" strike="noStrike" baseline="0">
              <a:solidFill>
                <a:srgbClr val="FFFFFF"/>
              </a:solidFill>
              <a:latin typeface="Book Antiqua"/>
            </a:rPr>
            <a:t>Rate Year:</a:t>
          </a:r>
        </a:p>
      </xdr:txBody>
    </xdr:sp>
    <xdr:clientData/>
  </xdr:twoCellAnchor>
  <xdr:twoCellAnchor>
    <xdr:from>
      <xdr:col>0</xdr:col>
      <xdr:colOff>38100</xdr:colOff>
      <xdr:row>0</xdr:row>
      <xdr:rowOff>9525</xdr:rowOff>
    </xdr:from>
    <xdr:to>
      <xdr:col>14</xdr:col>
      <xdr:colOff>361120</xdr:colOff>
      <xdr:row>11</xdr:row>
      <xdr:rowOff>152399</xdr:rowOff>
    </xdr:to>
    <xdr:grpSp>
      <xdr:nvGrpSpPr>
        <xdr:cNvPr id="25" name="Group 24"/>
        <xdr:cNvGrpSpPr/>
      </xdr:nvGrpSpPr>
      <xdr:grpSpPr>
        <a:xfrm>
          <a:off x="38100" y="9525"/>
          <a:ext cx="8857420" cy="1952624"/>
          <a:chOff x="9524" y="19051"/>
          <a:chExt cx="8537711" cy="1924049"/>
        </a:xfrm>
      </xdr:grpSpPr>
      <xdr:pic>
        <xdr:nvPicPr>
          <xdr:cNvPr id="26" name="Picture 2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twoCellAnchor editAs="oneCell">
    <xdr:from>
      <xdr:col>14</xdr:col>
      <xdr:colOff>609599</xdr:colOff>
      <xdr:row>3</xdr:row>
      <xdr:rowOff>95249</xdr:rowOff>
    </xdr:from>
    <xdr:to>
      <xdr:col>16</xdr:col>
      <xdr:colOff>257174</xdr:colOff>
      <xdr:row>8</xdr:row>
      <xdr:rowOff>152399</xdr:rowOff>
    </xdr:to>
    <xdr:pic macro="[0]!printmacro">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143999" y="581024"/>
          <a:ext cx="866775" cy="866775"/>
        </a:xfrm>
        <a:prstGeom prst="rect">
          <a:avLst/>
        </a:prstGeom>
      </xdr:spPr>
    </xdr:pic>
    <xdr:clientData/>
  </xdr:twoCellAnchor>
  <xdr:twoCellAnchor>
    <xdr:from>
      <xdr:col>0</xdr:col>
      <xdr:colOff>19049</xdr:colOff>
      <xdr:row>31</xdr:row>
      <xdr:rowOff>38099</xdr:rowOff>
    </xdr:from>
    <xdr:to>
      <xdr:col>16</xdr:col>
      <xdr:colOff>485774</xdr:colOff>
      <xdr:row>38</xdr:row>
      <xdr:rowOff>123824</xdr:rowOff>
    </xdr:to>
    <xdr:sp macro="" textlink="">
      <xdr:nvSpPr>
        <xdr:cNvPr id="30" name="Text Box 50"/>
        <xdr:cNvSpPr txBox="1">
          <a:spLocks noChangeArrowheads="1"/>
        </xdr:cNvSpPr>
      </xdr:nvSpPr>
      <xdr:spPr bwMode="auto">
        <a:xfrm>
          <a:off x="19049" y="5791199"/>
          <a:ext cx="10220325" cy="14192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607712</xdr:colOff>
      <xdr:row>12</xdr:row>
      <xdr:rowOff>10766</xdr:rowOff>
    </xdr:to>
    <xdr:grpSp>
      <xdr:nvGrpSpPr>
        <xdr:cNvPr id="2" name="Group 1"/>
        <xdr:cNvGrpSpPr/>
      </xdr:nvGrpSpPr>
      <xdr:grpSpPr>
        <a:xfrm>
          <a:off x="0" y="0"/>
          <a:ext cx="8122937" cy="1953866"/>
          <a:chOff x="7686675" y="3581400"/>
          <a:chExt cx="8857420" cy="1915766"/>
        </a:xfrm>
      </xdr:grpSpPr>
      <xdr:pic>
        <xdr:nvPicPr>
          <xdr:cNvPr id="3" name="Picture 2"/>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686675" y="3581400"/>
            <a:ext cx="8857420" cy="1915766"/>
          </a:xfrm>
          <a:prstGeom prst="rect">
            <a:avLst/>
          </a:prstGeom>
          <a:ln>
            <a:noFill/>
          </a:ln>
          <a:effectLst>
            <a:softEdge rad="112500"/>
          </a:effectLst>
        </xdr:spPr>
      </xdr:pic>
      <xdr:sp macro="" textlink="">
        <xdr:nvSpPr>
          <xdr:cNvPr id="4" name="Rectangle 3"/>
          <xdr:cNvSpPr/>
        </xdr:nvSpPr>
        <xdr:spPr>
          <a:xfrm>
            <a:off x="7823886" y="4073411"/>
            <a:ext cx="8566570" cy="546629"/>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Revenue Requirement Workform</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(RRWF) for 2015 Filers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7892499" y="376987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6" name="Rectangle 5"/>
          <xdr:cNvSpPr/>
        </xdr:nvSpPr>
        <xdr:spPr>
          <a:xfrm>
            <a:off x="8233046" y="37396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47625</xdr:rowOff>
    </xdr:from>
    <xdr:to>
      <xdr:col>14</xdr:col>
      <xdr:colOff>351595</xdr:colOff>
      <xdr:row>8</xdr:row>
      <xdr:rowOff>219074</xdr:rowOff>
    </xdr:to>
    <xdr:grpSp>
      <xdr:nvGrpSpPr>
        <xdr:cNvPr id="11" name="Group 10"/>
        <xdr:cNvGrpSpPr/>
      </xdr:nvGrpSpPr>
      <xdr:grpSpPr>
        <a:xfrm>
          <a:off x="28575" y="47625"/>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18</xdr:col>
      <xdr:colOff>84895</xdr:colOff>
      <xdr:row>7</xdr:row>
      <xdr:rowOff>266699</xdr:rowOff>
    </xdr:to>
    <xdr:grpSp>
      <xdr:nvGrpSpPr>
        <xdr:cNvPr id="11" name="Group 10"/>
        <xdr:cNvGrpSpPr/>
      </xdr:nvGrpSpPr>
      <xdr:grpSpPr>
        <a:xfrm>
          <a:off x="0" y="0"/>
          <a:ext cx="885742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22</xdr:col>
      <xdr:colOff>904875</xdr:colOff>
      <xdr:row>4</xdr:row>
      <xdr:rowOff>85724</xdr:rowOff>
    </xdr:to>
    <xdr:grpSp>
      <xdr:nvGrpSpPr>
        <xdr:cNvPr id="17" name="Group 16"/>
        <xdr:cNvGrpSpPr/>
      </xdr:nvGrpSpPr>
      <xdr:grpSpPr>
        <a:xfrm>
          <a:off x="0" y="0"/>
          <a:ext cx="9315450" cy="1952624"/>
          <a:chOff x="9524" y="19051"/>
          <a:chExt cx="8537711" cy="1924049"/>
        </a:xfrm>
      </xdr:grpSpPr>
      <xdr:pic>
        <xdr:nvPicPr>
          <xdr:cNvPr id="18" name="Picture 1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9"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0" name="Rectangle 19"/>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542925</xdr:colOff>
      <xdr:row>40</xdr:row>
      <xdr:rowOff>28575</xdr:rowOff>
    </xdr:from>
    <xdr:to>
      <xdr:col>5</xdr:col>
      <xdr:colOff>762000</xdr:colOff>
      <xdr:row>42</xdr:row>
      <xdr:rowOff>19050</xdr:rowOff>
    </xdr:to>
    <xdr:grpSp>
      <xdr:nvGrpSpPr>
        <xdr:cNvPr id="4113" name="Group 17"/>
        <xdr:cNvGrpSpPr>
          <a:grpSpLocks/>
        </xdr:cNvGrpSpPr>
      </xdr:nvGrpSpPr>
      <xdr:grpSpPr bwMode="auto">
        <a:xfrm>
          <a:off x="895350" y="7620000"/>
          <a:ext cx="2686050" cy="314325"/>
          <a:chOff x="614" y="394"/>
          <a:chExt cx="197" cy="36"/>
        </a:xfrm>
      </xdr:grpSpPr>
      <xdr:pic>
        <xdr:nvPicPr>
          <xdr:cNvPr id="4114" name="Picture 1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5937" t="68555" r="12968" b="23633"/>
          <a:stretch>
            <a:fillRect/>
          </a:stretch>
        </xdr:blipFill>
        <xdr:spPr bwMode="auto">
          <a:xfrm>
            <a:off x="614" y="394"/>
            <a:ext cx="197" cy="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115" name="Text Box 19"/>
          <xdr:cNvSpPr txBox="1">
            <a:spLocks noChangeArrowheads="1"/>
          </xdr:cNvSpPr>
        </xdr:nvSpPr>
        <xdr:spPr bwMode="auto">
          <a:xfrm>
            <a:off x="618" y="400"/>
            <a:ext cx="188"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000000"/>
                </a:solidFill>
                <a:latin typeface="+mj-lt"/>
              </a:rPr>
              <a:t>Other Revenues / Revenue Offsets</a:t>
            </a:r>
          </a:p>
        </xdr:txBody>
      </xdr:sp>
    </xdr:grpSp>
    <xdr:clientData/>
  </xdr:twoCellAnchor>
  <xdr:twoCellAnchor editAs="absolute">
    <xdr:from>
      <xdr:col>0</xdr:col>
      <xdr:colOff>0</xdr:colOff>
      <xdr:row>0</xdr:row>
      <xdr:rowOff>0</xdr:rowOff>
    </xdr:from>
    <xdr:to>
      <xdr:col>21</xdr:col>
      <xdr:colOff>981075</xdr:colOff>
      <xdr:row>9</xdr:row>
      <xdr:rowOff>104774</xdr:rowOff>
    </xdr:to>
    <xdr:grpSp>
      <xdr:nvGrpSpPr>
        <xdr:cNvPr id="14" name="Group 13"/>
        <xdr:cNvGrpSpPr/>
      </xdr:nvGrpSpPr>
      <xdr:grpSpPr>
        <a:xfrm>
          <a:off x="0" y="0"/>
          <a:ext cx="9563100" cy="1952624"/>
          <a:chOff x="9524" y="19051"/>
          <a:chExt cx="8537711" cy="1924049"/>
        </a:xfrm>
      </xdr:grpSpPr>
      <xdr:pic>
        <xdr:nvPicPr>
          <xdr:cNvPr id="15" name="Picture 1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6" name="Picture 3"/>
          <xdr:cNvPicPr>
            <a:picLocks noChangeAspect="1" noChangeArrowheads="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7" name="Rectangle 16"/>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542925</xdr:colOff>
      <xdr:row>7</xdr:row>
      <xdr:rowOff>161924</xdr:rowOff>
    </xdr:to>
    <xdr:grpSp>
      <xdr:nvGrpSpPr>
        <xdr:cNvPr id="11" name="Group 10"/>
        <xdr:cNvGrpSpPr/>
      </xdr:nvGrpSpPr>
      <xdr:grpSpPr>
        <a:xfrm>
          <a:off x="0" y="0"/>
          <a:ext cx="85725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20</xdr:col>
      <xdr:colOff>28575</xdr:colOff>
      <xdr:row>4</xdr:row>
      <xdr:rowOff>85724</xdr:rowOff>
    </xdr:to>
    <xdr:grpSp>
      <xdr:nvGrpSpPr>
        <xdr:cNvPr id="20" name="Group 19"/>
        <xdr:cNvGrpSpPr/>
      </xdr:nvGrpSpPr>
      <xdr:grpSpPr>
        <a:xfrm>
          <a:off x="1" y="0"/>
          <a:ext cx="8229599" cy="1952624"/>
          <a:chOff x="9524" y="19051"/>
          <a:chExt cx="8537711" cy="1924049"/>
        </a:xfrm>
      </xdr:grpSpPr>
      <xdr:pic>
        <xdr:nvPicPr>
          <xdr:cNvPr id="21"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2"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3" name="Rectangle 22"/>
          <xdr:cNvSpPr/>
        </xdr:nvSpPr>
        <xdr:spPr>
          <a:xfrm>
            <a:off x="2690981" y="552314"/>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Workform</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1</xdr:col>
      <xdr:colOff>95249</xdr:colOff>
      <xdr:row>0</xdr:row>
      <xdr:rowOff>0</xdr:rowOff>
    </xdr:from>
    <xdr:to>
      <xdr:col>15</xdr:col>
      <xdr:colOff>971550</xdr:colOff>
      <xdr:row>8</xdr:row>
      <xdr:rowOff>66674</xdr:rowOff>
    </xdr:to>
    <xdr:grpSp>
      <xdr:nvGrpSpPr>
        <xdr:cNvPr id="11" name="Group 10"/>
        <xdr:cNvGrpSpPr/>
      </xdr:nvGrpSpPr>
      <xdr:grpSpPr>
        <a:xfrm>
          <a:off x="180974" y="0"/>
          <a:ext cx="9372601"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17</xdr:col>
      <xdr:colOff>85725</xdr:colOff>
      <xdr:row>9</xdr:row>
      <xdr:rowOff>95249</xdr:rowOff>
    </xdr:to>
    <xdr:grpSp>
      <xdr:nvGrpSpPr>
        <xdr:cNvPr id="11" name="Group 10"/>
        <xdr:cNvGrpSpPr/>
      </xdr:nvGrpSpPr>
      <xdr:grpSpPr>
        <a:xfrm>
          <a:off x="0" y="0"/>
          <a:ext cx="8039100" cy="1952624"/>
          <a:chOff x="9524" y="19051"/>
          <a:chExt cx="8537711" cy="1924049"/>
        </a:xfrm>
      </xdr:grpSpPr>
      <xdr:pic>
        <xdr:nvPicPr>
          <xdr:cNvPr id="12" name="Picture 1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3"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4" name="Rectangle 13"/>
          <xdr:cNvSpPr/>
        </xdr:nvSpPr>
        <xdr:spPr>
          <a:xfrm>
            <a:off x="3427854" y="774198"/>
            <a:ext cx="4819422" cy="492628"/>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Revenue Requirement Workform</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OEB/_Documents/2013EDR/Final%202013%20IRM%20R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G107"/>
  <sheetViews>
    <sheetView showGridLines="0" zoomScaleNormal="100" zoomScaleSheetLayoutView="100" workbookViewId="0">
      <selection activeCell="A40" sqref="A1:Q41"/>
    </sheetView>
  </sheetViews>
  <sheetFormatPr defaultRowHeight="12.75" x14ac:dyDescent="0.2"/>
  <cols>
    <col min="1" max="22" width="9.140625" style="5"/>
    <col min="23" max="25" width="0" style="5" hidden="1" customWidth="1"/>
    <col min="26" max="26" width="3.42578125" style="280" hidden="1" customWidth="1"/>
    <col min="27" max="27" width="46.5703125" style="280" hidden="1" customWidth="1"/>
    <col min="28" max="28" width="42.85546875" style="280" hidden="1" customWidth="1"/>
    <col min="29" max="29" width="16.42578125" style="280" hidden="1" customWidth="1"/>
    <col min="30" max="30" width="13.42578125" style="280" hidden="1" customWidth="1"/>
    <col min="31" max="31" width="13.85546875" style="281" customWidth="1"/>
    <col min="32" max="32" width="24.5703125" style="281" customWidth="1"/>
    <col min="33" max="16384" width="9.140625" style="5"/>
  </cols>
  <sheetData>
    <row r="1" spans="3:33" x14ac:dyDescent="0.2">
      <c r="C1" s="479"/>
      <c r="D1" s="479"/>
      <c r="E1" s="479"/>
      <c r="F1" s="479"/>
      <c r="G1" s="479"/>
      <c r="H1" s="479"/>
      <c r="I1" s="479"/>
      <c r="J1" s="479"/>
      <c r="K1" s="479"/>
      <c r="L1" s="479"/>
      <c r="M1" s="479"/>
      <c r="AC1" s="280" t="str">
        <f>IF('3. Data_Input_Sheet'!M12=0, "", '3. Data_Input_Sheet'!M12)</f>
        <v>Close of Discovery</v>
      </c>
    </row>
    <row r="2" spans="3:33" x14ac:dyDescent="0.2">
      <c r="C2" s="479"/>
      <c r="D2" s="479"/>
      <c r="E2" s="479"/>
      <c r="F2" s="479"/>
      <c r="G2" s="479"/>
      <c r="H2" s="479"/>
      <c r="I2" s="479"/>
      <c r="J2" s="479"/>
      <c r="K2" s="479"/>
      <c r="L2" s="479"/>
      <c r="M2" s="479"/>
      <c r="AE2" s="280"/>
      <c r="AF2" s="280"/>
      <c r="AG2" s="280"/>
    </row>
    <row r="3" spans="3:33" x14ac:dyDescent="0.2">
      <c r="C3" s="479"/>
      <c r="D3" s="479"/>
      <c r="E3" s="479"/>
      <c r="F3" s="479"/>
      <c r="G3" s="479"/>
      <c r="H3" s="479"/>
      <c r="I3" s="479"/>
      <c r="J3" s="479"/>
      <c r="K3" s="479"/>
      <c r="L3" s="479"/>
      <c r="M3" s="479"/>
    </row>
    <row r="4" spans="3:33" x14ac:dyDescent="0.2">
      <c r="C4" s="479"/>
      <c r="D4" s="479"/>
      <c r="E4" s="479"/>
      <c r="F4" s="479"/>
      <c r="G4" s="479"/>
      <c r="H4" s="479"/>
      <c r="I4" s="479"/>
      <c r="J4" s="479"/>
      <c r="K4" s="479"/>
      <c r="L4" s="479"/>
      <c r="M4" s="479"/>
    </row>
    <row r="11" spans="3:33" ht="15" x14ac:dyDescent="0.25">
      <c r="P11" s="371" t="s">
        <v>253</v>
      </c>
      <c r="Q11" s="372">
        <v>4</v>
      </c>
    </row>
    <row r="15" spans="3:33" ht="13.5" thickBot="1" x14ac:dyDescent="0.25"/>
    <row r="16" spans="3:33" ht="29.25" customHeight="1" thickTop="1" thickBot="1" x14ac:dyDescent="0.25">
      <c r="F16" s="375" t="s">
        <v>254</v>
      </c>
      <c r="G16" s="485" t="s">
        <v>193</v>
      </c>
      <c r="H16" s="486"/>
      <c r="I16" s="486"/>
      <c r="J16" s="486"/>
      <c r="K16" s="486"/>
      <c r="L16" s="486"/>
      <c r="M16" s="487"/>
    </row>
    <row r="17" spans="2:32" ht="13.5" thickBot="1" x14ac:dyDescent="0.25">
      <c r="F17" s="376"/>
      <c r="G17" s="200"/>
      <c r="H17" s="201"/>
      <c r="I17" s="200"/>
      <c r="J17" s="200"/>
      <c r="K17" s="200"/>
    </row>
    <row r="18" spans="2:32" ht="16.5" thickTop="1" thickBot="1" x14ac:dyDescent="0.25">
      <c r="F18" s="377" t="s">
        <v>255</v>
      </c>
      <c r="G18" s="488" t="s">
        <v>287</v>
      </c>
      <c r="H18" s="489"/>
      <c r="I18" s="489"/>
      <c r="J18" s="489"/>
      <c r="K18" s="490"/>
    </row>
    <row r="19" spans="2:32" ht="15" thickBot="1" x14ac:dyDescent="0.25">
      <c r="F19" s="378"/>
    </row>
    <row r="20" spans="2:32" ht="18" thickTop="1" thickBot="1" x14ac:dyDescent="0.35">
      <c r="C20" s="282"/>
      <c r="F20" s="377" t="s">
        <v>256</v>
      </c>
      <c r="G20" s="491" t="s">
        <v>290</v>
      </c>
      <c r="H20" s="492"/>
      <c r="I20" s="492"/>
      <c r="J20" s="492"/>
      <c r="K20" s="493"/>
      <c r="Z20" s="283"/>
      <c r="AA20" s="283" t="s">
        <v>221</v>
      </c>
      <c r="AB20" s="283"/>
      <c r="AC20" s="283"/>
      <c r="AD20" s="283"/>
      <c r="AE20" s="284"/>
      <c r="AF20" s="284"/>
    </row>
    <row r="21" spans="2:32" ht="15" thickBot="1" x14ac:dyDescent="0.25">
      <c r="F21" s="378"/>
      <c r="Z21" s="280">
        <v>1</v>
      </c>
      <c r="AA21" s="380" t="s">
        <v>162</v>
      </c>
      <c r="AE21" s="286"/>
      <c r="AF21" s="287"/>
    </row>
    <row r="22" spans="2:32" ht="18" thickTop="1" thickBot="1" x14ac:dyDescent="0.35">
      <c r="B22" s="477"/>
      <c r="C22" s="477"/>
      <c r="D22" s="30"/>
      <c r="F22" s="377" t="s">
        <v>257</v>
      </c>
      <c r="G22" s="491" t="s">
        <v>284</v>
      </c>
      <c r="H22" s="492"/>
      <c r="I22" s="492"/>
      <c r="J22" s="492"/>
      <c r="K22" s="493"/>
      <c r="Z22" s="280">
        <v>2</v>
      </c>
      <c r="AA22" s="380" t="s">
        <v>163</v>
      </c>
      <c r="AE22" s="286"/>
      <c r="AF22" s="287"/>
    </row>
    <row r="23" spans="2:32" ht="17.25" thickBot="1" x14ac:dyDescent="0.35">
      <c r="B23" s="30"/>
      <c r="C23" s="373"/>
      <c r="D23" s="30"/>
      <c r="F23" s="379"/>
      <c r="G23" s="200"/>
      <c r="H23" s="201"/>
      <c r="I23" s="200"/>
      <c r="J23" s="200"/>
      <c r="K23" s="200"/>
      <c r="Z23" s="280">
        <v>3</v>
      </c>
      <c r="AA23" s="380" t="s">
        <v>260</v>
      </c>
      <c r="AE23" s="286"/>
      <c r="AF23" s="287"/>
    </row>
    <row r="24" spans="2:32" ht="18" thickTop="1" thickBot="1" x14ac:dyDescent="0.35">
      <c r="B24" s="477"/>
      <c r="C24" s="477"/>
      <c r="D24" s="30"/>
      <c r="F24" s="375" t="s">
        <v>258</v>
      </c>
      <c r="G24" s="491" t="s">
        <v>285</v>
      </c>
      <c r="H24" s="492"/>
      <c r="I24" s="492"/>
      <c r="J24" s="492"/>
      <c r="K24" s="493"/>
      <c r="Z24" s="280">
        <v>4</v>
      </c>
      <c r="AA24" s="380" t="s">
        <v>261</v>
      </c>
      <c r="AE24" s="286"/>
      <c r="AF24" s="287"/>
    </row>
    <row r="25" spans="2:32" ht="17.25" thickBot="1" x14ac:dyDescent="0.35">
      <c r="B25" s="30"/>
      <c r="C25" s="373"/>
      <c r="D25" s="30"/>
      <c r="F25" s="379"/>
      <c r="G25" s="200"/>
      <c r="H25" s="201"/>
      <c r="I25" s="200"/>
      <c r="J25" s="200"/>
      <c r="K25" s="200"/>
      <c r="Z25" s="280">
        <v>5</v>
      </c>
      <c r="AA25" s="380" t="s">
        <v>262</v>
      </c>
      <c r="AE25" s="286"/>
      <c r="AF25" s="287"/>
    </row>
    <row r="26" spans="2:32" ht="18" thickTop="1" thickBot="1" x14ac:dyDescent="0.35">
      <c r="B26" s="477"/>
      <c r="C26" s="477"/>
      <c r="D26" s="477"/>
      <c r="F26" s="375" t="s">
        <v>259</v>
      </c>
      <c r="G26" s="482" t="s">
        <v>286</v>
      </c>
      <c r="H26" s="483"/>
      <c r="I26" s="483"/>
      <c r="J26" s="483"/>
      <c r="K26" s="484"/>
      <c r="Z26" s="280">
        <v>6</v>
      </c>
      <c r="AA26" s="380" t="s">
        <v>164</v>
      </c>
      <c r="AE26" s="286"/>
      <c r="AF26" s="287"/>
    </row>
    <row r="27" spans="2:32" ht="16.5" x14ac:dyDescent="0.3">
      <c r="B27" s="30"/>
      <c r="C27" s="373"/>
      <c r="D27" s="30"/>
      <c r="E27" s="374"/>
      <c r="F27" s="30"/>
      <c r="G27" s="30"/>
      <c r="H27" s="30"/>
      <c r="I27" s="30"/>
      <c r="J27" s="30"/>
      <c r="Z27" s="280">
        <v>7</v>
      </c>
      <c r="AA27" s="380" t="s">
        <v>165</v>
      </c>
      <c r="AE27" s="286"/>
      <c r="AF27" s="287"/>
    </row>
    <row r="28" spans="2:32" ht="16.5" x14ac:dyDescent="0.3">
      <c r="B28" s="477"/>
      <c r="C28" s="477"/>
      <c r="D28" s="477"/>
      <c r="E28" s="480"/>
      <c r="F28" s="481"/>
      <c r="G28" s="481"/>
      <c r="H28" s="481"/>
      <c r="I28" s="481"/>
      <c r="J28" s="481"/>
      <c r="Z28" s="280">
        <v>8</v>
      </c>
      <c r="AA28" s="380" t="s">
        <v>263</v>
      </c>
      <c r="AE28" s="286"/>
      <c r="AF28" s="287"/>
    </row>
    <row r="29" spans="2:32" ht="25.5" x14ac:dyDescent="0.2">
      <c r="B29" s="30"/>
      <c r="C29" s="30"/>
      <c r="D29" s="30"/>
      <c r="E29" s="30"/>
      <c r="F29" s="30"/>
      <c r="G29" s="30"/>
      <c r="H29" s="30"/>
      <c r="I29" s="30"/>
      <c r="J29" s="30"/>
      <c r="Z29" s="280">
        <v>9</v>
      </c>
      <c r="AA29" s="380" t="s">
        <v>264</v>
      </c>
      <c r="AE29" s="286"/>
      <c r="AF29" s="287"/>
    </row>
    <row r="30" spans="2:32" x14ac:dyDescent="0.2">
      <c r="Z30" s="280">
        <v>10</v>
      </c>
      <c r="AA30" s="380" t="s">
        <v>166</v>
      </c>
      <c r="AE30" s="286"/>
      <c r="AF30" s="287"/>
    </row>
    <row r="31" spans="2:32" x14ac:dyDescent="0.2">
      <c r="Z31" s="280">
        <v>11</v>
      </c>
      <c r="AA31" s="380" t="s">
        <v>167</v>
      </c>
      <c r="AE31" s="286"/>
      <c r="AF31" s="287"/>
    </row>
    <row r="32" spans="2:32" x14ac:dyDescent="0.2">
      <c r="Z32" s="280">
        <v>12</v>
      </c>
      <c r="AA32" s="380" t="s">
        <v>265</v>
      </c>
      <c r="AE32" s="286"/>
      <c r="AF32" s="287"/>
    </row>
    <row r="33" spans="2:32" x14ac:dyDescent="0.2">
      <c r="Z33" s="280">
        <v>13</v>
      </c>
      <c r="AA33" s="380" t="s">
        <v>168</v>
      </c>
      <c r="AE33" s="286"/>
      <c r="AF33" s="287"/>
    </row>
    <row r="34" spans="2:32" x14ac:dyDescent="0.2">
      <c r="Z34" s="280">
        <v>14</v>
      </c>
      <c r="AA34" s="380" t="s">
        <v>169</v>
      </c>
      <c r="AE34" s="286"/>
      <c r="AF34" s="287"/>
    </row>
    <row r="35" spans="2:32" x14ac:dyDescent="0.2">
      <c r="B35" s="478"/>
      <c r="C35" s="478"/>
      <c r="D35" s="478"/>
      <c r="E35" s="478"/>
      <c r="F35" s="478"/>
      <c r="G35" s="478"/>
      <c r="H35" s="478"/>
      <c r="I35" s="478"/>
      <c r="J35" s="478"/>
      <c r="K35" s="478"/>
      <c r="L35" s="478"/>
      <c r="Z35" s="280">
        <v>15</v>
      </c>
      <c r="AA35" s="380" t="s">
        <v>170</v>
      </c>
      <c r="AE35" s="286"/>
      <c r="AF35" s="287"/>
    </row>
    <row r="36" spans="2:32" x14ac:dyDescent="0.2">
      <c r="B36" s="478"/>
      <c r="C36" s="478"/>
      <c r="D36" s="478"/>
      <c r="E36" s="478"/>
      <c r="F36" s="478"/>
      <c r="G36" s="478"/>
      <c r="H36" s="478"/>
      <c r="I36" s="478"/>
      <c r="J36" s="478"/>
      <c r="K36" s="478"/>
      <c r="L36" s="478"/>
      <c r="Z36" s="280">
        <v>16</v>
      </c>
      <c r="AA36" s="380" t="s">
        <v>266</v>
      </c>
      <c r="AE36" s="286"/>
      <c r="AF36" s="287"/>
    </row>
    <row r="37" spans="2:32" x14ac:dyDescent="0.2">
      <c r="B37" s="478"/>
      <c r="C37" s="478"/>
      <c r="D37" s="478"/>
      <c r="E37" s="478"/>
      <c r="F37" s="478"/>
      <c r="G37" s="478"/>
      <c r="H37" s="478"/>
      <c r="I37" s="478"/>
      <c r="J37" s="478"/>
      <c r="K37" s="478"/>
      <c r="L37" s="478"/>
      <c r="Z37" s="280">
        <v>17</v>
      </c>
      <c r="AA37" s="380" t="s">
        <v>171</v>
      </c>
      <c r="AE37" s="286"/>
      <c r="AF37" s="287"/>
    </row>
    <row r="38" spans="2:32" x14ac:dyDescent="0.2">
      <c r="B38" s="478"/>
      <c r="C38" s="478"/>
      <c r="D38" s="478"/>
      <c r="E38" s="478"/>
      <c r="F38" s="478"/>
      <c r="G38" s="478"/>
      <c r="H38" s="478"/>
      <c r="I38" s="478"/>
      <c r="J38" s="478"/>
      <c r="K38" s="478"/>
      <c r="L38" s="478"/>
      <c r="Z38" s="280">
        <v>18</v>
      </c>
      <c r="AA38" s="380" t="s">
        <v>267</v>
      </c>
      <c r="AE38" s="286"/>
      <c r="AF38" s="287"/>
    </row>
    <row r="39" spans="2:32" x14ac:dyDescent="0.2">
      <c r="B39" s="478"/>
      <c r="C39" s="478"/>
      <c r="D39" s="478"/>
      <c r="E39" s="478"/>
      <c r="F39" s="478"/>
      <c r="G39" s="478"/>
      <c r="H39" s="478"/>
      <c r="I39" s="478"/>
      <c r="J39" s="478"/>
      <c r="K39" s="478"/>
      <c r="L39" s="478"/>
      <c r="Z39" s="280">
        <v>19</v>
      </c>
      <c r="AA39" s="380" t="s">
        <v>172</v>
      </c>
      <c r="AE39" s="286"/>
      <c r="AF39" s="287"/>
    </row>
    <row r="40" spans="2:32" x14ac:dyDescent="0.2">
      <c r="B40" s="478"/>
      <c r="C40" s="478"/>
      <c r="D40" s="478"/>
      <c r="E40" s="478"/>
      <c r="F40" s="478"/>
      <c r="G40" s="478"/>
      <c r="H40" s="478"/>
      <c r="I40" s="478"/>
      <c r="J40" s="478"/>
      <c r="K40" s="478"/>
      <c r="L40" s="478"/>
      <c r="Z40" s="280">
        <v>20</v>
      </c>
      <c r="AA40" s="380" t="s">
        <v>173</v>
      </c>
      <c r="AE40" s="286"/>
      <c r="AF40" s="287"/>
    </row>
    <row r="41" spans="2:32" x14ac:dyDescent="0.2">
      <c r="B41" s="478"/>
      <c r="C41" s="478"/>
      <c r="D41" s="478"/>
      <c r="E41" s="478"/>
      <c r="F41" s="478"/>
      <c r="G41" s="478"/>
      <c r="H41" s="478"/>
      <c r="I41" s="478"/>
      <c r="J41" s="478"/>
      <c r="K41" s="478"/>
      <c r="L41" s="478"/>
      <c r="Z41" s="280">
        <v>21</v>
      </c>
      <c r="AA41" s="380" t="s">
        <v>174</v>
      </c>
      <c r="AE41" s="286"/>
      <c r="AF41" s="287"/>
    </row>
    <row r="42" spans="2:32" x14ac:dyDescent="0.2">
      <c r="Z42" s="280">
        <v>22</v>
      </c>
      <c r="AA42" s="380" t="s">
        <v>214</v>
      </c>
      <c r="AE42" s="286"/>
      <c r="AF42" s="287"/>
    </row>
    <row r="43" spans="2:32" x14ac:dyDescent="0.2">
      <c r="Z43" s="280">
        <v>23</v>
      </c>
      <c r="AA43" s="380" t="s">
        <v>175</v>
      </c>
      <c r="AE43" s="286"/>
      <c r="AF43" s="287"/>
    </row>
    <row r="44" spans="2:32" x14ac:dyDescent="0.2">
      <c r="Z44" s="280">
        <v>24</v>
      </c>
      <c r="AA44" s="380" t="s">
        <v>215</v>
      </c>
      <c r="AE44" s="286"/>
      <c r="AF44" s="287"/>
    </row>
    <row r="45" spans="2:32" x14ac:dyDescent="0.2">
      <c r="Z45" s="280">
        <v>25</v>
      </c>
      <c r="AA45" s="380" t="s">
        <v>216</v>
      </c>
      <c r="AE45" s="286"/>
      <c r="AF45" s="287"/>
    </row>
    <row r="46" spans="2:32" x14ac:dyDescent="0.2">
      <c r="Z46" s="280">
        <v>26</v>
      </c>
      <c r="AA46" s="380" t="s">
        <v>176</v>
      </c>
      <c r="AE46" s="286"/>
      <c r="AF46" s="287"/>
    </row>
    <row r="47" spans="2:32" x14ac:dyDescent="0.2">
      <c r="Z47" s="280">
        <v>27</v>
      </c>
      <c r="AA47" s="380" t="s">
        <v>177</v>
      </c>
      <c r="AE47" s="286"/>
      <c r="AF47" s="287"/>
    </row>
    <row r="48" spans="2:32" x14ac:dyDescent="0.2">
      <c r="Z48" s="280">
        <v>28</v>
      </c>
      <c r="AA48" s="380" t="s">
        <v>178</v>
      </c>
      <c r="AE48" s="286"/>
      <c r="AF48" s="287"/>
    </row>
    <row r="49" spans="2:32" x14ac:dyDescent="0.2">
      <c r="B49" s="288"/>
      <c r="C49" s="288"/>
      <c r="D49" s="288"/>
      <c r="Z49" s="280">
        <v>29</v>
      </c>
      <c r="AA49" s="380" t="s">
        <v>268</v>
      </c>
      <c r="AE49" s="286"/>
      <c r="AF49" s="287"/>
    </row>
    <row r="50" spans="2:32" x14ac:dyDescent="0.2">
      <c r="Z50" s="280">
        <v>30</v>
      </c>
      <c r="AA50" s="380" t="s">
        <v>179</v>
      </c>
      <c r="AE50" s="286"/>
      <c r="AF50" s="287"/>
    </row>
    <row r="51" spans="2:32" x14ac:dyDescent="0.2">
      <c r="Z51" s="280">
        <v>31</v>
      </c>
      <c r="AA51" s="380" t="s">
        <v>180</v>
      </c>
      <c r="AE51" s="286"/>
      <c r="AF51" s="287"/>
    </row>
    <row r="52" spans="2:32" x14ac:dyDescent="0.2">
      <c r="Z52" s="280">
        <v>32</v>
      </c>
      <c r="AA52" s="380" t="s">
        <v>181</v>
      </c>
      <c r="AE52" s="286"/>
      <c r="AF52" s="287"/>
    </row>
    <row r="53" spans="2:32" x14ac:dyDescent="0.2">
      <c r="Z53" s="280">
        <v>33</v>
      </c>
      <c r="AA53" s="380" t="s">
        <v>182</v>
      </c>
      <c r="AE53" s="286"/>
      <c r="AF53" s="287"/>
    </row>
    <row r="54" spans="2:32" x14ac:dyDescent="0.2">
      <c r="Z54" s="280">
        <v>34</v>
      </c>
      <c r="AA54" s="380" t="s">
        <v>269</v>
      </c>
      <c r="AE54" s="286"/>
      <c r="AF54" s="287"/>
    </row>
    <row r="55" spans="2:32" x14ac:dyDescent="0.2">
      <c r="Z55" s="280">
        <v>35</v>
      </c>
      <c r="AA55" s="380" t="s">
        <v>270</v>
      </c>
      <c r="AE55" s="286"/>
      <c r="AF55" s="287"/>
    </row>
    <row r="56" spans="2:32" x14ac:dyDescent="0.2">
      <c r="Z56" s="280">
        <v>36</v>
      </c>
      <c r="AA56" s="380" t="s">
        <v>217</v>
      </c>
      <c r="AE56" s="286"/>
      <c r="AF56" s="287"/>
    </row>
    <row r="57" spans="2:32" x14ac:dyDescent="0.2">
      <c r="Z57" s="280">
        <v>37</v>
      </c>
      <c r="AA57" s="380" t="s">
        <v>271</v>
      </c>
      <c r="AE57" s="286"/>
      <c r="AF57" s="287"/>
    </row>
    <row r="58" spans="2:32" x14ac:dyDescent="0.2">
      <c r="Z58" s="280">
        <v>38</v>
      </c>
      <c r="AA58" s="380" t="s">
        <v>218</v>
      </c>
      <c r="AE58" s="286"/>
      <c r="AF58" s="287"/>
    </row>
    <row r="59" spans="2:32" x14ac:dyDescent="0.2">
      <c r="Z59" s="280">
        <v>39</v>
      </c>
      <c r="AA59" s="380" t="s">
        <v>183</v>
      </c>
      <c r="AE59" s="286"/>
      <c r="AF59" s="287"/>
    </row>
    <row r="60" spans="2:32" x14ac:dyDescent="0.2">
      <c r="Z60" s="280">
        <v>40</v>
      </c>
      <c r="AA60" s="380" t="s">
        <v>184</v>
      </c>
      <c r="AE60" s="286"/>
      <c r="AF60" s="287"/>
    </row>
    <row r="61" spans="2:32" x14ac:dyDescent="0.2">
      <c r="Z61" s="280">
        <v>41</v>
      </c>
      <c r="AA61" s="380" t="s">
        <v>185</v>
      </c>
      <c r="AE61" s="286"/>
      <c r="AF61" s="287"/>
    </row>
    <row r="62" spans="2:32" x14ac:dyDescent="0.2">
      <c r="Z62" s="280">
        <v>42</v>
      </c>
      <c r="AA62" s="380" t="s">
        <v>186</v>
      </c>
      <c r="AE62" s="286"/>
      <c r="AF62" s="287"/>
    </row>
    <row r="63" spans="2:32" x14ac:dyDescent="0.2">
      <c r="Z63" s="280">
        <v>43</v>
      </c>
      <c r="AA63" s="380" t="s">
        <v>219</v>
      </c>
      <c r="AE63" s="286"/>
      <c r="AF63" s="287"/>
    </row>
    <row r="64" spans="2:32" x14ac:dyDescent="0.2">
      <c r="Z64" s="280">
        <v>44</v>
      </c>
      <c r="AA64" s="380" t="s">
        <v>187</v>
      </c>
      <c r="AE64" s="286"/>
      <c r="AF64" s="287"/>
    </row>
    <row r="65" spans="26:32" x14ac:dyDescent="0.2">
      <c r="Z65" s="280">
        <v>45</v>
      </c>
      <c r="AA65" s="380" t="s">
        <v>188</v>
      </c>
      <c r="AE65" s="286"/>
      <c r="AF65" s="287"/>
    </row>
    <row r="66" spans="26:32" x14ac:dyDescent="0.2">
      <c r="Z66" s="280">
        <v>46</v>
      </c>
      <c r="AA66" s="380" t="s">
        <v>272</v>
      </c>
      <c r="AE66" s="286"/>
      <c r="AF66" s="287"/>
    </row>
    <row r="67" spans="26:32" x14ac:dyDescent="0.2">
      <c r="Z67" s="280">
        <v>47</v>
      </c>
      <c r="AA67" s="380" t="s">
        <v>273</v>
      </c>
      <c r="AE67" s="286"/>
      <c r="AF67" s="287"/>
    </row>
    <row r="68" spans="26:32" x14ac:dyDescent="0.2">
      <c r="Z68" s="280">
        <v>48</v>
      </c>
      <c r="AA68" s="380" t="s">
        <v>274</v>
      </c>
      <c r="AE68" s="286"/>
      <c r="AF68" s="287"/>
    </row>
    <row r="69" spans="26:32" x14ac:dyDescent="0.2">
      <c r="Z69" s="280">
        <v>49</v>
      </c>
      <c r="AA69" s="380" t="s">
        <v>189</v>
      </c>
      <c r="AE69" s="286"/>
      <c r="AF69" s="287"/>
    </row>
    <row r="70" spans="26:32" x14ac:dyDescent="0.2">
      <c r="Z70" s="280">
        <v>50</v>
      </c>
      <c r="AA70" s="380" t="s">
        <v>275</v>
      </c>
      <c r="AE70" s="286"/>
      <c r="AF70" s="287"/>
    </row>
    <row r="71" spans="26:32" x14ac:dyDescent="0.2">
      <c r="Z71" s="280">
        <v>51</v>
      </c>
      <c r="AA71" s="380" t="s">
        <v>190</v>
      </c>
      <c r="AE71" s="286"/>
      <c r="AF71" s="287"/>
    </row>
    <row r="72" spans="26:32" x14ac:dyDescent="0.2">
      <c r="Z72" s="280">
        <v>52</v>
      </c>
      <c r="AA72" s="380" t="s">
        <v>191</v>
      </c>
      <c r="AE72" s="286"/>
      <c r="AF72" s="287"/>
    </row>
    <row r="73" spans="26:32" x14ac:dyDescent="0.2">
      <c r="Z73" s="280">
        <v>53</v>
      </c>
      <c r="AA73" s="380" t="s">
        <v>276</v>
      </c>
      <c r="AE73" s="286"/>
      <c r="AF73" s="287"/>
    </row>
    <row r="74" spans="26:32" x14ac:dyDescent="0.2">
      <c r="Z74" s="280">
        <v>54</v>
      </c>
      <c r="AA74" s="380" t="s">
        <v>192</v>
      </c>
      <c r="AE74" s="286"/>
      <c r="AF74" s="287"/>
    </row>
    <row r="75" spans="26:32" x14ac:dyDescent="0.2">
      <c r="Z75" s="280">
        <v>55</v>
      </c>
      <c r="AA75" s="380" t="s">
        <v>277</v>
      </c>
      <c r="AE75" s="286"/>
      <c r="AF75" s="287"/>
    </row>
    <row r="76" spans="26:32" x14ac:dyDescent="0.2">
      <c r="Z76" s="280">
        <v>56</v>
      </c>
      <c r="AA76" s="380" t="s">
        <v>193</v>
      </c>
      <c r="AE76" s="286"/>
      <c r="AF76" s="287"/>
    </row>
    <row r="77" spans="26:32" x14ac:dyDescent="0.2">
      <c r="Z77" s="280">
        <v>57</v>
      </c>
      <c r="AA77" s="380" t="s">
        <v>194</v>
      </c>
      <c r="AE77" s="286"/>
      <c r="AF77" s="287"/>
    </row>
    <row r="78" spans="26:32" x14ac:dyDescent="0.2">
      <c r="Z78" s="280">
        <v>58</v>
      </c>
      <c r="AA78" s="380" t="s">
        <v>195</v>
      </c>
      <c r="AE78" s="286"/>
      <c r="AF78" s="287"/>
    </row>
    <row r="79" spans="26:32" x14ac:dyDescent="0.2">
      <c r="Z79" s="280">
        <v>59</v>
      </c>
      <c r="AA79" s="380" t="s">
        <v>278</v>
      </c>
      <c r="AE79" s="286"/>
      <c r="AF79" s="287"/>
    </row>
    <row r="80" spans="26:32" x14ac:dyDescent="0.2">
      <c r="Z80" s="280">
        <v>60</v>
      </c>
      <c r="AA80" s="380" t="s">
        <v>196</v>
      </c>
      <c r="AE80" s="286"/>
      <c r="AF80" s="287"/>
    </row>
    <row r="81" spans="26:32" x14ac:dyDescent="0.2">
      <c r="Z81" s="280">
        <v>61</v>
      </c>
      <c r="AA81" s="381" t="s">
        <v>197</v>
      </c>
      <c r="AE81" s="286"/>
      <c r="AF81" s="287"/>
    </row>
    <row r="82" spans="26:32" x14ac:dyDescent="0.2">
      <c r="Z82" s="280">
        <v>62</v>
      </c>
      <c r="AA82" s="380" t="s">
        <v>198</v>
      </c>
      <c r="AE82" s="286"/>
      <c r="AF82" s="287"/>
    </row>
    <row r="83" spans="26:32" x14ac:dyDescent="0.2">
      <c r="Z83" s="280">
        <v>63</v>
      </c>
      <c r="AA83" s="380" t="s">
        <v>199</v>
      </c>
      <c r="AE83" s="286"/>
      <c r="AF83" s="287"/>
    </row>
    <row r="84" spans="26:32" x14ac:dyDescent="0.2">
      <c r="Z84" s="280">
        <v>64</v>
      </c>
      <c r="AA84" s="380" t="s">
        <v>200</v>
      </c>
      <c r="AE84" s="286"/>
      <c r="AF84" s="287"/>
    </row>
    <row r="85" spans="26:32" x14ac:dyDescent="0.2">
      <c r="Z85" s="280">
        <v>65</v>
      </c>
      <c r="AA85" s="380" t="s">
        <v>202</v>
      </c>
      <c r="AE85" s="286"/>
      <c r="AF85" s="287"/>
    </row>
    <row r="86" spans="26:32" x14ac:dyDescent="0.2">
      <c r="Z86" s="280">
        <v>66</v>
      </c>
      <c r="AA86" s="380" t="s">
        <v>201</v>
      </c>
      <c r="AE86" s="287"/>
      <c r="AF86" s="287"/>
    </row>
    <row r="87" spans="26:32" x14ac:dyDescent="0.2">
      <c r="Z87" s="280">
        <v>67</v>
      </c>
      <c r="AA87" s="380" t="s">
        <v>203</v>
      </c>
      <c r="AE87" s="287"/>
      <c r="AF87" s="287"/>
    </row>
    <row r="88" spans="26:32" x14ac:dyDescent="0.2">
      <c r="Z88" s="280">
        <v>68</v>
      </c>
      <c r="AA88" s="380" t="s">
        <v>204</v>
      </c>
      <c r="AE88" s="287"/>
      <c r="AF88" s="287"/>
    </row>
    <row r="89" spans="26:32" x14ac:dyDescent="0.2">
      <c r="Z89" s="280">
        <v>69</v>
      </c>
      <c r="AA89" s="380" t="s">
        <v>220</v>
      </c>
      <c r="AE89" s="287"/>
      <c r="AF89" s="287"/>
    </row>
    <row r="90" spans="26:32" x14ac:dyDescent="0.2">
      <c r="Z90" s="280">
        <v>70</v>
      </c>
      <c r="AA90" s="380" t="s">
        <v>205</v>
      </c>
      <c r="AE90" s="287"/>
      <c r="AF90" s="287"/>
    </row>
    <row r="91" spans="26:32" x14ac:dyDescent="0.2">
      <c r="Z91" s="280">
        <v>71</v>
      </c>
      <c r="AA91" s="380" t="s">
        <v>206</v>
      </c>
      <c r="AE91" s="287"/>
      <c r="AF91" s="287"/>
    </row>
    <row r="92" spans="26:32" x14ac:dyDescent="0.2">
      <c r="Z92" s="280">
        <v>72</v>
      </c>
      <c r="AA92" s="380" t="s">
        <v>207</v>
      </c>
      <c r="AE92" s="287"/>
      <c r="AF92" s="287"/>
    </row>
    <row r="93" spans="26:32" x14ac:dyDescent="0.2">
      <c r="Z93" s="280">
        <v>73</v>
      </c>
      <c r="AA93" s="380" t="s">
        <v>208</v>
      </c>
      <c r="AE93" s="287"/>
      <c r="AF93" s="287"/>
    </row>
    <row r="94" spans="26:32" x14ac:dyDescent="0.2">
      <c r="Z94" s="280">
        <v>74</v>
      </c>
      <c r="AA94" s="380" t="s">
        <v>209</v>
      </c>
      <c r="AE94" s="287"/>
      <c r="AF94" s="287"/>
    </row>
    <row r="95" spans="26:32" x14ac:dyDescent="0.2">
      <c r="Z95" s="280">
        <v>75</v>
      </c>
      <c r="AA95" s="380" t="s">
        <v>210</v>
      </c>
      <c r="AE95" s="287"/>
      <c r="AF95" s="287"/>
    </row>
    <row r="96" spans="26:32" x14ac:dyDescent="0.2">
      <c r="Z96" s="280">
        <v>76</v>
      </c>
      <c r="AA96" s="380" t="s">
        <v>211</v>
      </c>
      <c r="AE96" s="287"/>
      <c r="AF96" s="287"/>
    </row>
    <row r="97" spans="26:32" x14ac:dyDescent="0.2">
      <c r="Z97" s="280">
        <v>77</v>
      </c>
      <c r="AA97" s="380" t="s">
        <v>212</v>
      </c>
      <c r="AE97" s="287"/>
      <c r="AF97" s="287"/>
    </row>
    <row r="98" spans="26:32" x14ac:dyDescent="0.2">
      <c r="Z98" s="280">
        <v>78</v>
      </c>
      <c r="AA98" s="380" t="s">
        <v>213</v>
      </c>
      <c r="AE98" s="287"/>
      <c r="AF98" s="287"/>
    </row>
    <row r="99" spans="26:32" ht="15" x14ac:dyDescent="0.25">
      <c r="AA99" s="270"/>
      <c r="AB99" s="285"/>
      <c r="AE99" s="287"/>
      <c r="AF99" s="287"/>
    </row>
    <row r="100" spans="26:32" ht="15" x14ac:dyDescent="0.25">
      <c r="AA100" s="270"/>
      <c r="AB100" s="285"/>
      <c r="AE100" s="287"/>
      <c r="AF100" s="287"/>
    </row>
    <row r="101" spans="26:32" ht="15" x14ac:dyDescent="0.25">
      <c r="AA101" s="270"/>
      <c r="AB101" s="285"/>
      <c r="AE101" s="287"/>
      <c r="AF101" s="287"/>
    </row>
    <row r="102" spans="26:32" ht="15" x14ac:dyDescent="0.25">
      <c r="AA102" s="270"/>
      <c r="AB102" s="285"/>
      <c r="AE102" s="287"/>
      <c r="AF102" s="287"/>
    </row>
    <row r="103" spans="26:32" ht="15" x14ac:dyDescent="0.25">
      <c r="AA103" s="270"/>
      <c r="AB103" s="285"/>
      <c r="AE103" s="287"/>
      <c r="AF103" s="287"/>
    </row>
    <row r="104" spans="26:32" ht="15" x14ac:dyDescent="0.25">
      <c r="AA104" s="270"/>
      <c r="AB104" s="285"/>
      <c r="AE104" s="287"/>
      <c r="AF104" s="287"/>
    </row>
    <row r="105" spans="26:32" ht="15" x14ac:dyDescent="0.25">
      <c r="AA105" s="270"/>
      <c r="AB105" s="285"/>
      <c r="AE105" s="287"/>
      <c r="AF105" s="287"/>
    </row>
    <row r="106" spans="26:32" ht="15" x14ac:dyDescent="0.25">
      <c r="AA106" s="270"/>
      <c r="AB106" s="285"/>
      <c r="AE106" s="287"/>
      <c r="AF106" s="287"/>
    </row>
    <row r="107" spans="26:32" ht="15" x14ac:dyDescent="0.25">
      <c r="AA107" s="270"/>
      <c r="AB107" s="285"/>
      <c r="AE107" s="287"/>
      <c r="AF107" s="287"/>
    </row>
  </sheetData>
  <sheetProtection password="82A3" sheet="1" objects="1" scenarios="1" formatColumns="0" formatRows="0"/>
  <mergeCells count="14">
    <mergeCell ref="B28:D28"/>
    <mergeCell ref="B35:L41"/>
    <mergeCell ref="C1:M2"/>
    <mergeCell ref="C3:M4"/>
    <mergeCell ref="E28:J28"/>
    <mergeCell ref="G26:K26"/>
    <mergeCell ref="B22:C22"/>
    <mergeCell ref="G16:M16"/>
    <mergeCell ref="G18:K18"/>
    <mergeCell ref="G20:K20"/>
    <mergeCell ref="G22:K22"/>
    <mergeCell ref="G24:K24"/>
    <mergeCell ref="B24:C24"/>
    <mergeCell ref="B26:D26"/>
  </mergeCells>
  <phoneticPr fontId="30" type="noConversion"/>
  <conditionalFormatting sqref="E22:J22 E24:J24 E26:J26 E28:J28">
    <cfRule type="cellIs" dxfId="12" priority="1" stopIfTrue="1" operator="notEqual">
      <formula>""</formula>
    </cfRule>
  </conditionalFormatting>
  <dataValidations count="2">
    <dataValidation allowBlank="1" showInputMessage="1" showErrorMessage="1" prompt="First and last name, title" sqref="G22:K22"/>
    <dataValidation type="list" allowBlank="1" showInputMessage="1" showErrorMessage="1" sqref="G16:M16">
      <formula1>$AA$21:$AA$98</formula1>
    </dataValidation>
  </dataValidations>
  <pageMargins left="0.75" right="0.75" top="1" bottom="1" header="0.5" footer="0.5"/>
  <pageSetup scale="78" orientation="landscape" r:id="rId1"/>
  <headerFooter alignWithMargins="0"/>
  <colBreaks count="1" manualBreakCount="1">
    <brk id="17" max="42"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211"/>
  <sheetViews>
    <sheetView tabSelected="1" topLeftCell="A16" workbookViewId="0">
      <pane xSplit="3" ySplit="4" topLeftCell="D47" activePane="bottomRight" state="frozen"/>
      <selection activeCell="A16" sqref="A16"/>
      <selection pane="topRight" activeCell="D16" sqref="D16"/>
      <selection pane="bottomLeft" activeCell="A20" sqref="A20"/>
      <selection pane="bottomRight" activeCell="C58" sqref="C58"/>
    </sheetView>
  </sheetViews>
  <sheetFormatPr defaultRowHeight="12.75" outlineLevelRow="1" x14ac:dyDescent="0.2"/>
  <cols>
    <col min="1" max="1" width="3.28515625" style="409" bestFit="1" customWidth="1"/>
    <col min="2" max="2" width="23.5703125" style="409" customWidth="1"/>
    <col min="3" max="3" width="51.7109375" style="409" customWidth="1"/>
    <col min="4" max="4" width="11.42578125" style="409" customWidth="1"/>
    <col min="5" max="5" width="10.7109375" style="409" customWidth="1"/>
    <col min="6" max="7" width="12" style="409" customWidth="1"/>
    <col min="8" max="8" width="12.7109375" style="409" customWidth="1"/>
    <col min="9" max="9" width="12.42578125" style="409" customWidth="1"/>
    <col min="10" max="10" width="10.140625" style="409" customWidth="1"/>
    <col min="11" max="11" width="10.7109375" style="409" customWidth="1"/>
    <col min="12" max="12" width="14.28515625" style="409" customWidth="1"/>
    <col min="13" max="13" width="11.140625" style="409" customWidth="1"/>
    <col min="14" max="14" width="13.5703125" style="409" customWidth="1"/>
    <col min="15" max="15" width="11.5703125" style="409" customWidth="1"/>
    <col min="16" max="16" width="5.7109375" style="409" hidden="1" customWidth="1"/>
    <col min="17" max="18" width="0" style="409" hidden="1" customWidth="1"/>
    <col min="19" max="16384" width="9.140625" style="409"/>
  </cols>
  <sheetData>
    <row r="2" spans="2:15" x14ac:dyDescent="0.2">
      <c r="I2" s="410"/>
      <c r="J2" s="410"/>
      <c r="K2" s="410"/>
      <c r="L2" s="410"/>
      <c r="M2" s="410"/>
      <c r="N2" s="410"/>
      <c r="O2" s="410"/>
    </row>
    <row r="3" spans="2:15" x14ac:dyDescent="0.2">
      <c r="I3" s="411"/>
      <c r="J3" s="411"/>
      <c r="K3" s="411"/>
      <c r="L3" s="411"/>
      <c r="M3" s="411"/>
      <c r="N3" s="411"/>
      <c r="O3" s="411"/>
    </row>
    <row r="4" spans="2:15" x14ac:dyDescent="0.2">
      <c r="I4" s="411"/>
      <c r="J4" s="411"/>
      <c r="K4" s="411"/>
      <c r="L4" s="411"/>
      <c r="M4" s="411"/>
      <c r="N4" s="411"/>
      <c r="O4" s="411"/>
    </row>
    <row r="5" spans="2:15" x14ac:dyDescent="0.2">
      <c r="I5" s="412"/>
      <c r="J5" s="412"/>
      <c r="K5" s="412"/>
      <c r="L5" s="412"/>
      <c r="M5" s="412"/>
      <c r="N5" s="412"/>
      <c r="O5" s="412"/>
    </row>
    <row r="6" spans="2:15" x14ac:dyDescent="0.2">
      <c r="I6" s="412"/>
      <c r="J6" s="412"/>
      <c r="K6" s="412"/>
      <c r="L6" s="412"/>
      <c r="M6" s="412"/>
      <c r="N6" s="412"/>
      <c r="O6" s="412"/>
    </row>
    <row r="7" spans="2:15" x14ac:dyDescent="0.2">
      <c r="I7" s="412"/>
      <c r="J7" s="412"/>
      <c r="K7" s="412"/>
      <c r="L7" s="412"/>
      <c r="M7" s="412"/>
      <c r="N7" s="412"/>
      <c r="O7" s="412"/>
    </row>
    <row r="8" spans="2:15" x14ac:dyDescent="0.2">
      <c r="I8" s="412"/>
      <c r="J8" s="412"/>
      <c r="K8" s="412"/>
      <c r="L8" s="412"/>
      <c r="M8" s="412"/>
      <c r="N8" s="412"/>
      <c r="O8" s="412"/>
    </row>
    <row r="9" spans="2:15" x14ac:dyDescent="0.2">
      <c r="I9" s="412"/>
      <c r="J9" s="412"/>
      <c r="K9" s="412"/>
      <c r="L9" s="412"/>
      <c r="M9" s="412"/>
      <c r="N9" s="412"/>
      <c r="O9" s="412"/>
    </row>
    <row r="10" spans="2:15" x14ac:dyDescent="0.2">
      <c r="I10" s="412"/>
      <c r="J10" s="412"/>
      <c r="K10" s="412"/>
      <c r="L10" s="412"/>
      <c r="M10" s="412"/>
      <c r="N10" s="412"/>
      <c r="O10" s="412"/>
    </row>
    <row r="11" spans="2:15" x14ac:dyDescent="0.2">
      <c r="I11" s="412"/>
      <c r="J11" s="412"/>
      <c r="K11" s="412"/>
      <c r="L11" s="412"/>
      <c r="M11" s="412"/>
      <c r="N11" s="412"/>
      <c r="O11" s="412"/>
    </row>
    <row r="14" spans="2:15" ht="18" x14ac:dyDescent="0.25">
      <c r="B14" s="413" t="s">
        <v>291</v>
      </c>
    </row>
    <row r="15" spans="2:15" ht="83.25" customHeight="1" x14ac:dyDescent="0.2">
      <c r="B15" s="590" t="s">
        <v>292</v>
      </c>
      <c r="C15" s="590"/>
      <c r="D15" s="590"/>
      <c r="E15" s="590"/>
      <c r="F15" s="590"/>
      <c r="G15" s="590"/>
      <c r="H15" s="590"/>
      <c r="I15" s="590"/>
      <c r="J15" s="590"/>
      <c r="K15" s="590"/>
      <c r="L15" s="590"/>
      <c r="M15" s="590"/>
      <c r="N15" s="590"/>
      <c r="O15" s="590"/>
    </row>
    <row r="16" spans="2:15" ht="23.25" x14ac:dyDescent="0.35">
      <c r="B16" s="591" t="s">
        <v>312</v>
      </c>
      <c r="C16" s="591"/>
      <c r="D16" s="591"/>
      <c r="E16" s="591"/>
      <c r="F16" s="591"/>
      <c r="G16" s="591"/>
      <c r="H16" s="591"/>
      <c r="I16" s="591"/>
      <c r="J16" s="591"/>
      <c r="K16" s="591"/>
      <c r="L16" s="591"/>
      <c r="M16" s="591"/>
      <c r="N16" s="591"/>
      <c r="O16" s="591"/>
    </row>
    <row r="17" spans="1:17" ht="16.5" thickBot="1" x14ac:dyDescent="0.3">
      <c r="B17" s="414"/>
      <c r="C17" s="415"/>
      <c r="D17" s="415"/>
      <c r="E17" s="415"/>
      <c r="F17" s="415"/>
      <c r="G17" s="415"/>
      <c r="H17" s="415"/>
      <c r="I17" s="415"/>
      <c r="J17" s="415"/>
      <c r="K17" s="415"/>
      <c r="L17" s="415"/>
      <c r="M17" s="415"/>
      <c r="N17" s="415"/>
      <c r="O17" s="415"/>
    </row>
    <row r="18" spans="1:17" ht="14.25" thickTop="1" thickBot="1" x14ac:dyDescent="0.25">
      <c r="A18" s="416"/>
      <c r="B18" s="466"/>
      <c r="C18" s="417"/>
      <c r="D18" s="592" t="s">
        <v>89</v>
      </c>
      <c r="E18" s="593"/>
      <c r="F18" s="594" t="s">
        <v>293</v>
      </c>
      <c r="G18" s="594"/>
      <c r="H18" s="595"/>
      <c r="I18" s="596" t="s">
        <v>117</v>
      </c>
      <c r="J18" s="597"/>
      <c r="K18" s="598"/>
      <c r="L18" s="592" t="s">
        <v>250</v>
      </c>
      <c r="M18" s="592"/>
      <c r="N18" s="592"/>
      <c r="O18" s="593"/>
      <c r="P18" s="418"/>
    </row>
    <row r="19" spans="1:17" ht="51.75" thickBot="1" x14ac:dyDescent="0.25">
      <c r="A19" s="416"/>
      <c r="B19" s="419" t="s">
        <v>294</v>
      </c>
      <c r="C19" s="419" t="s">
        <v>295</v>
      </c>
      <c r="D19" s="420" t="s">
        <v>296</v>
      </c>
      <c r="E19" s="421" t="s">
        <v>297</v>
      </c>
      <c r="F19" s="420" t="s">
        <v>7</v>
      </c>
      <c r="G19" s="422" t="s">
        <v>298</v>
      </c>
      <c r="H19" s="421" t="s">
        <v>299</v>
      </c>
      <c r="I19" s="423" t="s">
        <v>300</v>
      </c>
      <c r="J19" s="424" t="s">
        <v>331</v>
      </c>
      <c r="K19" s="425" t="s">
        <v>301</v>
      </c>
      <c r="L19" s="423" t="s">
        <v>302</v>
      </c>
      <c r="M19" s="422" t="s">
        <v>303</v>
      </c>
      <c r="N19" s="422" t="s">
        <v>242</v>
      </c>
      <c r="O19" s="468" t="s">
        <v>304</v>
      </c>
    </row>
    <row r="20" spans="1:17" ht="13.5" thickTop="1" x14ac:dyDescent="0.2">
      <c r="A20" s="416"/>
      <c r="B20" s="438"/>
      <c r="C20" s="416"/>
      <c r="D20" s="426"/>
      <c r="E20" s="427"/>
      <c r="F20" s="426"/>
      <c r="G20" s="428"/>
      <c r="H20" s="427"/>
      <c r="I20" s="429"/>
      <c r="J20" s="430"/>
      <c r="K20" s="431"/>
      <c r="L20" s="429"/>
      <c r="M20" s="428"/>
      <c r="N20" s="428"/>
      <c r="O20" s="431"/>
    </row>
    <row r="21" spans="1:17" x14ac:dyDescent="0.2">
      <c r="A21" s="416"/>
      <c r="B21" s="467"/>
      <c r="C21" s="432" t="s">
        <v>305</v>
      </c>
      <c r="D21" s="433">
        <v>8512.7455897787677</v>
      </c>
      <c r="E21" s="434">
        <v>6.3908864526714917E-2</v>
      </c>
      <c r="F21" s="433">
        <v>133201.32743432338</v>
      </c>
      <c r="G21" s="435">
        <v>139105.4743725486</v>
      </c>
      <c r="H21" s="436">
        <v>18083.711668431319</v>
      </c>
      <c r="I21" s="433">
        <v>5370.6967917884995</v>
      </c>
      <c r="J21" s="435">
        <v>644.54145409957187</v>
      </c>
      <c r="K21" s="436">
        <v>12978.260172253078</v>
      </c>
      <c r="L21" s="433">
        <v>27711.47352870099</v>
      </c>
      <c r="M21" s="435">
        <v>1517.630594167234</v>
      </c>
      <c r="N21" s="435">
        <v>26193.842934533757</v>
      </c>
      <c r="O21" s="437">
        <v>105.2964743543243</v>
      </c>
    </row>
    <row r="22" spans="1:17" x14ac:dyDescent="0.2">
      <c r="A22" s="418"/>
      <c r="B22" s="438"/>
      <c r="C22" s="416"/>
      <c r="D22" s="426"/>
      <c r="E22" s="427"/>
      <c r="F22" s="426"/>
      <c r="G22" s="428"/>
      <c r="H22" s="427"/>
      <c r="I22" s="426"/>
      <c r="J22" s="428"/>
      <c r="K22" s="427"/>
      <c r="L22" s="426"/>
      <c r="M22" s="428"/>
      <c r="N22" s="428"/>
      <c r="O22" s="416"/>
    </row>
    <row r="23" spans="1:17" outlineLevel="1" x14ac:dyDescent="0.2">
      <c r="A23" s="587">
        <v>1</v>
      </c>
      <c r="B23" s="588" t="s">
        <v>316</v>
      </c>
      <c r="C23" s="462" t="s">
        <v>306</v>
      </c>
      <c r="D23" s="440">
        <v>8542.0660785402633</v>
      </c>
      <c r="E23" s="441">
        <v>6.3892486929191888E-2</v>
      </c>
      <c r="F23" s="440">
        <v>133694.37455153232</v>
      </c>
      <c r="G23" s="442">
        <v>139105.4743725486</v>
      </c>
      <c r="H23" s="443">
        <v>18083.711668431319</v>
      </c>
      <c r="I23" s="440">
        <v>5369.6166080876737</v>
      </c>
      <c r="J23" s="444">
        <v>645.17997241591422</v>
      </c>
      <c r="K23" s="443">
        <v>12978.260172253078</v>
      </c>
      <c r="L23" s="440">
        <v>27740.352352078</v>
      </c>
      <c r="M23" s="442">
        <v>1517.063594167234</v>
      </c>
      <c r="N23" s="444">
        <v>26223.288757910766</v>
      </c>
      <c r="O23" s="445">
        <v>43.891812589079628</v>
      </c>
      <c r="Q23" s="409" t="str">
        <f>IF(AND(ISBLANK(B23), ISBLANK(C23)), "X", "")</f>
        <v/>
      </c>
    </row>
    <row r="24" spans="1:17" outlineLevel="1" x14ac:dyDescent="0.2">
      <c r="A24" s="587"/>
      <c r="B24" s="589"/>
      <c r="C24" s="463" t="s">
        <v>307</v>
      </c>
      <c r="D24" s="447">
        <f>IF(D23="","",D23-D21)</f>
        <v>29.320488761495653</v>
      </c>
      <c r="E24" s="448">
        <f t="shared" ref="E24:O24" si="0">IF(E23="","",E23-E21)</f>
        <v>-1.637759752302903E-5</v>
      </c>
      <c r="F24" s="447">
        <f t="shared" si="0"/>
        <v>493.04711720894556</v>
      </c>
      <c r="G24" s="449">
        <f t="shared" si="0"/>
        <v>0</v>
      </c>
      <c r="H24" s="450">
        <f t="shared" si="0"/>
        <v>0</v>
      </c>
      <c r="I24" s="447">
        <f t="shared" si="0"/>
        <v>-1.080183700825728</v>
      </c>
      <c r="J24" s="449">
        <f t="shared" si="0"/>
        <v>0.63851831634235623</v>
      </c>
      <c r="K24" s="451">
        <f t="shared" si="0"/>
        <v>0</v>
      </c>
      <c r="L24" s="447">
        <f t="shared" si="0"/>
        <v>28.878823377010121</v>
      </c>
      <c r="M24" s="449">
        <f t="shared" si="0"/>
        <v>-0.56700000000000728</v>
      </c>
      <c r="N24" s="449">
        <f t="shared" si="0"/>
        <v>29.445823377009219</v>
      </c>
      <c r="O24" s="452">
        <f t="shared" si="0"/>
        <v>-61.404661765244676</v>
      </c>
    </row>
    <row r="25" spans="1:17" outlineLevel="1" x14ac:dyDescent="0.2">
      <c r="A25" s="587"/>
      <c r="B25" s="465"/>
      <c r="C25" s="464"/>
      <c r="D25" s="426"/>
      <c r="E25" s="427"/>
      <c r="F25" s="426"/>
      <c r="G25" s="428"/>
      <c r="H25" s="427"/>
      <c r="I25" s="426"/>
      <c r="J25" s="428"/>
      <c r="K25" s="427"/>
      <c r="L25" s="426"/>
      <c r="M25" s="428"/>
      <c r="N25" s="428"/>
      <c r="O25" s="416"/>
    </row>
    <row r="26" spans="1:17" outlineLevel="1" x14ac:dyDescent="0.2">
      <c r="A26" s="587">
        <v>2</v>
      </c>
      <c r="B26" s="589" t="s">
        <v>317</v>
      </c>
      <c r="C26" s="462" t="s">
        <v>313</v>
      </c>
      <c r="D26" s="440">
        <v>8542.2492970687599</v>
      </c>
      <c r="E26" s="441">
        <v>6.3893857357297884E-2</v>
      </c>
      <c r="F26" s="440">
        <v>133694.37455153232</v>
      </c>
      <c r="G26" s="442">
        <v>139105.4743725486</v>
      </c>
      <c r="H26" s="443">
        <v>18083.711668431319</v>
      </c>
      <c r="I26" s="440">
        <v>5369.6166080876737</v>
      </c>
      <c r="J26" s="444">
        <v>611.53486904947442</v>
      </c>
      <c r="K26" s="443">
        <v>12978.260172253078</v>
      </c>
      <c r="L26" s="440">
        <v>27706.89046724006</v>
      </c>
      <c r="M26" s="442">
        <v>1517.063594167234</v>
      </c>
      <c r="N26" s="444">
        <v>26189.826873072827</v>
      </c>
      <c r="O26" s="445">
        <v>99.22642237144062</v>
      </c>
      <c r="Q26" s="409" t="str">
        <f t="shared" ref="Q26" si="1">IF(AND(ISBLANK(B26), ISBLANK(C26)), "X", "")</f>
        <v/>
      </c>
    </row>
    <row r="27" spans="1:17" outlineLevel="1" x14ac:dyDescent="0.2">
      <c r="A27" s="587"/>
      <c r="B27" s="589"/>
      <c r="C27" s="463" t="s">
        <v>307</v>
      </c>
      <c r="D27" s="447">
        <f>IF(D26="","",D26-D23)</f>
        <v>0.18321852849658171</v>
      </c>
      <c r="E27" s="448">
        <f t="shared" ref="E27:O27" si="2">IF(E26="","",E26-E23)</f>
        <v>1.3704281059956358E-6</v>
      </c>
      <c r="F27" s="447">
        <f t="shared" si="2"/>
        <v>0</v>
      </c>
      <c r="G27" s="449">
        <f t="shared" si="2"/>
        <v>0</v>
      </c>
      <c r="H27" s="450">
        <f t="shared" si="2"/>
        <v>0</v>
      </c>
      <c r="I27" s="447">
        <f t="shared" si="2"/>
        <v>0</v>
      </c>
      <c r="J27" s="449">
        <f t="shared" si="2"/>
        <v>-33.645103366439798</v>
      </c>
      <c r="K27" s="451">
        <f t="shared" si="2"/>
        <v>0</v>
      </c>
      <c r="L27" s="447">
        <f t="shared" si="2"/>
        <v>-33.461884837939579</v>
      </c>
      <c r="M27" s="449">
        <f t="shared" si="2"/>
        <v>0</v>
      </c>
      <c r="N27" s="449">
        <f t="shared" si="2"/>
        <v>-33.461884837939579</v>
      </c>
      <c r="O27" s="452">
        <f t="shared" si="2"/>
        <v>55.334609782360992</v>
      </c>
    </row>
    <row r="28" spans="1:17" outlineLevel="1" x14ac:dyDescent="0.2">
      <c r="A28" s="587"/>
      <c r="B28" s="465"/>
      <c r="C28" s="464"/>
      <c r="D28" s="426"/>
      <c r="E28" s="427"/>
      <c r="F28" s="426"/>
      <c r="G28" s="428"/>
      <c r="H28" s="427"/>
      <c r="I28" s="426"/>
      <c r="J28" s="428"/>
      <c r="K28" s="427"/>
      <c r="L28" s="426"/>
      <c r="M28" s="428"/>
      <c r="N28" s="428"/>
      <c r="O28" s="416"/>
    </row>
    <row r="29" spans="1:17" outlineLevel="1" x14ac:dyDescent="0.2">
      <c r="A29" s="587">
        <v>3</v>
      </c>
      <c r="B29" s="589" t="s">
        <v>318</v>
      </c>
      <c r="C29" s="462" t="s">
        <v>314</v>
      </c>
      <c r="D29" s="440">
        <v>8540.176828726615</v>
      </c>
      <c r="E29" s="441">
        <v>6.3873017316200514E-2</v>
      </c>
      <c r="F29" s="440">
        <v>133705.54872097011</v>
      </c>
      <c r="G29" s="442">
        <v>139191.4295220699</v>
      </c>
      <c r="H29" s="443">
        <v>18094.885837869086</v>
      </c>
      <c r="I29" s="440">
        <v>5369.6166080876737</v>
      </c>
      <c r="J29" s="444">
        <v>685.8130134608657</v>
      </c>
      <c r="K29" s="443">
        <v>13064.215321774373</v>
      </c>
      <c r="L29" s="440">
        <v>27865.051292830602</v>
      </c>
      <c r="M29" s="442">
        <v>1517.063594167234</v>
      </c>
      <c r="N29" s="444">
        <v>26347.987698663368</v>
      </c>
      <c r="O29" s="445">
        <v>96.699584781846596</v>
      </c>
      <c r="Q29" s="409" t="str">
        <f t="shared" ref="Q29" si="3">IF(AND(ISBLANK(B29), ISBLANK(C29)), "X", "")</f>
        <v/>
      </c>
    </row>
    <row r="30" spans="1:17" outlineLevel="1" x14ac:dyDescent="0.2">
      <c r="A30" s="587"/>
      <c r="B30" s="589"/>
      <c r="C30" s="463" t="s">
        <v>307</v>
      </c>
      <c r="D30" s="447">
        <f>IF(D29="","",D29-D26)</f>
        <v>-2.0724683421449299</v>
      </c>
      <c r="E30" s="448">
        <f t="shared" ref="E30:O30" si="4">IF(E29="","",E29-E26)</f>
        <v>-2.0840041097369699E-5</v>
      </c>
      <c r="F30" s="447">
        <f t="shared" si="4"/>
        <v>11.174169437785167</v>
      </c>
      <c r="G30" s="449">
        <f t="shared" si="4"/>
        <v>85.955149521294516</v>
      </c>
      <c r="H30" s="450">
        <f t="shared" si="4"/>
        <v>11.174169437766977</v>
      </c>
      <c r="I30" s="447">
        <f t="shared" si="4"/>
        <v>0</v>
      </c>
      <c r="J30" s="449">
        <f t="shared" si="4"/>
        <v>74.278144411391281</v>
      </c>
      <c r="K30" s="451">
        <f t="shared" si="4"/>
        <v>85.955149521294516</v>
      </c>
      <c r="L30" s="447">
        <f t="shared" si="4"/>
        <v>158.16082559054121</v>
      </c>
      <c r="M30" s="449">
        <f t="shared" si="4"/>
        <v>0</v>
      </c>
      <c r="N30" s="449">
        <f t="shared" si="4"/>
        <v>158.16082559054121</v>
      </c>
      <c r="O30" s="452">
        <f t="shared" si="4"/>
        <v>-2.5268375895940238</v>
      </c>
    </row>
    <row r="31" spans="1:17" outlineLevel="1" x14ac:dyDescent="0.2">
      <c r="A31" s="587"/>
      <c r="B31" s="465"/>
      <c r="C31" s="464"/>
      <c r="D31" s="426"/>
      <c r="E31" s="427"/>
      <c r="F31" s="426"/>
      <c r="G31" s="428"/>
      <c r="H31" s="427"/>
      <c r="I31" s="426"/>
      <c r="J31" s="428"/>
      <c r="K31" s="427"/>
      <c r="L31" s="426"/>
      <c r="M31" s="428"/>
      <c r="N31" s="428"/>
      <c r="O31" s="416"/>
    </row>
    <row r="32" spans="1:17" outlineLevel="1" x14ac:dyDescent="0.2">
      <c r="A32" s="587">
        <v>4</v>
      </c>
      <c r="B32" s="589" t="s">
        <v>319</v>
      </c>
      <c r="C32" s="462" t="s">
        <v>315</v>
      </c>
      <c r="D32" s="440">
        <v>8547.7021567897609</v>
      </c>
      <c r="E32" s="441">
        <v>6.3875343593869732E-2</v>
      </c>
      <c r="F32" s="440">
        <v>133818.49201684925</v>
      </c>
      <c r="G32" s="442">
        <v>140060.22410575565</v>
      </c>
      <c r="H32" s="443">
        <v>18207.829133748237</v>
      </c>
      <c r="I32" s="440">
        <v>5369.6166080876737</v>
      </c>
      <c r="J32" s="444">
        <v>687.32362028600585</v>
      </c>
      <c r="K32" s="443">
        <v>13064.215321774373</v>
      </c>
      <c r="L32" s="440">
        <v>27874.087227718886</v>
      </c>
      <c r="M32" s="442">
        <v>1512.6564072189858</v>
      </c>
      <c r="N32" s="444">
        <v>26361.4308204999</v>
      </c>
      <c r="O32" s="445">
        <v>112.17864276828874</v>
      </c>
      <c r="Q32" s="409" t="str">
        <f t="shared" ref="Q32" si="5">IF(AND(ISBLANK(B32), ISBLANK(C32)), "X", "")</f>
        <v/>
      </c>
    </row>
    <row r="33" spans="1:21" ht="27" customHeight="1" outlineLevel="1" x14ac:dyDescent="0.2">
      <c r="A33" s="587"/>
      <c r="B33" s="589"/>
      <c r="C33" s="463" t="s">
        <v>307</v>
      </c>
      <c r="D33" s="447">
        <f>IF(D32="","",D32-D29)</f>
        <v>7.5253280631459347</v>
      </c>
      <c r="E33" s="448">
        <f t="shared" ref="E33:O33" si="6">IF(E32="","",E32-E29)</f>
        <v>2.326277669217891E-6</v>
      </c>
      <c r="F33" s="447">
        <f t="shared" si="6"/>
        <v>112.94329587914399</v>
      </c>
      <c r="G33" s="449">
        <f t="shared" si="6"/>
        <v>868.79458368575433</v>
      </c>
      <c r="H33" s="450">
        <f t="shared" si="6"/>
        <v>112.94329587915126</v>
      </c>
      <c r="I33" s="447">
        <f t="shared" si="6"/>
        <v>0</v>
      </c>
      <c r="J33" s="449">
        <f t="shared" si="6"/>
        <v>1.5106068251401439</v>
      </c>
      <c r="K33" s="451">
        <f t="shared" si="6"/>
        <v>0</v>
      </c>
      <c r="L33" s="447">
        <f t="shared" si="6"/>
        <v>9.035934888284828</v>
      </c>
      <c r="M33" s="449">
        <f t="shared" si="6"/>
        <v>-4.4071869482481816</v>
      </c>
      <c r="N33" s="449">
        <f t="shared" si="6"/>
        <v>13.443121836531645</v>
      </c>
      <c r="O33" s="452">
        <f t="shared" si="6"/>
        <v>15.479057986442143</v>
      </c>
    </row>
    <row r="34" spans="1:21" outlineLevel="1" x14ac:dyDescent="0.2">
      <c r="A34" s="587"/>
      <c r="B34" s="465"/>
      <c r="C34" s="464"/>
      <c r="D34" s="426"/>
      <c r="E34" s="427"/>
      <c r="F34" s="426"/>
      <c r="G34" s="428"/>
      <c r="H34" s="427"/>
      <c r="I34" s="426"/>
      <c r="J34" s="428"/>
      <c r="K34" s="427"/>
      <c r="L34" s="426"/>
      <c r="M34" s="428"/>
      <c r="N34" s="428"/>
      <c r="O34" s="416"/>
    </row>
    <row r="35" spans="1:21" ht="38.25" outlineLevel="1" x14ac:dyDescent="0.2">
      <c r="A35" s="587">
        <v>5</v>
      </c>
      <c r="B35" s="588" t="s">
        <v>320</v>
      </c>
      <c r="C35" s="462" t="s">
        <v>321</v>
      </c>
      <c r="D35" s="440">
        <v>9423.0001258658267</v>
      </c>
      <c r="E35" s="441">
        <v>6.4059686085619377E-2</v>
      </c>
      <c r="F35" s="440">
        <v>147097.19484531123</v>
      </c>
      <c r="G35" s="442">
        <v>140060.22410575565</v>
      </c>
      <c r="H35" s="443">
        <v>18207.829133748237</v>
      </c>
      <c r="I35" s="440">
        <v>5664.5774424121009</v>
      </c>
      <c r="J35" s="444">
        <v>585.19478514369268</v>
      </c>
      <c r="K35" s="443">
        <v>13064.215321774373</v>
      </c>
      <c r="L35" s="440">
        <v>28942.217195977064</v>
      </c>
      <c r="M35" s="442">
        <v>1512.6564072189858</v>
      </c>
      <c r="N35" s="444">
        <v>27429.560788758077</v>
      </c>
      <c r="O35" s="445">
        <v>749.46840031837598</v>
      </c>
      <c r="Q35" s="409" t="str">
        <f t="shared" ref="Q35" si="7">IF(AND(ISBLANK(B35), ISBLANK(C35)), "X", "")</f>
        <v/>
      </c>
    </row>
    <row r="36" spans="1:21" outlineLevel="1" x14ac:dyDescent="0.2">
      <c r="A36" s="587"/>
      <c r="B36" s="589"/>
      <c r="C36" s="463" t="s">
        <v>307</v>
      </c>
      <c r="D36" s="447">
        <f>IF(D35="","",D35-D32)</f>
        <v>875.29796907606578</v>
      </c>
      <c r="E36" s="448">
        <f t="shared" ref="E36:O36" si="8">IF(E35="","",E35-E32)</f>
        <v>1.8434249174964501E-4</v>
      </c>
      <c r="F36" s="447">
        <f t="shared" si="8"/>
        <v>13278.702828461974</v>
      </c>
      <c r="G36" s="449">
        <f t="shared" si="8"/>
        <v>0</v>
      </c>
      <c r="H36" s="450">
        <f t="shared" si="8"/>
        <v>0</v>
      </c>
      <c r="I36" s="447">
        <f t="shared" si="8"/>
        <v>294.9608343244272</v>
      </c>
      <c r="J36" s="449">
        <f t="shared" si="8"/>
        <v>-102.12883514231316</v>
      </c>
      <c r="K36" s="451">
        <f t="shared" si="8"/>
        <v>0</v>
      </c>
      <c r="L36" s="447">
        <f t="shared" si="8"/>
        <v>1068.1299682581775</v>
      </c>
      <c r="M36" s="449">
        <f t="shared" si="8"/>
        <v>0</v>
      </c>
      <c r="N36" s="449">
        <f t="shared" si="8"/>
        <v>1068.1299682581775</v>
      </c>
      <c r="O36" s="452">
        <f t="shared" si="8"/>
        <v>637.28975755008719</v>
      </c>
    </row>
    <row r="37" spans="1:21" outlineLevel="1" x14ac:dyDescent="0.2">
      <c r="A37" s="587"/>
      <c r="B37" s="438"/>
      <c r="C37" s="416"/>
      <c r="D37" s="426"/>
      <c r="E37" s="427"/>
      <c r="F37" s="426"/>
      <c r="G37" s="428"/>
      <c r="H37" s="427"/>
      <c r="I37" s="426"/>
      <c r="J37" s="428"/>
      <c r="K37" s="427"/>
      <c r="L37" s="426"/>
      <c r="M37" s="428"/>
      <c r="N37" s="428"/>
      <c r="O37" s="416"/>
    </row>
    <row r="38" spans="1:21" outlineLevel="1" x14ac:dyDescent="0.2">
      <c r="A38" s="587">
        <v>6</v>
      </c>
      <c r="B38" s="588" t="s">
        <v>324</v>
      </c>
      <c r="C38" s="439" t="s">
        <v>322</v>
      </c>
      <c r="D38" s="440">
        <v>9424.2362583436916</v>
      </c>
      <c r="E38" s="441">
        <v>6.4059372964574923E-2</v>
      </c>
      <c r="F38" s="440">
        <v>147117.21052210941</v>
      </c>
      <c r="G38" s="442">
        <v>140214.19085035686</v>
      </c>
      <c r="H38" s="443">
        <v>18227.84481054639</v>
      </c>
      <c r="I38" s="440">
        <v>5664.5774424121009</v>
      </c>
      <c r="J38" s="444">
        <v>585.4622624824724</v>
      </c>
      <c r="K38" s="443">
        <v>13064.215321774373</v>
      </c>
      <c r="L38" s="440">
        <v>28943.72080579371</v>
      </c>
      <c r="M38" s="442">
        <v>1512.6564072189858</v>
      </c>
      <c r="N38" s="444">
        <v>27431.064398574723</v>
      </c>
      <c r="O38" s="445">
        <v>804.58061909314313</v>
      </c>
      <c r="P38" s="418"/>
      <c r="Q38" s="418" t="str">
        <f t="shared" ref="Q38" si="9">IF(AND(ISBLANK(B38), ISBLANK(C38)), "X", "")</f>
        <v/>
      </c>
      <c r="R38" s="418"/>
      <c r="S38" s="418"/>
      <c r="T38" s="418"/>
      <c r="U38" s="418"/>
    </row>
    <row r="39" spans="1:21" outlineLevel="1" x14ac:dyDescent="0.2">
      <c r="A39" s="587"/>
      <c r="B39" s="589"/>
      <c r="C39" s="446" t="s">
        <v>307</v>
      </c>
      <c r="D39" s="447">
        <f>IF(D38="","",D38-D35)</f>
        <v>1.236132477864885</v>
      </c>
      <c r="E39" s="448">
        <f t="shared" ref="E39:O39" si="10">IF(E38="","",E38-E35)</f>
        <v>-3.1312104445402333E-7</v>
      </c>
      <c r="F39" s="447">
        <f t="shared" si="10"/>
        <v>20.01567679818254</v>
      </c>
      <c r="G39" s="449">
        <f t="shared" si="10"/>
        <v>153.96674460120266</v>
      </c>
      <c r="H39" s="450">
        <f t="shared" si="10"/>
        <v>20.015676798153436</v>
      </c>
      <c r="I39" s="447">
        <f t="shared" si="10"/>
        <v>0</v>
      </c>
      <c r="J39" s="449">
        <f t="shared" si="10"/>
        <v>0.26747733877971314</v>
      </c>
      <c r="K39" s="451">
        <f t="shared" si="10"/>
        <v>0</v>
      </c>
      <c r="L39" s="447">
        <f t="shared" si="10"/>
        <v>1.5036098166456213</v>
      </c>
      <c r="M39" s="449">
        <f t="shared" si="10"/>
        <v>0</v>
      </c>
      <c r="N39" s="449">
        <f t="shared" si="10"/>
        <v>1.5036098166456213</v>
      </c>
      <c r="O39" s="452">
        <f t="shared" si="10"/>
        <v>55.112218774767143</v>
      </c>
      <c r="P39" s="418"/>
      <c r="Q39" s="418"/>
      <c r="R39" s="418"/>
      <c r="S39" s="418"/>
      <c r="T39" s="418"/>
      <c r="U39" s="418"/>
    </row>
    <row r="40" spans="1:21" outlineLevel="1" x14ac:dyDescent="0.2">
      <c r="A40" s="601"/>
      <c r="B40" s="465"/>
      <c r="C40" s="416"/>
      <c r="D40" s="426"/>
      <c r="E40" s="427"/>
      <c r="F40" s="426"/>
      <c r="G40" s="428"/>
      <c r="H40" s="427"/>
      <c r="I40" s="426"/>
      <c r="J40" s="428"/>
      <c r="K40" s="427"/>
      <c r="L40" s="426"/>
      <c r="M40" s="428"/>
      <c r="N40" s="428"/>
      <c r="O40" s="416"/>
      <c r="P40" s="418"/>
      <c r="Q40" s="418"/>
      <c r="R40" s="418"/>
      <c r="S40" s="418"/>
      <c r="T40" s="418"/>
      <c r="U40" s="418"/>
    </row>
    <row r="41" spans="1:21" outlineLevel="1" x14ac:dyDescent="0.2">
      <c r="A41" s="587">
        <v>7</v>
      </c>
      <c r="B41" s="599" t="s">
        <v>325</v>
      </c>
      <c r="C41" s="439" t="s">
        <v>326</v>
      </c>
      <c r="D41" s="440">
        <v>9238.2214718535888</v>
      </c>
      <c r="E41" s="441">
        <v>6.4071230548330277E-2</v>
      </c>
      <c r="F41" s="440">
        <v>144186.73393333695</v>
      </c>
      <c r="G41" s="442">
        <v>140214.19085035686</v>
      </c>
      <c r="H41" s="443">
        <v>15297.368221773933</v>
      </c>
      <c r="I41" s="440">
        <v>5664.5774424121009</v>
      </c>
      <c r="J41" s="444">
        <v>546.30954104685441</v>
      </c>
      <c r="K41" s="443">
        <v>13064.215321774373</v>
      </c>
      <c r="L41" s="440">
        <v>28718.553297867988</v>
      </c>
      <c r="M41" s="442">
        <v>1512.6564072189858</v>
      </c>
      <c r="N41" s="444">
        <v>27205.896890649001</v>
      </c>
      <c r="O41" s="445">
        <v>836.1465309166</v>
      </c>
      <c r="Q41" s="409" t="str">
        <f t="shared" ref="Q41" si="11">IF(AND(ISBLANK(B41), ISBLANK(C41)), "X", "")</f>
        <v/>
      </c>
    </row>
    <row r="42" spans="1:21" outlineLevel="1" x14ac:dyDescent="0.2">
      <c r="A42" s="587"/>
      <c r="B42" s="600"/>
      <c r="C42" s="446" t="s">
        <v>307</v>
      </c>
      <c r="D42" s="447">
        <f>IF(D41="","",D41-D38)</f>
        <v>-186.01478649010278</v>
      </c>
      <c r="E42" s="448">
        <f t="shared" ref="E42:O42" si="12">IF(E41="","",E41-E38)</f>
        <v>1.1857583755353618E-5</v>
      </c>
      <c r="F42" s="447">
        <f t="shared" si="12"/>
        <v>-2930.4765887724643</v>
      </c>
      <c r="G42" s="449">
        <f t="shared" si="12"/>
        <v>0</v>
      </c>
      <c r="H42" s="450">
        <f t="shared" si="12"/>
        <v>-2930.476588772457</v>
      </c>
      <c r="I42" s="447">
        <f t="shared" si="12"/>
        <v>0</v>
      </c>
      <c r="J42" s="449">
        <f t="shared" si="12"/>
        <v>-39.152721435617991</v>
      </c>
      <c r="K42" s="451">
        <f t="shared" si="12"/>
        <v>0</v>
      </c>
      <c r="L42" s="447">
        <f t="shared" si="12"/>
        <v>-225.16750792572202</v>
      </c>
      <c r="M42" s="449">
        <f t="shared" si="12"/>
        <v>0</v>
      </c>
      <c r="N42" s="449">
        <f t="shared" si="12"/>
        <v>-225.16750792572202</v>
      </c>
      <c r="O42" s="452">
        <f t="shared" si="12"/>
        <v>31.565911823456872</v>
      </c>
    </row>
    <row r="43" spans="1:21" outlineLevel="1" x14ac:dyDescent="0.2">
      <c r="A43" s="587"/>
      <c r="B43" s="438"/>
      <c r="C43" s="416"/>
      <c r="D43" s="426"/>
      <c r="E43" s="427"/>
      <c r="F43" s="426"/>
      <c r="G43" s="428"/>
      <c r="H43" s="427"/>
      <c r="I43" s="426"/>
      <c r="J43" s="428"/>
      <c r="K43" s="427"/>
      <c r="L43" s="426"/>
      <c r="M43" s="428"/>
      <c r="N43" s="428"/>
      <c r="O43" s="416"/>
    </row>
    <row r="44" spans="1:21" outlineLevel="1" x14ac:dyDescent="0.2">
      <c r="A44" s="587">
        <v>8</v>
      </c>
      <c r="B44" s="599" t="s">
        <v>325</v>
      </c>
      <c r="C44" s="439" t="s">
        <v>327</v>
      </c>
      <c r="D44" s="440">
        <v>9251.4224915051291</v>
      </c>
      <c r="E44" s="441">
        <v>6.4071102154302173E-2</v>
      </c>
      <c r="F44" s="440">
        <v>144393.05990436947</v>
      </c>
      <c r="G44" s="442">
        <v>142105.3546545046</v>
      </c>
      <c r="H44" s="443">
        <v>15503.694192806452</v>
      </c>
      <c r="I44" s="440">
        <v>5664.5774424121009</v>
      </c>
      <c r="J44" s="444">
        <v>549.06558282170283</v>
      </c>
      <c r="K44" s="443">
        <v>13064.215321774373</v>
      </c>
      <c r="L44" s="440">
        <v>28734.510359294378</v>
      </c>
      <c r="M44" s="442">
        <v>1432.5920632981258</v>
      </c>
      <c r="N44" s="444">
        <v>27301.918295996253</v>
      </c>
      <c r="O44" s="445">
        <v>688.35596777879925</v>
      </c>
      <c r="Q44" s="409" t="str">
        <f t="shared" ref="Q44" si="13">IF(AND(ISBLANK(B44), ISBLANK(C44)), "X", "")</f>
        <v/>
      </c>
    </row>
    <row r="45" spans="1:21" outlineLevel="1" x14ac:dyDescent="0.2">
      <c r="A45" s="587"/>
      <c r="B45" s="600"/>
      <c r="C45" s="446" t="s">
        <v>307</v>
      </c>
      <c r="D45" s="447">
        <f>IF(D44="","",D44-D41)</f>
        <v>13.201019651540264</v>
      </c>
      <c r="E45" s="448">
        <f t="shared" ref="E45:O45" si="14">IF(E44="","",E44-E41)</f>
        <v>-1.2839402810382872E-7</v>
      </c>
      <c r="F45" s="447">
        <f t="shared" si="14"/>
        <v>206.32597103252192</v>
      </c>
      <c r="G45" s="449">
        <f t="shared" si="14"/>
        <v>1891.1638041477418</v>
      </c>
      <c r="H45" s="450">
        <f t="shared" si="14"/>
        <v>206.32597103251828</v>
      </c>
      <c r="I45" s="447">
        <f t="shared" si="14"/>
        <v>0</v>
      </c>
      <c r="J45" s="449">
        <f t="shared" si="14"/>
        <v>2.7560417748484269</v>
      </c>
      <c r="K45" s="451">
        <f t="shared" si="14"/>
        <v>0</v>
      </c>
      <c r="L45" s="447">
        <f t="shared" si="14"/>
        <v>15.957061426390283</v>
      </c>
      <c r="M45" s="449">
        <f t="shared" si="14"/>
        <v>-80.064343920859983</v>
      </c>
      <c r="N45" s="449">
        <f t="shared" si="14"/>
        <v>96.021405347251857</v>
      </c>
      <c r="O45" s="452">
        <f t="shared" si="14"/>
        <v>-147.79056313780075</v>
      </c>
    </row>
    <row r="46" spans="1:21" outlineLevel="1" x14ac:dyDescent="0.2">
      <c r="A46" s="587"/>
      <c r="B46" s="438"/>
      <c r="C46" s="416"/>
      <c r="D46" s="426"/>
      <c r="E46" s="427"/>
      <c r="F46" s="426"/>
      <c r="G46" s="428"/>
      <c r="H46" s="427"/>
      <c r="I46" s="426"/>
      <c r="J46" s="428"/>
      <c r="K46" s="427"/>
      <c r="L46" s="426"/>
      <c r="M46" s="428"/>
      <c r="N46" s="428"/>
      <c r="O46" s="416"/>
    </row>
    <row r="47" spans="1:21" ht="25.5" outlineLevel="1" x14ac:dyDescent="0.2">
      <c r="A47" s="587">
        <v>9</v>
      </c>
      <c r="B47" s="599" t="s">
        <v>325</v>
      </c>
      <c r="C47" s="462" t="s">
        <v>328</v>
      </c>
      <c r="D47" s="440">
        <v>9251.4797001059469</v>
      </c>
      <c r="E47" s="441">
        <v>6.4071498354790313E-2</v>
      </c>
      <c r="F47" s="440">
        <v>144393.05990436947</v>
      </c>
      <c r="G47" s="442">
        <v>142105.3546545046</v>
      </c>
      <c r="H47" s="443">
        <v>15503.694192806452</v>
      </c>
      <c r="I47" s="440">
        <v>5664.5774424121009</v>
      </c>
      <c r="J47" s="444">
        <v>549.06558282170283</v>
      </c>
      <c r="K47" s="443">
        <v>13064.215321774373</v>
      </c>
      <c r="L47" s="440">
        <v>28734.567567895196</v>
      </c>
      <c r="M47" s="442">
        <v>1432.5920632981258</v>
      </c>
      <c r="N47" s="444">
        <v>27301.975504597071</v>
      </c>
      <c r="O47" s="445">
        <v>704.71078376760784</v>
      </c>
      <c r="Q47" s="409" t="str">
        <f t="shared" ref="Q47" si="15">IF(AND(ISBLANK(B47), ISBLANK(C47)), "X", "")</f>
        <v/>
      </c>
    </row>
    <row r="48" spans="1:21" outlineLevel="1" x14ac:dyDescent="0.2">
      <c r="A48" s="587"/>
      <c r="B48" s="600"/>
      <c r="C48" s="463" t="s">
        <v>307</v>
      </c>
      <c r="D48" s="447">
        <f>IF(D47="","",D47-D44)</f>
        <v>5.7208600817830302E-2</v>
      </c>
      <c r="E48" s="448">
        <f t="shared" ref="E48:O48" si="16">IF(E47="","",E47-E44)</f>
        <v>3.9620048813970854E-7</v>
      </c>
      <c r="F48" s="447">
        <f t="shared" si="16"/>
        <v>0</v>
      </c>
      <c r="G48" s="449">
        <f t="shared" si="16"/>
        <v>0</v>
      </c>
      <c r="H48" s="450">
        <f t="shared" si="16"/>
        <v>0</v>
      </c>
      <c r="I48" s="447">
        <f t="shared" si="16"/>
        <v>0</v>
      </c>
      <c r="J48" s="449">
        <f t="shared" si="16"/>
        <v>0</v>
      </c>
      <c r="K48" s="451">
        <f t="shared" si="16"/>
        <v>0</v>
      </c>
      <c r="L48" s="447">
        <f t="shared" si="16"/>
        <v>5.7208600817830302E-2</v>
      </c>
      <c r="M48" s="449">
        <f t="shared" si="16"/>
        <v>0</v>
      </c>
      <c r="N48" s="449">
        <f t="shared" si="16"/>
        <v>5.7208600817830302E-2</v>
      </c>
      <c r="O48" s="452">
        <f t="shared" si="16"/>
        <v>16.354815988808582</v>
      </c>
    </row>
    <row r="49" spans="1:21" outlineLevel="1" x14ac:dyDescent="0.2">
      <c r="A49" s="587"/>
      <c r="B49" s="438"/>
      <c r="C49" s="416"/>
      <c r="D49" s="426"/>
      <c r="E49" s="427"/>
      <c r="F49" s="426"/>
      <c r="G49" s="428"/>
      <c r="H49" s="427"/>
      <c r="I49" s="426"/>
      <c r="J49" s="428"/>
      <c r="K49" s="427"/>
      <c r="L49" s="426"/>
      <c r="M49" s="428"/>
      <c r="N49" s="428"/>
      <c r="O49" s="416"/>
    </row>
    <row r="50" spans="1:21" ht="25.5" outlineLevel="1" x14ac:dyDescent="0.2">
      <c r="A50" s="587">
        <v>10</v>
      </c>
      <c r="B50" s="599" t="s">
        <v>325</v>
      </c>
      <c r="C50" s="462" t="s">
        <v>329</v>
      </c>
      <c r="D50" s="440">
        <v>9251.7513004100692</v>
      </c>
      <c r="E50" s="441">
        <v>6.4071539879288597E-2</v>
      </c>
      <c r="F50" s="440">
        <v>144397.20534016285</v>
      </c>
      <c r="G50" s="442">
        <v>142143.35131622231</v>
      </c>
      <c r="H50" s="443">
        <v>15507.839628599855</v>
      </c>
      <c r="I50" s="440">
        <v>5664.5774424121009</v>
      </c>
      <c r="J50" s="444">
        <v>549.12095729027601</v>
      </c>
      <c r="K50" s="443">
        <v>13102.211983492074</v>
      </c>
      <c r="L50" s="440">
        <v>28772.891204385593</v>
      </c>
      <c r="M50" s="442">
        <v>1432.5920632981258</v>
      </c>
      <c r="N50" s="444">
        <v>27340.299141087467</v>
      </c>
      <c r="O50" s="445">
        <v>657.30931252414837</v>
      </c>
      <c r="Q50" s="409" t="str">
        <f t="shared" ref="Q50" si="17">IF(AND(ISBLANK(B50), ISBLANK(C50)), "X", "")</f>
        <v/>
      </c>
    </row>
    <row r="51" spans="1:21" outlineLevel="1" x14ac:dyDescent="0.2">
      <c r="A51" s="587"/>
      <c r="B51" s="600"/>
      <c r="C51" s="463" t="s">
        <v>307</v>
      </c>
      <c r="D51" s="447">
        <f>IF(D50="","",D50-D47)</f>
        <v>0.27160030412233027</v>
      </c>
      <c r="E51" s="448">
        <f t="shared" ref="E51:O51" si="18">IF(E50="","",E50-E47)</f>
        <v>4.1524498284317701E-8</v>
      </c>
      <c r="F51" s="447">
        <f t="shared" si="18"/>
        <v>4.1454357933835126</v>
      </c>
      <c r="G51" s="449">
        <f t="shared" si="18"/>
        <v>37.996661717712414</v>
      </c>
      <c r="H51" s="450">
        <f t="shared" si="18"/>
        <v>4.1454357934035215</v>
      </c>
      <c r="I51" s="447">
        <f t="shared" si="18"/>
        <v>0</v>
      </c>
      <c r="J51" s="449">
        <f t="shared" si="18"/>
        <v>5.5374468573177182E-2</v>
      </c>
      <c r="K51" s="451">
        <f t="shared" si="18"/>
        <v>37.9966617177015</v>
      </c>
      <c r="L51" s="447">
        <f t="shared" si="18"/>
        <v>38.323636490396893</v>
      </c>
      <c r="M51" s="449">
        <f t="shared" si="18"/>
        <v>0</v>
      </c>
      <c r="N51" s="449">
        <f t="shared" si="18"/>
        <v>38.323636490396893</v>
      </c>
      <c r="O51" s="452">
        <f t="shared" si="18"/>
        <v>-47.401471243459468</v>
      </c>
    </row>
    <row r="52" spans="1:21" outlineLevel="1" x14ac:dyDescent="0.2">
      <c r="A52" s="587"/>
      <c r="B52" s="438"/>
      <c r="C52" s="416"/>
      <c r="D52" s="426"/>
      <c r="E52" s="427"/>
      <c r="F52" s="426"/>
      <c r="G52" s="428"/>
      <c r="H52" s="427"/>
      <c r="I52" s="426"/>
      <c r="J52" s="428"/>
      <c r="K52" s="427"/>
      <c r="L52" s="426"/>
      <c r="M52" s="428"/>
      <c r="N52" s="428"/>
      <c r="O52" s="416"/>
    </row>
    <row r="53" spans="1:21" ht="25.5" x14ac:dyDescent="0.2">
      <c r="A53" s="587">
        <v>11</v>
      </c>
      <c r="B53" s="599" t="s">
        <v>325</v>
      </c>
      <c r="C53" s="439" t="s">
        <v>330</v>
      </c>
      <c r="D53" s="440">
        <v>8880.6580138691625</v>
      </c>
      <c r="E53" s="441">
        <v>6.1501592035307084E-2</v>
      </c>
      <c r="F53" s="440">
        <v>144397.20534016285</v>
      </c>
      <c r="G53" s="442">
        <v>142143.35131622231</v>
      </c>
      <c r="H53" s="443">
        <v>15507.839628599855</v>
      </c>
      <c r="I53" s="440">
        <v>5664.5774424121009</v>
      </c>
      <c r="J53" s="444">
        <v>549.12095729027601</v>
      </c>
      <c r="K53" s="443">
        <v>13102.211983492074</v>
      </c>
      <c r="L53" s="440">
        <v>28401.797917844684</v>
      </c>
      <c r="M53" s="442">
        <v>1432.5920632981258</v>
      </c>
      <c r="N53" s="444">
        <v>26969.205854546559</v>
      </c>
      <c r="O53" s="445">
        <v>672.08625119859596</v>
      </c>
      <c r="Q53" s="409" t="str">
        <f t="shared" ref="Q53" si="19">IF(AND(ISBLANK(B53), ISBLANK(C53)), "X", "")</f>
        <v/>
      </c>
      <c r="S53" s="586" t="s">
        <v>332</v>
      </c>
      <c r="T53" s="586"/>
      <c r="U53" s="586"/>
    </row>
    <row r="54" spans="1:21" x14ac:dyDescent="0.2">
      <c r="A54" s="587"/>
      <c r="B54" s="600"/>
      <c r="C54" s="446" t="s">
        <v>307</v>
      </c>
      <c r="D54" s="447">
        <f>IF(D53="","",D53-D50)</f>
        <v>-371.09328654090677</v>
      </c>
      <c r="E54" s="448">
        <f t="shared" ref="E54:O54" si="20">IF(E53="","",E53-E50)</f>
        <v>-2.5699478439815127E-3</v>
      </c>
      <c r="F54" s="447">
        <f t="shared" si="20"/>
        <v>0</v>
      </c>
      <c r="G54" s="449">
        <f t="shared" si="20"/>
        <v>0</v>
      </c>
      <c r="H54" s="450">
        <f t="shared" si="20"/>
        <v>0</v>
      </c>
      <c r="I54" s="447">
        <f t="shared" si="20"/>
        <v>0</v>
      </c>
      <c r="J54" s="449">
        <f t="shared" si="20"/>
        <v>0</v>
      </c>
      <c r="K54" s="451">
        <f t="shared" si="20"/>
        <v>0</v>
      </c>
      <c r="L54" s="447">
        <f t="shared" si="20"/>
        <v>-371.09328654090859</v>
      </c>
      <c r="M54" s="449">
        <f t="shared" si="20"/>
        <v>0</v>
      </c>
      <c r="N54" s="449">
        <f t="shared" si="20"/>
        <v>-371.09328654090859</v>
      </c>
      <c r="O54" s="452">
        <f t="shared" si="20"/>
        <v>14.776938674447592</v>
      </c>
    </row>
    <row r="55" spans="1:21" x14ac:dyDescent="0.2">
      <c r="A55" s="587"/>
      <c r="B55" s="438"/>
      <c r="C55" s="416"/>
      <c r="D55" s="426"/>
      <c r="E55" s="427"/>
      <c r="F55" s="426"/>
      <c r="G55" s="428"/>
      <c r="H55" s="427"/>
      <c r="I55" s="426"/>
      <c r="J55" s="428"/>
      <c r="K55" s="427"/>
      <c r="L55" s="426"/>
      <c r="M55" s="428"/>
      <c r="N55" s="428"/>
      <c r="O55" s="416"/>
    </row>
    <row r="56" spans="1:21" x14ac:dyDescent="0.2">
      <c r="A56" s="587">
        <v>12</v>
      </c>
      <c r="B56" s="588" t="s">
        <v>335</v>
      </c>
      <c r="C56" s="462" t="s">
        <v>333</v>
      </c>
      <c r="D56" s="440">
        <v>8880.6580138691625</v>
      </c>
      <c r="E56" s="441">
        <v>6.1501592035307084E-2</v>
      </c>
      <c r="F56" s="440">
        <v>144397.20534016285</v>
      </c>
      <c r="G56" s="442">
        <v>142143.35131622231</v>
      </c>
      <c r="H56" s="443">
        <v>15507.839628599855</v>
      </c>
      <c r="I56" s="440">
        <v>5664.5774424121009</v>
      </c>
      <c r="J56" s="444">
        <v>549.12095729027601</v>
      </c>
      <c r="K56" s="443">
        <v>13102.211983492074</v>
      </c>
      <c r="L56" s="440">
        <v>28401.797917844684</v>
      </c>
      <c r="M56" s="442">
        <v>1432.5920632981258</v>
      </c>
      <c r="N56" s="444">
        <v>26969.205854546559</v>
      </c>
      <c r="O56" s="445">
        <v>674.45202710490628</v>
      </c>
      <c r="Q56" s="409" t="str">
        <f t="shared" ref="Q56" si="21">IF(AND(ISBLANK(B56), ISBLANK(C56)), "X", "")</f>
        <v/>
      </c>
    </row>
    <row r="57" spans="1:21" x14ac:dyDescent="0.2">
      <c r="A57" s="587"/>
      <c r="B57" s="589"/>
      <c r="C57" s="463" t="s">
        <v>307</v>
      </c>
      <c r="D57" s="447">
        <f>IF(D56="","",D56-D53)</f>
        <v>0</v>
      </c>
      <c r="E57" s="448">
        <f t="shared" ref="E57:O57" si="22">IF(E56="","",E56-E53)</f>
        <v>0</v>
      </c>
      <c r="F57" s="447">
        <f t="shared" si="22"/>
        <v>0</v>
      </c>
      <c r="G57" s="449">
        <f t="shared" si="22"/>
        <v>0</v>
      </c>
      <c r="H57" s="450">
        <f t="shared" si="22"/>
        <v>0</v>
      </c>
      <c r="I57" s="447">
        <f t="shared" si="22"/>
        <v>0</v>
      </c>
      <c r="J57" s="449">
        <f t="shared" si="22"/>
        <v>0</v>
      </c>
      <c r="K57" s="451">
        <f t="shared" si="22"/>
        <v>0</v>
      </c>
      <c r="L57" s="447">
        <f t="shared" si="22"/>
        <v>0</v>
      </c>
      <c r="M57" s="449">
        <f t="shared" si="22"/>
        <v>0</v>
      </c>
      <c r="N57" s="449">
        <f t="shared" si="22"/>
        <v>0</v>
      </c>
      <c r="O57" s="452">
        <f t="shared" si="22"/>
        <v>2.3657759063103185</v>
      </c>
    </row>
    <row r="58" spans="1:21" x14ac:dyDescent="0.2">
      <c r="A58" s="587"/>
      <c r="B58" s="438"/>
      <c r="C58" s="416"/>
      <c r="D58" s="426"/>
      <c r="E58" s="427"/>
      <c r="F58" s="426"/>
      <c r="G58" s="428"/>
      <c r="H58" s="427"/>
      <c r="I58" s="426"/>
      <c r="J58" s="428"/>
      <c r="K58" s="427"/>
      <c r="L58" s="426"/>
      <c r="M58" s="428"/>
      <c r="N58" s="428"/>
      <c r="O58" s="416"/>
    </row>
    <row r="59" spans="1:21" x14ac:dyDescent="0.2">
      <c r="A59" s="587">
        <v>13</v>
      </c>
      <c r="B59" s="588" t="s">
        <v>336</v>
      </c>
      <c r="C59" s="462" t="s">
        <v>334</v>
      </c>
      <c r="D59" s="440">
        <v>8880.6580138691625</v>
      </c>
      <c r="E59" s="441">
        <v>6.1501592035307084E-2</v>
      </c>
      <c r="F59" s="440">
        <v>144397.20534016285</v>
      </c>
      <c r="G59" s="442">
        <v>142143.35131622231</v>
      </c>
      <c r="H59" s="443">
        <v>15507.839628599855</v>
      </c>
      <c r="I59" s="440">
        <v>5664.5774424121009</v>
      </c>
      <c r="J59" s="444">
        <v>549.12095729027601</v>
      </c>
      <c r="K59" s="443">
        <v>13102.211983492074</v>
      </c>
      <c r="L59" s="440">
        <v>28401.797917844684</v>
      </c>
      <c r="M59" s="442">
        <v>1492.7683468303428</v>
      </c>
      <c r="N59" s="444">
        <v>26909.02957101434</v>
      </c>
      <c r="O59" s="445">
        <v>640.32311635891426</v>
      </c>
      <c r="Q59" s="409" t="str">
        <f t="shared" ref="Q59" si="23">IF(AND(ISBLANK(B59), ISBLANK(C59)), "X", "")</f>
        <v/>
      </c>
    </row>
    <row r="60" spans="1:21" x14ac:dyDescent="0.2">
      <c r="A60" s="587"/>
      <c r="B60" s="589"/>
      <c r="C60" s="463" t="s">
        <v>307</v>
      </c>
      <c r="D60" s="447">
        <f>IF(D59="","",D59-D56)</f>
        <v>0</v>
      </c>
      <c r="E60" s="448">
        <f t="shared" ref="E60:O60" si="24">IF(E59="","",E59-E56)</f>
        <v>0</v>
      </c>
      <c r="F60" s="447">
        <f t="shared" si="24"/>
        <v>0</v>
      </c>
      <c r="G60" s="449">
        <f t="shared" si="24"/>
        <v>0</v>
      </c>
      <c r="H60" s="450">
        <f t="shared" si="24"/>
        <v>0</v>
      </c>
      <c r="I60" s="447">
        <f t="shared" si="24"/>
        <v>0</v>
      </c>
      <c r="J60" s="449">
        <f t="shared" si="24"/>
        <v>0</v>
      </c>
      <c r="K60" s="451">
        <f t="shared" si="24"/>
        <v>0</v>
      </c>
      <c r="L60" s="447">
        <f t="shared" si="24"/>
        <v>0</v>
      </c>
      <c r="M60" s="449">
        <f t="shared" si="24"/>
        <v>60.176283532216985</v>
      </c>
      <c r="N60" s="449">
        <f t="shared" si="24"/>
        <v>-60.176283532218804</v>
      </c>
      <c r="O60" s="452">
        <f t="shared" si="24"/>
        <v>-34.128910745992016</v>
      </c>
    </row>
    <row r="61" spans="1:21" x14ac:dyDescent="0.2">
      <c r="A61" s="587"/>
      <c r="B61" s="438"/>
      <c r="C61" s="416"/>
      <c r="D61" s="426"/>
      <c r="E61" s="427"/>
      <c r="F61" s="426"/>
      <c r="G61" s="428"/>
      <c r="H61" s="427"/>
      <c r="I61" s="426"/>
      <c r="J61" s="428"/>
      <c r="K61" s="427"/>
      <c r="L61" s="426"/>
      <c r="M61" s="428"/>
      <c r="N61" s="428"/>
      <c r="O61" s="416"/>
    </row>
    <row r="62" spans="1:21" ht="12.75" customHeight="1" x14ac:dyDescent="0.2">
      <c r="A62" s="587">
        <v>14</v>
      </c>
      <c r="B62" s="588" t="s">
        <v>337</v>
      </c>
      <c r="C62" s="469" t="s">
        <v>338</v>
      </c>
      <c r="D62" s="440">
        <v>8802.8538364808464</v>
      </c>
      <c r="E62" s="441">
        <v>6.1501592035307084E-2</v>
      </c>
      <c r="F62" s="440">
        <v>143132.12951344848</v>
      </c>
      <c r="G62" s="442">
        <v>142143.35131622231</v>
      </c>
      <c r="H62" s="443">
        <v>14242.763801885476</v>
      </c>
      <c r="I62" s="440">
        <v>5664.5774424121009</v>
      </c>
      <c r="J62" s="444">
        <v>532.22393607172796</v>
      </c>
      <c r="K62" s="443">
        <v>13102.211983492074</v>
      </c>
      <c r="L62" s="440">
        <v>28307.096719237823</v>
      </c>
      <c r="M62" s="442">
        <v>1492.7683468303428</v>
      </c>
      <c r="N62" s="444">
        <v>26814.328372407479</v>
      </c>
      <c r="O62" s="445">
        <v>664.66717343968969</v>
      </c>
      <c r="Q62" s="409" t="str">
        <f t="shared" ref="Q62" si="25">IF(AND(ISBLANK(B62), ISBLANK(C62)), "X", "")</f>
        <v/>
      </c>
      <c r="S62" s="586" t="s">
        <v>339</v>
      </c>
      <c r="T62" s="586"/>
      <c r="U62" s="586"/>
    </row>
    <row r="63" spans="1:21" x14ac:dyDescent="0.2">
      <c r="A63" s="587"/>
      <c r="B63" s="589"/>
      <c r="C63" s="446" t="s">
        <v>307</v>
      </c>
      <c r="D63" s="447">
        <f>IF(D62="","",D62-D59)</f>
        <v>-77.80417738831602</v>
      </c>
      <c r="E63" s="448">
        <f t="shared" ref="E63:O63" si="26">IF(E62="","",E62-E59)</f>
        <v>0</v>
      </c>
      <c r="F63" s="447">
        <f t="shared" si="26"/>
        <v>-1265.0758267143683</v>
      </c>
      <c r="G63" s="449">
        <f t="shared" si="26"/>
        <v>0</v>
      </c>
      <c r="H63" s="450">
        <f t="shared" si="26"/>
        <v>-1265.0758267143792</v>
      </c>
      <c r="I63" s="447">
        <f t="shared" si="26"/>
        <v>0</v>
      </c>
      <c r="J63" s="449">
        <f t="shared" si="26"/>
        <v>-16.897021218548048</v>
      </c>
      <c r="K63" s="451">
        <f t="shared" si="26"/>
        <v>0</v>
      </c>
      <c r="L63" s="447">
        <f t="shared" si="26"/>
        <v>-94.701198606860999</v>
      </c>
      <c r="M63" s="449">
        <f t="shared" si="26"/>
        <v>0</v>
      </c>
      <c r="N63" s="449">
        <f t="shared" si="26"/>
        <v>-94.701198606860999</v>
      </c>
      <c r="O63" s="452">
        <f t="shared" si="26"/>
        <v>24.344057080775428</v>
      </c>
      <c r="S63" s="586"/>
      <c r="T63" s="586"/>
      <c r="U63" s="586"/>
    </row>
    <row r="64" spans="1:21" x14ac:dyDescent="0.2">
      <c r="A64" s="587"/>
      <c r="B64" s="438"/>
      <c r="C64" s="416"/>
      <c r="D64" s="426"/>
      <c r="E64" s="427"/>
      <c r="F64" s="426"/>
      <c r="G64" s="428"/>
      <c r="H64" s="427"/>
      <c r="I64" s="426"/>
      <c r="J64" s="428"/>
      <c r="K64" s="427"/>
      <c r="L64" s="426"/>
      <c r="M64" s="428"/>
      <c r="N64" s="428"/>
      <c r="O64" s="416"/>
    </row>
    <row r="65" spans="1:20" x14ac:dyDescent="0.2">
      <c r="A65" s="587">
        <v>15</v>
      </c>
      <c r="B65" s="599" t="s">
        <v>340</v>
      </c>
      <c r="C65" s="471" t="s">
        <v>341</v>
      </c>
      <c r="D65" s="440">
        <v>8751.5616420122442</v>
      </c>
      <c r="E65" s="441">
        <v>6.1540486285008397E-2</v>
      </c>
      <c r="F65" s="440">
        <v>142208.19772989303</v>
      </c>
      <c r="G65" s="442">
        <v>142143.35131622231</v>
      </c>
      <c r="H65" s="443">
        <v>13318.832018330031</v>
      </c>
      <c r="I65" s="440">
        <v>5664.5774424121009</v>
      </c>
      <c r="J65" s="444">
        <v>519.88577712742961</v>
      </c>
      <c r="K65" s="443">
        <v>13102.211983492074</v>
      </c>
      <c r="L65" s="440">
        <v>28243.466365824923</v>
      </c>
      <c r="M65" s="442">
        <v>1492.7683468303428</v>
      </c>
      <c r="N65" s="444">
        <v>26750.698018994579</v>
      </c>
      <c r="O65" s="445">
        <v>645.18429746721267</v>
      </c>
      <c r="Q65" s="409" t="str">
        <f t="shared" ref="Q65" si="27">IF(AND(ISBLANK(B65), ISBLANK(C65)), "X", "")</f>
        <v/>
      </c>
    </row>
    <row r="66" spans="1:20" x14ac:dyDescent="0.2">
      <c r="A66" s="587"/>
      <c r="B66" s="600"/>
      <c r="C66" s="446" t="s">
        <v>307</v>
      </c>
      <c r="D66" s="447">
        <f>IF(D65="","",D65-D62)</f>
        <v>-51.292194468602247</v>
      </c>
      <c r="E66" s="448">
        <f t="shared" ref="E66:O66" si="28">IF(E65="","",E65-E62)</f>
        <v>3.8894249701312833E-5</v>
      </c>
      <c r="F66" s="447">
        <f t="shared" si="28"/>
        <v>-923.93178355545388</v>
      </c>
      <c r="G66" s="449">
        <f t="shared" si="28"/>
        <v>0</v>
      </c>
      <c r="H66" s="450">
        <f t="shared" si="28"/>
        <v>-923.93178355544478</v>
      </c>
      <c r="I66" s="447">
        <f t="shared" si="28"/>
        <v>0</v>
      </c>
      <c r="J66" s="449">
        <f t="shared" si="28"/>
        <v>-12.338158944298357</v>
      </c>
      <c r="K66" s="451">
        <f t="shared" si="28"/>
        <v>0</v>
      </c>
      <c r="L66" s="447">
        <f t="shared" si="28"/>
        <v>-63.630353412900149</v>
      </c>
      <c r="M66" s="449">
        <f t="shared" si="28"/>
        <v>0</v>
      </c>
      <c r="N66" s="449">
        <f t="shared" si="28"/>
        <v>-63.630353412900149</v>
      </c>
      <c r="O66" s="452">
        <f t="shared" si="28"/>
        <v>-19.482875972477018</v>
      </c>
    </row>
    <row r="67" spans="1:20" x14ac:dyDescent="0.2">
      <c r="A67" s="587"/>
      <c r="B67" s="438"/>
      <c r="C67" s="416"/>
      <c r="D67" s="426"/>
      <c r="E67" s="427"/>
      <c r="F67" s="426"/>
      <c r="G67" s="428"/>
      <c r="H67" s="427"/>
      <c r="I67" s="426"/>
      <c r="J67" s="428"/>
      <c r="K67" s="427"/>
      <c r="L67" s="426"/>
      <c r="M67" s="428"/>
      <c r="N67" s="428"/>
      <c r="O67" s="416"/>
    </row>
    <row r="68" spans="1:20" ht="25.5" x14ac:dyDescent="0.2">
      <c r="A68" s="587">
        <v>16</v>
      </c>
      <c r="B68" s="599" t="s">
        <v>340</v>
      </c>
      <c r="C68" s="472" t="s">
        <v>342</v>
      </c>
      <c r="D68" s="440">
        <v>8539.1512608310404</v>
      </c>
      <c r="E68" s="441">
        <v>6.0046828503164826E-2</v>
      </c>
      <c r="F68" s="440">
        <v>142208.19772989303</v>
      </c>
      <c r="G68" s="442">
        <v>142143.35131622231</v>
      </c>
      <c r="H68" s="443">
        <v>13318.832018330031</v>
      </c>
      <c r="I68" s="440">
        <v>5664.5774424121009</v>
      </c>
      <c r="J68" s="444">
        <v>497.4295134452608</v>
      </c>
      <c r="K68" s="443">
        <v>13102.211983492074</v>
      </c>
      <c r="L68" s="440">
        <v>28008.599720961553</v>
      </c>
      <c r="M68" s="442">
        <v>1492.7683468303428</v>
      </c>
      <c r="N68" s="444">
        <v>26515.831374131209</v>
      </c>
      <c r="O68" s="445">
        <v>603.0467037058412</v>
      </c>
      <c r="Q68" s="409" t="str">
        <f t="shared" ref="Q68" si="29">IF(AND(ISBLANK(B68), ISBLANK(C68)), "X", "")</f>
        <v/>
      </c>
      <c r="T68" s="474"/>
    </row>
    <row r="69" spans="1:20" x14ac:dyDescent="0.2">
      <c r="A69" s="587"/>
      <c r="B69" s="600"/>
      <c r="C69" s="446" t="s">
        <v>307</v>
      </c>
      <c r="D69" s="447">
        <f>IF(D68="","",D68-D65)</f>
        <v>-212.41038118120377</v>
      </c>
      <c r="E69" s="448">
        <f t="shared" ref="E69:O69" si="30">IF(E68="","",E68-E65)</f>
        <v>-1.4936577818435715E-3</v>
      </c>
      <c r="F69" s="447">
        <f t="shared" si="30"/>
        <v>0</v>
      </c>
      <c r="G69" s="449">
        <f t="shared" si="30"/>
        <v>0</v>
      </c>
      <c r="H69" s="450">
        <f t="shared" si="30"/>
        <v>0</v>
      </c>
      <c r="I69" s="447">
        <f t="shared" si="30"/>
        <v>0</v>
      </c>
      <c r="J69" s="449">
        <f t="shared" si="30"/>
        <v>-22.45626368216881</v>
      </c>
      <c r="K69" s="451">
        <f t="shared" si="30"/>
        <v>0</v>
      </c>
      <c r="L69" s="447">
        <f t="shared" si="30"/>
        <v>-234.86664486337031</v>
      </c>
      <c r="M69" s="449">
        <f t="shared" si="30"/>
        <v>0</v>
      </c>
      <c r="N69" s="449">
        <f t="shared" si="30"/>
        <v>-234.86664486337031</v>
      </c>
      <c r="O69" s="452">
        <f t="shared" si="30"/>
        <v>-42.137593761371477</v>
      </c>
    </row>
    <row r="70" spans="1:20" x14ac:dyDescent="0.2">
      <c r="A70" s="587"/>
      <c r="B70" s="438"/>
      <c r="C70" s="416"/>
      <c r="D70" s="426"/>
      <c r="E70" s="427"/>
      <c r="F70" s="426"/>
      <c r="G70" s="428"/>
      <c r="H70" s="427"/>
      <c r="I70" s="426"/>
      <c r="J70" s="428"/>
      <c r="K70" s="427"/>
      <c r="L70" s="426"/>
      <c r="M70" s="428"/>
      <c r="N70" s="428"/>
      <c r="O70" s="416"/>
    </row>
    <row r="71" spans="1:20" ht="25.5" x14ac:dyDescent="0.2">
      <c r="A71" s="587">
        <v>17</v>
      </c>
      <c r="B71" s="599" t="s">
        <v>340</v>
      </c>
      <c r="C71" s="473" t="s">
        <v>343</v>
      </c>
      <c r="D71" s="440">
        <v>8468.0966116772379</v>
      </c>
      <c r="E71" s="441">
        <v>6.0015625624208313E-2</v>
      </c>
      <c r="F71" s="440">
        <v>141098.19773771529</v>
      </c>
      <c r="G71" s="442">
        <v>142143.35131622231</v>
      </c>
      <c r="H71" s="443">
        <v>13318.832018330031</v>
      </c>
      <c r="I71" s="440">
        <v>5634.5774426691987</v>
      </c>
      <c r="J71" s="444">
        <v>500.07826278594393</v>
      </c>
      <c r="K71" s="443">
        <v>13102.211983492074</v>
      </c>
      <c r="L71" s="440">
        <v>27910.193821405526</v>
      </c>
      <c r="M71" s="442">
        <v>1492.7683468303428</v>
      </c>
      <c r="N71" s="444">
        <v>26417.425474575182</v>
      </c>
      <c r="O71" s="445">
        <v>639.34361574986735</v>
      </c>
      <c r="Q71" s="409" t="str">
        <f t="shared" ref="Q71" si="31">IF(AND(ISBLANK(B71), ISBLANK(C71)), "X", "")</f>
        <v/>
      </c>
    </row>
    <row r="72" spans="1:20" x14ac:dyDescent="0.2">
      <c r="A72" s="587"/>
      <c r="B72" s="600"/>
      <c r="C72" s="463" t="s">
        <v>307</v>
      </c>
      <c r="D72" s="447">
        <f>IF(D71="","",D71-D68)</f>
        <v>-71.054649153802529</v>
      </c>
      <c r="E72" s="448">
        <f t="shared" ref="E72:O72" si="32">IF(E71="","",E71-E68)</f>
        <v>-3.1202878956512747E-5</v>
      </c>
      <c r="F72" s="447">
        <f t="shared" si="32"/>
        <v>-1109.9999921777344</v>
      </c>
      <c r="G72" s="449">
        <f t="shared" si="32"/>
        <v>0</v>
      </c>
      <c r="H72" s="450">
        <f t="shared" si="32"/>
        <v>0</v>
      </c>
      <c r="I72" s="447">
        <f t="shared" si="32"/>
        <v>-29.999999742902219</v>
      </c>
      <c r="J72" s="449">
        <f t="shared" si="32"/>
        <v>2.6487493406831391</v>
      </c>
      <c r="K72" s="451">
        <f t="shared" si="32"/>
        <v>0</v>
      </c>
      <c r="L72" s="447">
        <f t="shared" si="32"/>
        <v>-98.40589955602627</v>
      </c>
      <c r="M72" s="449">
        <f t="shared" si="32"/>
        <v>0</v>
      </c>
      <c r="N72" s="449">
        <f t="shared" si="32"/>
        <v>-98.40589955602627</v>
      </c>
      <c r="O72" s="452">
        <f t="shared" si="32"/>
        <v>36.296912044026158</v>
      </c>
    </row>
    <row r="73" spans="1:20" x14ac:dyDescent="0.2">
      <c r="A73" s="587"/>
      <c r="B73" s="438"/>
      <c r="C73" s="416"/>
      <c r="D73" s="426"/>
      <c r="E73" s="427"/>
      <c r="F73" s="426"/>
      <c r="G73" s="428"/>
      <c r="H73" s="427"/>
      <c r="I73" s="426"/>
      <c r="J73" s="428"/>
      <c r="K73" s="427"/>
      <c r="L73" s="426"/>
      <c r="M73" s="428"/>
      <c r="N73" s="428"/>
      <c r="O73" s="416"/>
    </row>
    <row r="74" spans="1:20" ht="25.5" x14ac:dyDescent="0.2">
      <c r="A74" s="587">
        <v>18</v>
      </c>
      <c r="B74" s="599" t="s">
        <v>340</v>
      </c>
      <c r="C74" s="475" t="s">
        <v>344</v>
      </c>
      <c r="D74" s="440">
        <v>8485.6618895955962</v>
      </c>
      <c r="E74" s="441">
        <v>6.0050740332639178E-2</v>
      </c>
      <c r="F74" s="440">
        <v>141308.19774395708</v>
      </c>
      <c r="G74" s="442">
        <v>142143.35131622231</v>
      </c>
      <c r="H74" s="443">
        <v>13318.832018330031</v>
      </c>
      <c r="I74" s="440">
        <v>5634.5774426691987</v>
      </c>
      <c r="J74" s="444">
        <v>482.71133332347677</v>
      </c>
      <c r="K74" s="443">
        <v>13102.211983492074</v>
      </c>
      <c r="L74" s="440">
        <v>27910.392169861421</v>
      </c>
      <c r="M74" s="442">
        <v>1492.7683468303428</v>
      </c>
      <c r="N74" s="444">
        <v>26417.623823031077</v>
      </c>
      <c r="O74" s="445">
        <v>839.91903223249142</v>
      </c>
      <c r="Q74" s="409" t="str">
        <f t="shared" ref="Q74" si="33">IF(AND(ISBLANK(B74), ISBLANK(C74)), "X", "")</f>
        <v/>
      </c>
    </row>
    <row r="75" spans="1:20" x14ac:dyDescent="0.2">
      <c r="A75" s="587"/>
      <c r="B75" s="600"/>
      <c r="C75" s="446" t="s">
        <v>307</v>
      </c>
      <c r="D75" s="447">
        <f>IF(D74="","",D74-D71)</f>
        <v>17.565277918358333</v>
      </c>
      <c r="E75" s="448">
        <f t="shared" ref="E75:O75" si="34">IF(E74="","",E74-E71)</f>
        <v>3.5114708430865338E-5</v>
      </c>
      <c r="F75" s="447">
        <f t="shared" si="34"/>
        <v>210.0000062417821</v>
      </c>
      <c r="G75" s="449">
        <f t="shared" si="34"/>
        <v>0</v>
      </c>
      <c r="H75" s="450">
        <f t="shared" si="34"/>
        <v>0</v>
      </c>
      <c r="I75" s="447">
        <f t="shared" si="34"/>
        <v>0</v>
      </c>
      <c r="J75" s="449">
        <f t="shared" si="34"/>
        <v>-17.366929462467169</v>
      </c>
      <c r="K75" s="451">
        <f t="shared" si="34"/>
        <v>0</v>
      </c>
      <c r="L75" s="447">
        <f t="shared" si="34"/>
        <v>0.19834845589502947</v>
      </c>
      <c r="M75" s="449">
        <f t="shared" si="34"/>
        <v>0</v>
      </c>
      <c r="N75" s="449">
        <f t="shared" si="34"/>
        <v>0.19834845589502947</v>
      </c>
      <c r="O75" s="452">
        <f t="shared" si="34"/>
        <v>200.57541648262406</v>
      </c>
    </row>
    <row r="76" spans="1:20" x14ac:dyDescent="0.2">
      <c r="A76" s="587"/>
      <c r="B76" s="438"/>
      <c r="C76" s="416"/>
      <c r="D76" s="426"/>
      <c r="E76" s="427"/>
      <c r="F76" s="426"/>
      <c r="G76" s="428"/>
      <c r="H76" s="427"/>
      <c r="I76" s="426"/>
      <c r="J76" s="428"/>
      <c r="K76" s="427"/>
      <c r="L76" s="426"/>
      <c r="M76" s="428"/>
      <c r="N76" s="428"/>
      <c r="O76" s="416"/>
      <c r="R76" s="409" t="s">
        <v>308</v>
      </c>
    </row>
    <row r="77" spans="1:20" ht="25.5" x14ac:dyDescent="0.2">
      <c r="A77" s="587">
        <v>19</v>
      </c>
      <c r="B77" s="599" t="s">
        <v>340</v>
      </c>
      <c r="C77" s="476" t="s">
        <v>345</v>
      </c>
      <c r="D77" s="440">
        <f>IF($C77="","",'7. Cost_of_Capital'!$P$58)</f>
        <v>8446.2866753139715</v>
      </c>
      <c r="E77" s="441">
        <f>IF($C77="","",'7. Cost_of_Capital'!$L$58)</f>
        <v>6.0053265211357086E-2</v>
      </c>
      <c r="F77" s="440">
        <f>IF($C77="","",'4. Rate_Base'!$W$18)</f>
        <v>140646.58508721081</v>
      </c>
      <c r="G77" s="442">
        <f>IF($C77="","",'4. Rate_Base'!$W$26)</f>
        <v>137719.07536375412</v>
      </c>
      <c r="H77" s="443">
        <f>IF($C77="","",'4. Rate_Base'!$W$30)</f>
        <v>12904.277361583761</v>
      </c>
      <c r="I77" s="440">
        <f>IF($C77="","",'9. Rev_Reqt'!$N$16)</f>
        <v>5634.5774426691987</v>
      </c>
      <c r="J77" s="444">
        <f>IF($C77="","",'9. Rev_Reqt'!$N$19)</f>
        <v>473.98702774553146</v>
      </c>
      <c r="K77" s="443">
        <f>IF($C77="","",'9. Rev_Reqt'!$N$15)</f>
        <v>13102.211983492074</v>
      </c>
      <c r="L77" s="440">
        <f>IF($C77="","",'9. Rev_Reqt'!$N$25)</f>
        <v>27862.292650001844</v>
      </c>
      <c r="M77" s="442">
        <f>IF($C77="","",'9. Rev_Reqt'!$N$32)</f>
        <v>1456.0315399142621</v>
      </c>
      <c r="N77" s="444">
        <f>IF($C77="","",'9. Rev_Reqt'!$N$28)</f>
        <v>26406.26111008758</v>
      </c>
      <c r="O77" s="445">
        <f>IF($C77="","",'8. Rev_Def_Suff'!$N$52)</f>
        <v>842.55523860195456</v>
      </c>
      <c r="Q77" s="409" t="str">
        <f t="shared" ref="Q77" si="35">IF(AND(ISBLANK(B77), ISBLANK(C77)), "X", "")</f>
        <v/>
      </c>
    </row>
    <row r="78" spans="1:20" x14ac:dyDescent="0.2">
      <c r="A78" s="587"/>
      <c r="B78" s="600"/>
      <c r="C78" s="463" t="s">
        <v>307</v>
      </c>
      <c r="D78" s="447">
        <f>IF(D77="","",D77-D74)</f>
        <v>-39.375214281624721</v>
      </c>
      <c r="E78" s="448">
        <f t="shared" ref="E78:O78" si="36">IF(E77="","",E77-E74)</f>
        <v>2.5248787179077414E-6</v>
      </c>
      <c r="F78" s="447">
        <f t="shared" si="36"/>
        <v>-661.61265674626338</v>
      </c>
      <c r="G78" s="449">
        <f t="shared" si="36"/>
        <v>-4424.2759524681896</v>
      </c>
      <c r="H78" s="450">
        <f t="shared" si="36"/>
        <v>-414.55465674626976</v>
      </c>
      <c r="I78" s="447">
        <f t="shared" si="36"/>
        <v>0</v>
      </c>
      <c r="J78" s="449">
        <f t="shared" si="36"/>
        <v>-8.7243055779453016</v>
      </c>
      <c r="K78" s="451">
        <f t="shared" si="36"/>
        <v>0</v>
      </c>
      <c r="L78" s="447">
        <f t="shared" si="36"/>
        <v>-48.099519859577413</v>
      </c>
      <c r="M78" s="449">
        <f t="shared" si="36"/>
        <v>-36.736806916080695</v>
      </c>
      <c r="N78" s="449">
        <f t="shared" si="36"/>
        <v>-11.362712943497172</v>
      </c>
      <c r="O78" s="452">
        <f t="shared" si="36"/>
        <v>2.6362063694631388</v>
      </c>
    </row>
    <row r="79" spans="1:20" hidden="1" x14ac:dyDescent="0.2">
      <c r="A79" s="587"/>
      <c r="B79" s="438"/>
      <c r="C79" s="416"/>
      <c r="D79" s="426"/>
      <c r="E79" s="427"/>
      <c r="F79" s="426"/>
      <c r="G79" s="428"/>
      <c r="H79" s="427"/>
      <c r="I79" s="426"/>
      <c r="J79" s="428"/>
      <c r="K79" s="427"/>
      <c r="L79" s="426"/>
      <c r="M79" s="428"/>
      <c r="N79" s="428"/>
      <c r="O79" s="416"/>
    </row>
    <row r="80" spans="1:20" hidden="1" x14ac:dyDescent="0.2">
      <c r="A80" s="587">
        <v>20</v>
      </c>
      <c r="B80" s="599"/>
      <c r="C80" s="439"/>
      <c r="D80" s="440"/>
      <c r="E80" s="441"/>
      <c r="F80" s="440"/>
      <c r="G80" s="442"/>
      <c r="H80" s="443"/>
      <c r="I80" s="440"/>
      <c r="J80" s="444"/>
      <c r="K80" s="443"/>
      <c r="L80" s="440"/>
      <c r="M80" s="442"/>
      <c r="N80" s="444"/>
      <c r="O80" s="445"/>
      <c r="Q80" s="409" t="str">
        <f t="shared" ref="Q80" si="37">IF(AND(ISBLANK(B80), ISBLANK(C80)), "X", "")</f>
        <v>X</v>
      </c>
    </row>
    <row r="81" spans="1:17" hidden="1" x14ac:dyDescent="0.2">
      <c r="A81" s="587"/>
      <c r="B81" s="600"/>
      <c r="C81" s="446" t="s">
        <v>307</v>
      </c>
      <c r="D81" s="453"/>
      <c r="E81" s="448"/>
      <c r="F81" s="453"/>
      <c r="G81" s="454"/>
      <c r="H81" s="436"/>
      <c r="I81" s="453"/>
      <c r="J81" s="454"/>
      <c r="K81" s="455"/>
      <c r="L81" s="453"/>
      <c r="M81" s="454"/>
      <c r="N81" s="454"/>
      <c r="O81" s="456"/>
    </row>
    <row r="82" spans="1:17" hidden="1" x14ac:dyDescent="0.2">
      <c r="A82" s="587"/>
      <c r="B82" s="438"/>
      <c r="C82" s="416"/>
      <c r="D82" s="426"/>
      <c r="E82" s="427"/>
      <c r="F82" s="426"/>
      <c r="G82" s="428"/>
      <c r="H82" s="427"/>
      <c r="I82" s="426"/>
      <c r="J82" s="428"/>
      <c r="K82" s="427"/>
      <c r="L82" s="426"/>
      <c r="M82" s="428"/>
      <c r="N82" s="428"/>
      <c r="O82" s="416"/>
    </row>
    <row r="83" spans="1:17" hidden="1" x14ac:dyDescent="0.2">
      <c r="A83" s="587">
        <v>21</v>
      </c>
      <c r="B83" s="599"/>
      <c r="C83" s="439"/>
      <c r="D83" s="440"/>
      <c r="E83" s="441"/>
      <c r="F83" s="440"/>
      <c r="G83" s="442"/>
      <c r="H83" s="443"/>
      <c r="I83" s="440"/>
      <c r="J83" s="444"/>
      <c r="K83" s="443"/>
      <c r="L83" s="440"/>
      <c r="M83" s="442"/>
      <c r="N83" s="444"/>
      <c r="O83" s="445"/>
      <c r="Q83" s="409" t="str">
        <f t="shared" ref="Q83" si="38">IF(AND(ISBLANK(B83), ISBLANK(C83)), "X", "")</f>
        <v>X</v>
      </c>
    </row>
    <row r="84" spans="1:17" hidden="1" x14ac:dyDescent="0.2">
      <c r="A84" s="587"/>
      <c r="B84" s="600"/>
      <c r="C84" s="446" t="s">
        <v>307</v>
      </c>
      <c r="D84" s="453"/>
      <c r="E84" s="448"/>
      <c r="F84" s="453"/>
      <c r="G84" s="454"/>
      <c r="H84" s="436"/>
      <c r="I84" s="453"/>
      <c r="J84" s="454"/>
      <c r="K84" s="455"/>
      <c r="L84" s="453"/>
      <c r="M84" s="454"/>
      <c r="N84" s="454"/>
      <c r="O84" s="456"/>
    </row>
    <row r="85" spans="1:17" hidden="1" x14ac:dyDescent="0.2">
      <c r="A85" s="587"/>
      <c r="B85" s="438"/>
      <c r="C85" s="416"/>
      <c r="D85" s="426"/>
      <c r="E85" s="427"/>
      <c r="F85" s="426"/>
      <c r="G85" s="428"/>
      <c r="H85" s="427"/>
      <c r="I85" s="426"/>
      <c r="J85" s="428"/>
      <c r="K85" s="427"/>
      <c r="L85" s="426"/>
      <c r="M85" s="428"/>
      <c r="N85" s="428"/>
      <c r="O85" s="416"/>
    </row>
    <row r="86" spans="1:17" hidden="1" x14ac:dyDescent="0.2">
      <c r="A86" s="587">
        <v>22</v>
      </c>
      <c r="B86" s="599"/>
      <c r="C86" s="439"/>
      <c r="D86" s="440"/>
      <c r="E86" s="441"/>
      <c r="F86" s="440"/>
      <c r="G86" s="442"/>
      <c r="H86" s="443"/>
      <c r="I86" s="440"/>
      <c r="J86" s="444"/>
      <c r="K86" s="443"/>
      <c r="L86" s="440"/>
      <c r="M86" s="442"/>
      <c r="N86" s="444"/>
      <c r="O86" s="445"/>
      <c r="Q86" s="409" t="str">
        <f t="shared" ref="Q86" si="39">IF(AND(ISBLANK(B86), ISBLANK(C86)), "X", "")</f>
        <v>X</v>
      </c>
    </row>
    <row r="87" spans="1:17" hidden="1" x14ac:dyDescent="0.2">
      <c r="A87" s="587"/>
      <c r="B87" s="600"/>
      <c r="C87" s="446" t="s">
        <v>307</v>
      </c>
      <c r="D87" s="453"/>
      <c r="E87" s="448"/>
      <c r="F87" s="453"/>
      <c r="G87" s="454"/>
      <c r="H87" s="436"/>
      <c r="I87" s="453"/>
      <c r="J87" s="454"/>
      <c r="K87" s="455"/>
      <c r="L87" s="453"/>
      <c r="M87" s="454"/>
      <c r="N87" s="454"/>
      <c r="O87" s="456"/>
    </row>
    <row r="88" spans="1:17" hidden="1" x14ac:dyDescent="0.2">
      <c r="A88" s="587"/>
      <c r="B88" s="438"/>
      <c r="C88" s="416"/>
      <c r="D88" s="426"/>
      <c r="E88" s="427"/>
      <c r="F88" s="426"/>
      <c r="G88" s="428"/>
      <c r="H88" s="427"/>
      <c r="I88" s="426"/>
      <c r="J88" s="428"/>
      <c r="K88" s="427"/>
      <c r="L88" s="426"/>
      <c r="M88" s="428"/>
      <c r="N88" s="428"/>
      <c r="O88" s="416"/>
    </row>
    <row r="89" spans="1:17" hidden="1" x14ac:dyDescent="0.2">
      <c r="A89" s="587">
        <v>23</v>
      </c>
      <c r="B89" s="599"/>
      <c r="C89" s="439"/>
      <c r="D89" s="440"/>
      <c r="E89" s="441"/>
      <c r="F89" s="440"/>
      <c r="G89" s="442"/>
      <c r="H89" s="443"/>
      <c r="I89" s="440"/>
      <c r="J89" s="444"/>
      <c r="K89" s="443"/>
      <c r="L89" s="440"/>
      <c r="M89" s="442"/>
      <c r="N89" s="444"/>
      <c r="O89" s="445"/>
      <c r="Q89" s="409" t="str">
        <f t="shared" ref="Q89" si="40">IF(AND(ISBLANK(B89), ISBLANK(C89)), "X", "")</f>
        <v>X</v>
      </c>
    </row>
    <row r="90" spans="1:17" hidden="1" x14ac:dyDescent="0.2">
      <c r="A90" s="587"/>
      <c r="B90" s="600"/>
      <c r="C90" s="446" t="s">
        <v>307</v>
      </c>
      <c r="D90" s="453"/>
      <c r="E90" s="448"/>
      <c r="F90" s="453"/>
      <c r="G90" s="454"/>
      <c r="H90" s="436"/>
      <c r="I90" s="453"/>
      <c r="J90" s="454"/>
      <c r="K90" s="455"/>
      <c r="L90" s="453"/>
      <c r="M90" s="454"/>
      <c r="N90" s="454"/>
      <c r="O90" s="456"/>
    </row>
    <row r="91" spans="1:17" hidden="1" x14ac:dyDescent="0.2">
      <c r="A91" s="587"/>
      <c r="B91" s="438"/>
      <c r="C91" s="416"/>
      <c r="D91" s="426"/>
      <c r="E91" s="427"/>
      <c r="F91" s="426"/>
      <c r="G91" s="428"/>
      <c r="H91" s="427"/>
      <c r="I91" s="426"/>
      <c r="J91" s="428"/>
      <c r="K91" s="427"/>
      <c r="L91" s="426"/>
      <c r="M91" s="428"/>
      <c r="N91" s="428"/>
      <c r="O91" s="416"/>
    </row>
    <row r="92" spans="1:17" hidden="1" x14ac:dyDescent="0.2">
      <c r="A92" s="587">
        <v>24</v>
      </c>
      <c r="B92" s="599"/>
      <c r="C92" s="439"/>
      <c r="D92" s="440"/>
      <c r="E92" s="441"/>
      <c r="F92" s="440"/>
      <c r="G92" s="442"/>
      <c r="H92" s="443"/>
      <c r="I92" s="440"/>
      <c r="J92" s="444"/>
      <c r="K92" s="443"/>
      <c r="L92" s="440"/>
      <c r="M92" s="442"/>
      <c r="N92" s="444"/>
      <c r="O92" s="445"/>
      <c r="Q92" s="409" t="str">
        <f t="shared" ref="Q92" si="41">IF(AND(ISBLANK(B92), ISBLANK(C92)), "X", "")</f>
        <v>X</v>
      </c>
    </row>
    <row r="93" spans="1:17" hidden="1" x14ac:dyDescent="0.2">
      <c r="A93" s="587"/>
      <c r="B93" s="600"/>
      <c r="C93" s="446" t="s">
        <v>307</v>
      </c>
      <c r="D93" s="453"/>
      <c r="E93" s="448"/>
      <c r="F93" s="453"/>
      <c r="G93" s="454"/>
      <c r="H93" s="436"/>
      <c r="I93" s="453"/>
      <c r="J93" s="454"/>
      <c r="K93" s="455"/>
      <c r="L93" s="453"/>
      <c r="M93" s="454"/>
      <c r="N93" s="454"/>
      <c r="O93" s="456"/>
    </row>
    <row r="94" spans="1:17" hidden="1" x14ac:dyDescent="0.2">
      <c r="A94" s="587"/>
      <c r="B94" s="438"/>
      <c r="C94" s="416"/>
      <c r="D94" s="426"/>
      <c r="E94" s="427"/>
      <c r="F94" s="426"/>
      <c r="G94" s="428"/>
      <c r="H94" s="427"/>
      <c r="I94" s="426"/>
      <c r="J94" s="428"/>
      <c r="K94" s="427"/>
      <c r="L94" s="426"/>
      <c r="M94" s="428"/>
      <c r="N94" s="428"/>
      <c r="O94" s="416"/>
    </row>
    <row r="95" spans="1:17" hidden="1" x14ac:dyDescent="0.2">
      <c r="A95" s="587">
        <v>25</v>
      </c>
      <c r="B95" s="599"/>
      <c r="C95" s="439"/>
      <c r="D95" s="440"/>
      <c r="E95" s="441"/>
      <c r="F95" s="440"/>
      <c r="G95" s="442"/>
      <c r="H95" s="443"/>
      <c r="I95" s="440"/>
      <c r="J95" s="444"/>
      <c r="K95" s="443"/>
      <c r="L95" s="440"/>
      <c r="M95" s="442"/>
      <c r="N95" s="444"/>
      <c r="O95" s="445"/>
      <c r="Q95" s="409" t="str">
        <f t="shared" ref="Q95" si="42">IF(AND(ISBLANK(B95), ISBLANK(C95)), "X", "")</f>
        <v>X</v>
      </c>
    </row>
    <row r="96" spans="1:17" hidden="1" x14ac:dyDescent="0.2">
      <c r="A96" s="587"/>
      <c r="B96" s="600"/>
      <c r="C96" s="446" t="s">
        <v>307</v>
      </c>
      <c r="D96" s="453"/>
      <c r="E96" s="448"/>
      <c r="F96" s="453"/>
      <c r="G96" s="454"/>
      <c r="H96" s="436"/>
      <c r="I96" s="453"/>
      <c r="J96" s="454"/>
      <c r="K96" s="455"/>
      <c r="L96" s="453"/>
      <c r="M96" s="454"/>
      <c r="N96" s="454"/>
      <c r="O96" s="456"/>
    </row>
    <row r="97" spans="1:17" hidden="1" x14ac:dyDescent="0.2">
      <c r="A97" s="587"/>
      <c r="B97" s="438"/>
      <c r="C97" s="416"/>
      <c r="D97" s="426"/>
      <c r="E97" s="427"/>
      <c r="F97" s="426"/>
      <c r="G97" s="428"/>
      <c r="H97" s="427"/>
      <c r="I97" s="426"/>
      <c r="J97" s="428"/>
      <c r="K97" s="427"/>
      <c r="L97" s="426"/>
      <c r="M97" s="428"/>
      <c r="N97" s="428"/>
      <c r="O97" s="416"/>
    </row>
    <row r="98" spans="1:17" hidden="1" x14ac:dyDescent="0.2">
      <c r="A98" s="587">
        <v>26</v>
      </c>
      <c r="B98" s="599"/>
      <c r="C98" s="439"/>
      <c r="D98" s="440"/>
      <c r="E98" s="441"/>
      <c r="F98" s="440"/>
      <c r="G98" s="442"/>
      <c r="H98" s="443"/>
      <c r="I98" s="440"/>
      <c r="J98" s="444"/>
      <c r="K98" s="443"/>
      <c r="L98" s="440"/>
      <c r="M98" s="442"/>
      <c r="N98" s="444"/>
      <c r="O98" s="445"/>
      <c r="Q98" s="409" t="str">
        <f t="shared" ref="Q98" si="43">IF(AND(ISBLANK(B98), ISBLANK(C98)), "X", "")</f>
        <v>X</v>
      </c>
    </row>
    <row r="99" spans="1:17" hidden="1" x14ac:dyDescent="0.2">
      <c r="A99" s="587"/>
      <c r="B99" s="600"/>
      <c r="C99" s="446" t="s">
        <v>307</v>
      </c>
      <c r="D99" s="453"/>
      <c r="E99" s="448"/>
      <c r="F99" s="453"/>
      <c r="G99" s="454"/>
      <c r="H99" s="436"/>
      <c r="I99" s="453"/>
      <c r="J99" s="454"/>
      <c r="K99" s="455"/>
      <c r="L99" s="453"/>
      <c r="M99" s="454"/>
      <c r="N99" s="454"/>
      <c r="O99" s="456"/>
    </row>
    <row r="100" spans="1:17" hidden="1" x14ac:dyDescent="0.2">
      <c r="A100" s="587"/>
      <c r="B100" s="438"/>
      <c r="C100" s="416"/>
      <c r="D100" s="426"/>
      <c r="E100" s="427"/>
      <c r="F100" s="426"/>
      <c r="G100" s="428"/>
      <c r="H100" s="427"/>
      <c r="I100" s="426"/>
      <c r="J100" s="428"/>
      <c r="K100" s="427"/>
      <c r="L100" s="426"/>
      <c r="M100" s="428"/>
      <c r="N100" s="428"/>
      <c r="O100" s="416"/>
    </row>
    <row r="101" spans="1:17" hidden="1" x14ac:dyDescent="0.2">
      <c r="A101" s="587">
        <v>27</v>
      </c>
      <c r="B101" s="599"/>
      <c r="C101" s="439"/>
      <c r="D101" s="440"/>
      <c r="E101" s="441"/>
      <c r="F101" s="440"/>
      <c r="G101" s="442"/>
      <c r="H101" s="443"/>
      <c r="I101" s="440"/>
      <c r="J101" s="444"/>
      <c r="K101" s="443"/>
      <c r="L101" s="440"/>
      <c r="M101" s="442"/>
      <c r="N101" s="444"/>
      <c r="O101" s="445"/>
      <c r="Q101" s="409" t="str">
        <f t="shared" ref="Q101" si="44">IF(AND(ISBLANK(B101), ISBLANK(C101)), "X", "")</f>
        <v>X</v>
      </c>
    </row>
    <row r="102" spans="1:17" hidden="1" x14ac:dyDescent="0.2">
      <c r="A102" s="587"/>
      <c r="B102" s="600"/>
      <c r="C102" s="446" t="s">
        <v>307</v>
      </c>
      <c r="D102" s="453"/>
      <c r="E102" s="448"/>
      <c r="F102" s="453"/>
      <c r="G102" s="454"/>
      <c r="H102" s="436"/>
      <c r="I102" s="453"/>
      <c r="J102" s="454"/>
      <c r="K102" s="455"/>
      <c r="L102" s="453"/>
      <c r="M102" s="454"/>
      <c r="N102" s="454"/>
      <c r="O102" s="456"/>
    </row>
    <row r="103" spans="1:17" hidden="1" x14ac:dyDescent="0.2">
      <c r="A103" s="587"/>
      <c r="B103" s="438"/>
      <c r="C103" s="416"/>
      <c r="D103" s="426"/>
      <c r="E103" s="427"/>
      <c r="F103" s="426"/>
      <c r="G103" s="428"/>
      <c r="H103" s="427"/>
      <c r="I103" s="426"/>
      <c r="J103" s="428"/>
      <c r="K103" s="427"/>
      <c r="L103" s="426"/>
      <c r="M103" s="428"/>
      <c r="N103" s="428"/>
      <c r="O103" s="416"/>
    </row>
    <row r="104" spans="1:17" hidden="1" x14ac:dyDescent="0.2">
      <c r="A104" s="587">
        <v>28</v>
      </c>
      <c r="B104" s="599"/>
      <c r="C104" s="439"/>
      <c r="D104" s="440"/>
      <c r="E104" s="441"/>
      <c r="F104" s="440"/>
      <c r="G104" s="442"/>
      <c r="H104" s="443"/>
      <c r="I104" s="440"/>
      <c r="J104" s="444"/>
      <c r="K104" s="443"/>
      <c r="L104" s="440"/>
      <c r="M104" s="442"/>
      <c r="N104" s="444"/>
      <c r="O104" s="445"/>
      <c r="Q104" s="409" t="str">
        <f t="shared" ref="Q104" si="45">IF(AND(ISBLANK(B104), ISBLANK(C104)), "X", "")</f>
        <v>X</v>
      </c>
    </row>
    <row r="105" spans="1:17" hidden="1" x14ac:dyDescent="0.2">
      <c r="A105" s="587"/>
      <c r="B105" s="600"/>
      <c r="C105" s="446" t="s">
        <v>307</v>
      </c>
      <c r="D105" s="453"/>
      <c r="E105" s="448"/>
      <c r="F105" s="453"/>
      <c r="G105" s="454"/>
      <c r="H105" s="436"/>
      <c r="I105" s="453"/>
      <c r="J105" s="454"/>
      <c r="K105" s="455"/>
      <c r="L105" s="453"/>
      <c r="M105" s="454"/>
      <c r="N105" s="454"/>
      <c r="O105" s="456"/>
    </row>
    <row r="106" spans="1:17" hidden="1" x14ac:dyDescent="0.2">
      <c r="A106" s="587"/>
      <c r="B106" s="438"/>
      <c r="C106" s="416"/>
      <c r="D106" s="426"/>
      <c r="E106" s="427"/>
      <c r="F106" s="426"/>
      <c r="G106" s="428"/>
      <c r="H106" s="427"/>
      <c r="I106" s="426"/>
      <c r="J106" s="428"/>
      <c r="K106" s="427"/>
      <c r="L106" s="426"/>
      <c r="M106" s="428"/>
      <c r="N106" s="428"/>
      <c r="O106" s="416"/>
    </row>
    <row r="107" spans="1:17" hidden="1" x14ac:dyDescent="0.2">
      <c r="A107" s="587">
        <v>29</v>
      </c>
      <c r="B107" s="599"/>
      <c r="C107" s="439"/>
      <c r="D107" s="440"/>
      <c r="E107" s="441"/>
      <c r="F107" s="440"/>
      <c r="G107" s="442"/>
      <c r="H107" s="443"/>
      <c r="I107" s="440"/>
      <c r="J107" s="444"/>
      <c r="K107" s="443"/>
      <c r="L107" s="440"/>
      <c r="M107" s="442"/>
      <c r="N107" s="444"/>
      <c r="O107" s="445"/>
      <c r="Q107" s="409" t="str">
        <f t="shared" ref="Q107" si="46">IF(AND(ISBLANK(B107), ISBLANK(C107)), "X", "")</f>
        <v>X</v>
      </c>
    </row>
    <row r="108" spans="1:17" hidden="1" x14ac:dyDescent="0.2">
      <c r="A108" s="587"/>
      <c r="B108" s="600"/>
      <c r="C108" s="446" t="s">
        <v>307</v>
      </c>
      <c r="D108" s="453"/>
      <c r="E108" s="448"/>
      <c r="F108" s="453"/>
      <c r="G108" s="454"/>
      <c r="H108" s="436"/>
      <c r="I108" s="453"/>
      <c r="J108" s="454"/>
      <c r="K108" s="455"/>
      <c r="L108" s="453"/>
      <c r="M108" s="454"/>
      <c r="N108" s="454"/>
      <c r="O108" s="456"/>
    </row>
    <row r="109" spans="1:17" hidden="1" x14ac:dyDescent="0.2">
      <c r="A109" s="587"/>
      <c r="B109" s="438"/>
      <c r="C109" s="416"/>
      <c r="D109" s="426"/>
      <c r="E109" s="427"/>
      <c r="F109" s="426"/>
      <c r="G109" s="428"/>
      <c r="H109" s="427"/>
      <c r="I109" s="426"/>
      <c r="J109" s="428"/>
      <c r="K109" s="427"/>
      <c r="L109" s="426"/>
      <c r="M109" s="428"/>
      <c r="N109" s="428"/>
      <c r="O109" s="416"/>
    </row>
    <row r="110" spans="1:17" hidden="1" x14ac:dyDescent="0.2">
      <c r="A110" s="587">
        <v>30</v>
      </c>
      <c r="B110" s="599"/>
      <c r="C110" s="439"/>
      <c r="D110" s="440"/>
      <c r="E110" s="441"/>
      <c r="F110" s="440"/>
      <c r="G110" s="442"/>
      <c r="H110" s="443"/>
      <c r="I110" s="440"/>
      <c r="J110" s="444"/>
      <c r="K110" s="443"/>
      <c r="L110" s="440"/>
      <c r="M110" s="442"/>
      <c r="N110" s="444"/>
      <c r="O110" s="445"/>
      <c r="Q110" s="409" t="str">
        <f t="shared" ref="Q110" si="47">IF(AND(ISBLANK(B110), ISBLANK(C110)), "X", "")</f>
        <v>X</v>
      </c>
    </row>
    <row r="111" spans="1:17" hidden="1" x14ac:dyDescent="0.2">
      <c r="A111" s="587"/>
      <c r="B111" s="600"/>
      <c r="C111" s="446" t="s">
        <v>307</v>
      </c>
      <c r="D111" s="453"/>
      <c r="E111" s="448"/>
      <c r="F111" s="453"/>
      <c r="G111" s="454"/>
      <c r="H111" s="436"/>
      <c r="I111" s="453"/>
      <c r="J111" s="454"/>
      <c r="K111" s="455"/>
      <c r="L111" s="453"/>
      <c r="M111" s="454"/>
      <c r="N111" s="454"/>
      <c r="O111" s="456"/>
    </row>
    <row r="112" spans="1:17" hidden="1" x14ac:dyDescent="0.2">
      <c r="A112" s="587"/>
      <c r="B112" s="438"/>
      <c r="C112" s="416"/>
      <c r="D112" s="426"/>
      <c r="E112" s="427"/>
      <c r="F112" s="426"/>
      <c r="G112" s="428"/>
      <c r="H112" s="427"/>
      <c r="I112" s="426"/>
      <c r="J112" s="428"/>
      <c r="K112" s="427"/>
      <c r="L112" s="426"/>
      <c r="M112" s="428"/>
      <c r="N112" s="428"/>
      <c r="O112" s="416"/>
    </row>
    <row r="113" spans="1:17" hidden="1" x14ac:dyDescent="0.2">
      <c r="A113" s="587">
        <v>31</v>
      </c>
      <c r="B113" s="599"/>
      <c r="C113" s="439"/>
      <c r="D113" s="440"/>
      <c r="E113" s="441"/>
      <c r="F113" s="440"/>
      <c r="G113" s="442"/>
      <c r="H113" s="443"/>
      <c r="I113" s="440"/>
      <c r="J113" s="444"/>
      <c r="K113" s="443"/>
      <c r="L113" s="440"/>
      <c r="M113" s="442"/>
      <c r="N113" s="444"/>
      <c r="O113" s="445"/>
      <c r="Q113" s="409" t="str">
        <f t="shared" ref="Q113" si="48">IF(AND(ISBLANK(B113), ISBLANK(C113)), "X", "")</f>
        <v>X</v>
      </c>
    </row>
    <row r="114" spans="1:17" hidden="1" x14ac:dyDescent="0.2">
      <c r="A114" s="587"/>
      <c r="B114" s="600"/>
      <c r="C114" s="446" t="s">
        <v>307</v>
      </c>
      <c r="D114" s="453"/>
      <c r="E114" s="448"/>
      <c r="F114" s="453"/>
      <c r="G114" s="454"/>
      <c r="H114" s="436"/>
      <c r="I114" s="453"/>
      <c r="J114" s="454"/>
      <c r="K114" s="455"/>
      <c r="L114" s="453"/>
      <c r="M114" s="454"/>
      <c r="N114" s="454"/>
      <c r="O114" s="456"/>
    </row>
    <row r="115" spans="1:17" hidden="1" x14ac:dyDescent="0.2">
      <c r="A115" s="587"/>
      <c r="B115" s="438"/>
      <c r="C115" s="416"/>
      <c r="D115" s="426"/>
      <c r="E115" s="427"/>
      <c r="F115" s="426"/>
      <c r="G115" s="428"/>
      <c r="H115" s="427"/>
      <c r="I115" s="426"/>
      <c r="J115" s="428"/>
      <c r="K115" s="427"/>
      <c r="L115" s="426"/>
      <c r="M115" s="428"/>
      <c r="N115" s="428"/>
      <c r="O115" s="416"/>
    </row>
    <row r="116" spans="1:17" hidden="1" x14ac:dyDescent="0.2">
      <c r="A116" s="587">
        <v>32</v>
      </c>
      <c r="B116" s="599"/>
      <c r="C116" s="439"/>
      <c r="D116" s="440"/>
      <c r="E116" s="441"/>
      <c r="F116" s="440"/>
      <c r="G116" s="442"/>
      <c r="H116" s="443"/>
      <c r="I116" s="440"/>
      <c r="J116" s="444"/>
      <c r="K116" s="443"/>
      <c r="L116" s="440"/>
      <c r="M116" s="442"/>
      <c r="N116" s="444"/>
      <c r="O116" s="445"/>
      <c r="Q116" s="409" t="str">
        <f t="shared" ref="Q116" si="49">IF(AND(ISBLANK(B116), ISBLANK(C116)), "X", "")</f>
        <v>X</v>
      </c>
    </row>
    <row r="117" spans="1:17" hidden="1" x14ac:dyDescent="0.2">
      <c r="A117" s="587"/>
      <c r="B117" s="600"/>
      <c r="C117" s="446" t="s">
        <v>307</v>
      </c>
      <c r="D117" s="453"/>
      <c r="E117" s="448"/>
      <c r="F117" s="453"/>
      <c r="G117" s="454"/>
      <c r="H117" s="436"/>
      <c r="I117" s="453"/>
      <c r="J117" s="454"/>
      <c r="K117" s="455"/>
      <c r="L117" s="453"/>
      <c r="M117" s="454"/>
      <c r="N117" s="454"/>
      <c r="O117" s="456"/>
    </row>
    <row r="118" spans="1:17" hidden="1" x14ac:dyDescent="0.2">
      <c r="A118" s="587"/>
      <c r="B118" s="438"/>
      <c r="C118" s="416"/>
      <c r="D118" s="426"/>
      <c r="E118" s="427"/>
      <c r="F118" s="426"/>
      <c r="G118" s="428"/>
      <c r="H118" s="427"/>
      <c r="I118" s="426"/>
      <c r="J118" s="428"/>
      <c r="K118" s="427"/>
      <c r="L118" s="426"/>
      <c r="M118" s="428"/>
      <c r="N118" s="428"/>
      <c r="O118" s="416"/>
    </row>
    <row r="119" spans="1:17" hidden="1" x14ac:dyDescent="0.2">
      <c r="A119" s="587">
        <v>33</v>
      </c>
      <c r="B119" s="599"/>
      <c r="C119" s="439"/>
      <c r="D119" s="440"/>
      <c r="E119" s="441"/>
      <c r="F119" s="440"/>
      <c r="G119" s="442"/>
      <c r="H119" s="443"/>
      <c r="I119" s="440"/>
      <c r="J119" s="444"/>
      <c r="K119" s="443"/>
      <c r="L119" s="440"/>
      <c r="M119" s="442"/>
      <c r="N119" s="444"/>
      <c r="O119" s="445"/>
      <c r="Q119" s="409" t="str">
        <f t="shared" ref="Q119" si="50">IF(AND(ISBLANK(B119), ISBLANK(C119)), "X", "")</f>
        <v>X</v>
      </c>
    </row>
    <row r="120" spans="1:17" hidden="1" x14ac:dyDescent="0.2">
      <c r="A120" s="587"/>
      <c r="B120" s="600"/>
      <c r="C120" s="446" t="s">
        <v>307</v>
      </c>
      <c r="D120" s="453"/>
      <c r="E120" s="448"/>
      <c r="F120" s="453"/>
      <c r="G120" s="454"/>
      <c r="H120" s="436"/>
      <c r="I120" s="453"/>
      <c r="J120" s="454"/>
      <c r="K120" s="455"/>
      <c r="L120" s="453"/>
      <c r="M120" s="454"/>
      <c r="N120" s="454"/>
      <c r="O120" s="456"/>
    </row>
    <row r="121" spans="1:17" hidden="1" x14ac:dyDescent="0.2">
      <c r="A121" s="587"/>
      <c r="B121" s="438"/>
      <c r="C121" s="416"/>
      <c r="D121" s="426"/>
      <c r="E121" s="427"/>
      <c r="F121" s="426"/>
      <c r="G121" s="428"/>
      <c r="H121" s="427"/>
      <c r="I121" s="426"/>
      <c r="J121" s="428"/>
      <c r="K121" s="427"/>
      <c r="L121" s="426"/>
      <c r="M121" s="428"/>
      <c r="N121" s="428"/>
      <c r="O121" s="416"/>
    </row>
    <row r="122" spans="1:17" hidden="1" x14ac:dyDescent="0.2">
      <c r="A122" s="587">
        <v>34</v>
      </c>
      <c r="B122" s="599"/>
      <c r="C122" s="439"/>
      <c r="D122" s="440"/>
      <c r="E122" s="441"/>
      <c r="F122" s="440"/>
      <c r="G122" s="442"/>
      <c r="H122" s="443"/>
      <c r="I122" s="440"/>
      <c r="J122" s="444"/>
      <c r="K122" s="443"/>
      <c r="L122" s="440"/>
      <c r="M122" s="442"/>
      <c r="N122" s="444"/>
      <c r="O122" s="445"/>
      <c r="Q122" s="409" t="str">
        <f t="shared" ref="Q122" si="51">IF(AND(ISBLANK(B122), ISBLANK(C122)), "X", "")</f>
        <v>X</v>
      </c>
    </row>
    <row r="123" spans="1:17" hidden="1" x14ac:dyDescent="0.2">
      <c r="A123" s="587"/>
      <c r="B123" s="600"/>
      <c r="C123" s="446" t="s">
        <v>307</v>
      </c>
      <c r="D123" s="453"/>
      <c r="E123" s="448"/>
      <c r="F123" s="453"/>
      <c r="G123" s="454"/>
      <c r="H123" s="436"/>
      <c r="I123" s="453"/>
      <c r="J123" s="454"/>
      <c r="K123" s="455"/>
      <c r="L123" s="453"/>
      <c r="M123" s="454"/>
      <c r="N123" s="454"/>
      <c r="O123" s="456"/>
    </row>
    <row r="124" spans="1:17" hidden="1" x14ac:dyDescent="0.2">
      <c r="A124" s="587"/>
      <c r="B124" s="438"/>
      <c r="C124" s="416"/>
      <c r="D124" s="426"/>
      <c r="E124" s="427"/>
      <c r="F124" s="426"/>
      <c r="G124" s="428"/>
      <c r="H124" s="427"/>
      <c r="I124" s="426"/>
      <c r="J124" s="428"/>
      <c r="K124" s="427"/>
      <c r="L124" s="426"/>
      <c r="M124" s="428"/>
      <c r="N124" s="428"/>
      <c r="O124" s="416"/>
    </row>
    <row r="125" spans="1:17" hidden="1" x14ac:dyDescent="0.2">
      <c r="A125" s="587">
        <v>35</v>
      </c>
      <c r="B125" s="599"/>
      <c r="C125" s="439"/>
      <c r="D125" s="440"/>
      <c r="E125" s="441"/>
      <c r="F125" s="440"/>
      <c r="G125" s="442"/>
      <c r="H125" s="443"/>
      <c r="I125" s="440"/>
      <c r="J125" s="444"/>
      <c r="K125" s="443"/>
      <c r="L125" s="440"/>
      <c r="M125" s="442"/>
      <c r="N125" s="444"/>
      <c r="O125" s="445"/>
      <c r="Q125" s="409" t="str">
        <f t="shared" ref="Q125" si="52">IF(AND(ISBLANK(B125), ISBLANK(C125)), "X", "")</f>
        <v>X</v>
      </c>
    </row>
    <row r="126" spans="1:17" hidden="1" x14ac:dyDescent="0.2">
      <c r="A126" s="587"/>
      <c r="B126" s="600"/>
      <c r="C126" s="446" t="s">
        <v>307</v>
      </c>
      <c r="D126" s="453"/>
      <c r="E126" s="448"/>
      <c r="F126" s="453"/>
      <c r="G126" s="454"/>
      <c r="H126" s="436"/>
      <c r="I126" s="453"/>
      <c r="J126" s="454"/>
      <c r="K126" s="455"/>
      <c r="L126" s="453"/>
      <c r="M126" s="454"/>
      <c r="N126" s="454"/>
      <c r="O126" s="456"/>
    </row>
    <row r="127" spans="1:17" hidden="1" x14ac:dyDescent="0.2">
      <c r="A127" s="587"/>
      <c r="B127" s="438"/>
      <c r="C127" s="416"/>
      <c r="D127" s="426"/>
      <c r="E127" s="427"/>
      <c r="F127" s="426"/>
      <c r="G127" s="428"/>
      <c r="H127" s="427"/>
      <c r="I127" s="426"/>
      <c r="J127" s="428"/>
      <c r="K127" s="427"/>
      <c r="L127" s="426"/>
      <c r="M127" s="428"/>
      <c r="N127" s="428"/>
      <c r="O127" s="416"/>
    </row>
    <row r="128" spans="1:17" hidden="1" x14ac:dyDescent="0.2">
      <c r="A128" s="587">
        <v>36</v>
      </c>
      <c r="B128" s="599"/>
      <c r="C128" s="439"/>
      <c r="D128" s="440"/>
      <c r="E128" s="441"/>
      <c r="F128" s="440"/>
      <c r="G128" s="442"/>
      <c r="H128" s="443"/>
      <c r="I128" s="440"/>
      <c r="J128" s="444"/>
      <c r="K128" s="443"/>
      <c r="L128" s="440"/>
      <c r="M128" s="442"/>
      <c r="N128" s="444"/>
      <c r="O128" s="445"/>
      <c r="Q128" s="409" t="str">
        <f t="shared" ref="Q128" si="53">IF(AND(ISBLANK(B128), ISBLANK(C128)), "X", "")</f>
        <v>X</v>
      </c>
    </row>
    <row r="129" spans="1:18" hidden="1" x14ac:dyDescent="0.2">
      <c r="A129" s="587"/>
      <c r="B129" s="600"/>
      <c r="C129" s="446" t="s">
        <v>307</v>
      </c>
      <c r="D129" s="453"/>
      <c r="E129" s="448"/>
      <c r="F129" s="453"/>
      <c r="G129" s="454"/>
      <c r="H129" s="436"/>
      <c r="I129" s="453"/>
      <c r="J129" s="454"/>
      <c r="K129" s="455"/>
      <c r="L129" s="453"/>
      <c r="M129" s="454"/>
      <c r="N129" s="454"/>
      <c r="O129" s="456"/>
    </row>
    <row r="130" spans="1:18" hidden="1" x14ac:dyDescent="0.2">
      <c r="A130" s="587"/>
      <c r="B130" s="438"/>
      <c r="C130" s="416"/>
      <c r="D130" s="426"/>
      <c r="E130" s="427"/>
      <c r="F130" s="426"/>
      <c r="G130" s="428"/>
      <c r="H130" s="427"/>
      <c r="I130" s="426"/>
      <c r="J130" s="428"/>
      <c r="K130" s="427"/>
      <c r="L130" s="426"/>
      <c r="M130" s="428"/>
      <c r="N130" s="428"/>
      <c r="O130" s="416"/>
      <c r="R130" s="409" t="s">
        <v>309</v>
      </c>
    </row>
    <row r="131" spans="1:18" hidden="1" x14ac:dyDescent="0.2">
      <c r="A131" s="587">
        <v>37</v>
      </c>
      <c r="B131" s="599"/>
      <c r="C131" s="439"/>
      <c r="D131" s="440"/>
      <c r="E131" s="441"/>
      <c r="F131" s="440"/>
      <c r="G131" s="442"/>
      <c r="H131" s="443"/>
      <c r="I131" s="440"/>
      <c r="J131" s="444"/>
      <c r="K131" s="443"/>
      <c r="L131" s="440"/>
      <c r="M131" s="442"/>
      <c r="N131" s="444"/>
      <c r="O131" s="445"/>
      <c r="Q131" s="409" t="str">
        <f t="shared" ref="Q131" si="54">IF(AND(ISBLANK(B131), ISBLANK(C131)), "X", "")</f>
        <v>X</v>
      </c>
    </row>
    <row r="132" spans="1:18" hidden="1" x14ac:dyDescent="0.2">
      <c r="A132" s="587"/>
      <c r="B132" s="600"/>
      <c r="C132" s="446" t="s">
        <v>307</v>
      </c>
      <c r="D132" s="453"/>
      <c r="E132" s="448"/>
      <c r="F132" s="453"/>
      <c r="G132" s="454"/>
      <c r="H132" s="436"/>
      <c r="I132" s="453"/>
      <c r="J132" s="454"/>
      <c r="K132" s="455"/>
      <c r="L132" s="453"/>
      <c r="M132" s="454"/>
      <c r="N132" s="454"/>
      <c r="O132" s="456"/>
    </row>
    <row r="133" spans="1:18" hidden="1" x14ac:dyDescent="0.2">
      <c r="A133" s="587"/>
      <c r="B133" s="438"/>
      <c r="C133" s="416"/>
      <c r="D133" s="426"/>
      <c r="E133" s="427"/>
      <c r="F133" s="426"/>
      <c r="G133" s="428"/>
      <c r="H133" s="427"/>
      <c r="I133" s="426"/>
      <c r="J133" s="428"/>
      <c r="K133" s="427"/>
      <c r="L133" s="426"/>
      <c r="M133" s="428"/>
      <c r="N133" s="428"/>
      <c r="O133" s="416"/>
    </row>
    <row r="134" spans="1:18" hidden="1" x14ac:dyDescent="0.2">
      <c r="A134" s="587">
        <v>38</v>
      </c>
      <c r="B134" s="599"/>
      <c r="C134" s="439"/>
      <c r="D134" s="440"/>
      <c r="E134" s="441"/>
      <c r="F134" s="440"/>
      <c r="G134" s="442"/>
      <c r="H134" s="443"/>
      <c r="I134" s="440"/>
      <c r="J134" s="444"/>
      <c r="K134" s="443"/>
      <c r="L134" s="440"/>
      <c r="M134" s="442"/>
      <c r="N134" s="444"/>
      <c r="O134" s="445"/>
      <c r="Q134" s="409" t="str">
        <f t="shared" ref="Q134" si="55">IF(AND(ISBLANK(B134), ISBLANK(C134)), "X", "")</f>
        <v>X</v>
      </c>
    </row>
    <row r="135" spans="1:18" hidden="1" x14ac:dyDescent="0.2">
      <c r="A135" s="587"/>
      <c r="B135" s="600"/>
      <c r="C135" s="446" t="s">
        <v>307</v>
      </c>
      <c r="D135" s="453"/>
      <c r="E135" s="448"/>
      <c r="F135" s="453"/>
      <c r="G135" s="454"/>
      <c r="H135" s="436"/>
      <c r="I135" s="453"/>
      <c r="J135" s="454"/>
      <c r="K135" s="455"/>
      <c r="L135" s="453"/>
      <c r="M135" s="454"/>
      <c r="N135" s="454"/>
      <c r="O135" s="456"/>
    </row>
    <row r="136" spans="1:18" hidden="1" x14ac:dyDescent="0.2">
      <c r="A136" s="587"/>
      <c r="B136" s="438"/>
      <c r="C136" s="416"/>
      <c r="D136" s="426"/>
      <c r="E136" s="427"/>
      <c r="F136" s="426"/>
      <c r="G136" s="428"/>
      <c r="H136" s="427"/>
      <c r="I136" s="426"/>
      <c r="J136" s="428"/>
      <c r="K136" s="427"/>
      <c r="L136" s="426"/>
      <c r="M136" s="428"/>
      <c r="N136" s="428"/>
      <c r="O136" s="416"/>
    </row>
    <row r="137" spans="1:18" hidden="1" x14ac:dyDescent="0.2">
      <c r="A137" s="587">
        <v>39</v>
      </c>
      <c r="B137" s="599"/>
      <c r="C137" s="439"/>
      <c r="D137" s="440"/>
      <c r="E137" s="441"/>
      <c r="F137" s="440"/>
      <c r="G137" s="442"/>
      <c r="H137" s="443"/>
      <c r="I137" s="440"/>
      <c r="J137" s="444"/>
      <c r="K137" s="443"/>
      <c r="L137" s="440"/>
      <c r="M137" s="442"/>
      <c r="N137" s="444"/>
      <c r="O137" s="445"/>
      <c r="Q137" s="409" t="str">
        <f t="shared" ref="Q137" si="56">IF(AND(ISBLANK(B137), ISBLANK(C137)), "X", "")</f>
        <v>X</v>
      </c>
    </row>
    <row r="138" spans="1:18" hidden="1" x14ac:dyDescent="0.2">
      <c r="A138" s="587"/>
      <c r="B138" s="600"/>
      <c r="C138" s="446" t="s">
        <v>307</v>
      </c>
      <c r="D138" s="453"/>
      <c r="E138" s="448"/>
      <c r="F138" s="453"/>
      <c r="G138" s="454"/>
      <c r="H138" s="436"/>
      <c r="I138" s="453"/>
      <c r="J138" s="454"/>
      <c r="K138" s="455"/>
      <c r="L138" s="453"/>
      <c r="M138" s="454"/>
      <c r="N138" s="454"/>
      <c r="O138" s="456"/>
    </row>
    <row r="139" spans="1:18" hidden="1" x14ac:dyDescent="0.2">
      <c r="A139" s="587"/>
      <c r="B139" s="438"/>
      <c r="C139" s="416"/>
      <c r="D139" s="426"/>
      <c r="E139" s="427"/>
      <c r="F139" s="426"/>
      <c r="G139" s="428"/>
      <c r="H139" s="427"/>
      <c r="I139" s="426"/>
      <c r="J139" s="428"/>
      <c r="K139" s="427"/>
      <c r="L139" s="426"/>
      <c r="M139" s="428"/>
      <c r="N139" s="428"/>
      <c r="O139" s="416"/>
    </row>
    <row r="140" spans="1:18" hidden="1" x14ac:dyDescent="0.2">
      <c r="A140" s="587">
        <v>40</v>
      </c>
      <c r="B140" s="599"/>
      <c r="C140" s="439"/>
      <c r="D140" s="440"/>
      <c r="E140" s="441"/>
      <c r="F140" s="440"/>
      <c r="G140" s="442"/>
      <c r="H140" s="443"/>
      <c r="I140" s="440"/>
      <c r="J140" s="444"/>
      <c r="K140" s="443"/>
      <c r="L140" s="440"/>
      <c r="M140" s="442"/>
      <c r="N140" s="444"/>
      <c r="O140" s="445"/>
      <c r="Q140" s="409" t="str">
        <f t="shared" ref="Q140" si="57">IF(AND(ISBLANK(B140), ISBLANK(C140)), "X", "")</f>
        <v>X</v>
      </c>
    </row>
    <row r="141" spans="1:18" hidden="1" x14ac:dyDescent="0.2">
      <c r="A141" s="587"/>
      <c r="B141" s="600"/>
      <c r="C141" s="446" t="s">
        <v>307</v>
      </c>
      <c r="D141" s="453"/>
      <c r="E141" s="448"/>
      <c r="F141" s="453"/>
      <c r="G141" s="454"/>
      <c r="H141" s="436"/>
      <c r="I141" s="453"/>
      <c r="J141" s="454"/>
      <c r="K141" s="455"/>
      <c r="L141" s="453"/>
      <c r="M141" s="454"/>
      <c r="N141" s="454"/>
      <c r="O141" s="456"/>
    </row>
    <row r="142" spans="1:18" hidden="1" x14ac:dyDescent="0.2">
      <c r="A142" s="587"/>
      <c r="B142" s="438"/>
      <c r="C142" s="416"/>
      <c r="D142" s="426"/>
      <c r="E142" s="427"/>
      <c r="F142" s="426"/>
      <c r="G142" s="428"/>
      <c r="H142" s="427"/>
      <c r="I142" s="426"/>
      <c r="J142" s="428"/>
      <c r="K142" s="427"/>
      <c r="L142" s="426"/>
      <c r="M142" s="428"/>
      <c r="N142" s="428"/>
      <c r="O142" s="416"/>
    </row>
    <row r="143" spans="1:18" hidden="1" x14ac:dyDescent="0.2">
      <c r="A143" s="587">
        <v>41</v>
      </c>
      <c r="B143" s="599"/>
      <c r="C143" s="439"/>
      <c r="D143" s="440"/>
      <c r="E143" s="441"/>
      <c r="F143" s="440"/>
      <c r="G143" s="442"/>
      <c r="H143" s="443"/>
      <c r="I143" s="440"/>
      <c r="J143" s="444"/>
      <c r="K143" s="443"/>
      <c r="L143" s="440"/>
      <c r="M143" s="442"/>
      <c r="N143" s="444"/>
      <c r="O143" s="445"/>
      <c r="Q143" s="409" t="str">
        <f t="shared" ref="Q143" si="58">IF(AND(ISBLANK(B143), ISBLANK(C143)), "X", "")</f>
        <v>X</v>
      </c>
    </row>
    <row r="144" spans="1:18" hidden="1" x14ac:dyDescent="0.2">
      <c r="A144" s="587"/>
      <c r="B144" s="600"/>
      <c r="C144" s="446" t="s">
        <v>307</v>
      </c>
      <c r="D144" s="453"/>
      <c r="E144" s="448"/>
      <c r="F144" s="453"/>
      <c r="G144" s="454"/>
      <c r="H144" s="436"/>
      <c r="I144" s="453"/>
      <c r="J144" s="454"/>
      <c r="K144" s="455"/>
      <c r="L144" s="453"/>
      <c r="M144" s="454"/>
      <c r="N144" s="454"/>
      <c r="O144" s="456"/>
    </row>
    <row r="145" spans="1:17" hidden="1" x14ac:dyDescent="0.2">
      <c r="A145" s="587"/>
      <c r="B145" s="438"/>
      <c r="C145" s="416"/>
      <c r="D145" s="426"/>
      <c r="E145" s="427"/>
      <c r="F145" s="426"/>
      <c r="G145" s="428"/>
      <c r="H145" s="427"/>
      <c r="I145" s="426"/>
      <c r="J145" s="428"/>
      <c r="K145" s="427"/>
      <c r="L145" s="426"/>
      <c r="M145" s="428"/>
      <c r="N145" s="428"/>
      <c r="O145" s="416"/>
    </row>
    <row r="146" spans="1:17" hidden="1" x14ac:dyDescent="0.2">
      <c r="A146" s="587">
        <v>42</v>
      </c>
      <c r="B146" s="599"/>
      <c r="C146" s="439"/>
      <c r="D146" s="440"/>
      <c r="E146" s="441"/>
      <c r="F146" s="440"/>
      <c r="G146" s="442"/>
      <c r="H146" s="443"/>
      <c r="I146" s="440"/>
      <c r="J146" s="444"/>
      <c r="K146" s="443"/>
      <c r="L146" s="440"/>
      <c r="M146" s="442"/>
      <c r="N146" s="444"/>
      <c r="O146" s="445"/>
      <c r="Q146" s="409" t="str">
        <f t="shared" ref="Q146" si="59">IF(AND(ISBLANK(B146), ISBLANK(C146)), "X", "")</f>
        <v>X</v>
      </c>
    </row>
    <row r="147" spans="1:17" hidden="1" x14ac:dyDescent="0.2">
      <c r="A147" s="587"/>
      <c r="B147" s="600"/>
      <c r="C147" s="446" t="s">
        <v>307</v>
      </c>
      <c r="D147" s="453"/>
      <c r="E147" s="448"/>
      <c r="F147" s="453"/>
      <c r="G147" s="454"/>
      <c r="H147" s="436"/>
      <c r="I147" s="453"/>
      <c r="J147" s="454"/>
      <c r="K147" s="455"/>
      <c r="L147" s="453"/>
      <c r="M147" s="454"/>
      <c r="N147" s="454"/>
      <c r="O147" s="456"/>
    </row>
    <row r="148" spans="1:17" hidden="1" x14ac:dyDescent="0.2">
      <c r="A148" s="587"/>
      <c r="B148" s="438"/>
      <c r="C148" s="416"/>
      <c r="D148" s="426"/>
      <c r="E148" s="427"/>
      <c r="F148" s="426"/>
      <c r="G148" s="428"/>
      <c r="H148" s="427"/>
      <c r="I148" s="426"/>
      <c r="J148" s="428"/>
      <c r="K148" s="427"/>
      <c r="L148" s="426"/>
      <c r="M148" s="428"/>
      <c r="N148" s="428"/>
      <c r="O148" s="416"/>
    </row>
    <row r="149" spans="1:17" hidden="1" x14ac:dyDescent="0.2">
      <c r="A149" s="587">
        <v>43</v>
      </c>
      <c r="B149" s="599"/>
      <c r="C149" s="439"/>
      <c r="D149" s="440"/>
      <c r="E149" s="441"/>
      <c r="F149" s="440"/>
      <c r="G149" s="442"/>
      <c r="H149" s="443"/>
      <c r="I149" s="440"/>
      <c r="J149" s="444"/>
      <c r="K149" s="443"/>
      <c r="L149" s="440"/>
      <c r="M149" s="442"/>
      <c r="N149" s="444"/>
      <c r="O149" s="445"/>
      <c r="Q149" s="409" t="str">
        <f t="shared" ref="Q149" si="60">IF(AND(ISBLANK(B149), ISBLANK(C149)), "X", "")</f>
        <v>X</v>
      </c>
    </row>
    <row r="150" spans="1:17" hidden="1" x14ac:dyDescent="0.2">
      <c r="A150" s="587"/>
      <c r="B150" s="600"/>
      <c r="C150" s="446" t="s">
        <v>307</v>
      </c>
      <c r="D150" s="453"/>
      <c r="E150" s="448"/>
      <c r="F150" s="453"/>
      <c r="G150" s="454"/>
      <c r="H150" s="436"/>
      <c r="I150" s="453"/>
      <c r="J150" s="454"/>
      <c r="K150" s="455"/>
      <c r="L150" s="453"/>
      <c r="M150" s="454"/>
      <c r="N150" s="454"/>
      <c r="O150" s="456"/>
    </row>
    <row r="151" spans="1:17" hidden="1" x14ac:dyDescent="0.2">
      <c r="A151" s="587"/>
      <c r="B151" s="438"/>
      <c r="C151" s="416"/>
      <c r="D151" s="426"/>
      <c r="E151" s="427"/>
      <c r="F151" s="426"/>
      <c r="G151" s="428"/>
      <c r="H151" s="427"/>
      <c r="I151" s="426"/>
      <c r="J151" s="428"/>
      <c r="K151" s="427"/>
      <c r="L151" s="426"/>
      <c r="M151" s="428"/>
      <c r="N151" s="428"/>
      <c r="O151" s="416"/>
    </row>
    <row r="152" spans="1:17" hidden="1" x14ac:dyDescent="0.2">
      <c r="A152" s="587">
        <v>44</v>
      </c>
      <c r="B152" s="599"/>
      <c r="C152" s="439"/>
      <c r="D152" s="440"/>
      <c r="E152" s="441"/>
      <c r="F152" s="440"/>
      <c r="G152" s="442"/>
      <c r="H152" s="443"/>
      <c r="I152" s="440"/>
      <c r="J152" s="444"/>
      <c r="K152" s="443"/>
      <c r="L152" s="440"/>
      <c r="M152" s="442"/>
      <c r="N152" s="444"/>
      <c r="O152" s="445"/>
      <c r="Q152" s="409" t="str">
        <f t="shared" ref="Q152" si="61">IF(AND(ISBLANK(B152), ISBLANK(C152)), "X", "")</f>
        <v>X</v>
      </c>
    </row>
    <row r="153" spans="1:17" hidden="1" x14ac:dyDescent="0.2">
      <c r="A153" s="587"/>
      <c r="B153" s="600"/>
      <c r="C153" s="446" t="s">
        <v>307</v>
      </c>
      <c r="D153" s="453"/>
      <c r="E153" s="448"/>
      <c r="F153" s="453"/>
      <c r="G153" s="454"/>
      <c r="H153" s="436"/>
      <c r="I153" s="453"/>
      <c r="J153" s="454"/>
      <c r="K153" s="455"/>
      <c r="L153" s="453"/>
      <c r="M153" s="454"/>
      <c r="N153" s="454"/>
      <c r="O153" s="456"/>
    </row>
    <row r="154" spans="1:17" hidden="1" x14ac:dyDescent="0.2">
      <c r="A154" s="587"/>
      <c r="B154" s="438"/>
      <c r="C154" s="416"/>
      <c r="D154" s="426"/>
      <c r="E154" s="427"/>
      <c r="F154" s="426"/>
      <c r="G154" s="428"/>
      <c r="H154" s="427"/>
      <c r="I154" s="426"/>
      <c r="J154" s="428"/>
      <c r="K154" s="427"/>
      <c r="L154" s="426"/>
      <c r="M154" s="428"/>
      <c r="N154" s="428"/>
      <c r="O154" s="416"/>
    </row>
    <row r="155" spans="1:17" hidden="1" x14ac:dyDescent="0.2">
      <c r="A155" s="587">
        <v>45</v>
      </c>
      <c r="B155" s="599"/>
      <c r="C155" s="439"/>
      <c r="D155" s="440"/>
      <c r="E155" s="441"/>
      <c r="F155" s="440"/>
      <c r="G155" s="442"/>
      <c r="H155" s="443"/>
      <c r="I155" s="440"/>
      <c r="J155" s="444"/>
      <c r="K155" s="443"/>
      <c r="L155" s="440"/>
      <c r="M155" s="442"/>
      <c r="N155" s="444"/>
      <c r="O155" s="445"/>
      <c r="Q155" s="409" t="str">
        <f t="shared" ref="Q155" si="62">IF(AND(ISBLANK(B155), ISBLANK(C155)), "X", "")</f>
        <v>X</v>
      </c>
    </row>
    <row r="156" spans="1:17" hidden="1" x14ac:dyDescent="0.2">
      <c r="A156" s="587"/>
      <c r="B156" s="600"/>
      <c r="C156" s="446" t="s">
        <v>307</v>
      </c>
      <c r="D156" s="453"/>
      <c r="E156" s="448"/>
      <c r="F156" s="453"/>
      <c r="G156" s="454"/>
      <c r="H156" s="436"/>
      <c r="I156" s="453"/>
      <c r="J156" s="454"/>
      <c r="K156" s="455"/>
      <c r="L156" s="453"/>
      <c r="M156" s="454"/>
      <c r="N156" s="454"/>
      <c r="O156" s="456"/>
    </row>
    <row r="157" spans="1:17" hidden="1" x14ac:dyDescent="0.2">
      <c r="A157" s="587"/>
      <c r="B157" s="438"/>
      <c r="C157" s="416"/>
      <c r="D157" s="426"/>
      <c r="E157" s="427"/>
      <c r="F157" s="426"/>
      <c r="G157" s="428"/>
      <c r="H157" s="427"/>
      <c r="I157" s="426"/>
      <c r="J157" s="428"/>
      <c r="K157" s="427"/>
      <c r="L157" s="426"/>
      <c r="M157" s="428"/>
      <c r="N157" s="428"/>
      <c r="O157" s="416"/>
    </row>
    <row r="158" spans="1:17" hidden="1" x14ac:dyDescent="0.2">
      <c r="A158" s="587">
        <v>46</v>
      </c>
      <c r="B158" s="599"/>
      <c r="C158" s="439"/>
      <c r="D158" s="440"/>
      <c r="E158" s="441"/>
      <c r="F158" s="440"/>
      <c r="G158" s="442"/>
      <c r="H158" s="443"/>
      <c r="I158" s="440"/>
      <c r="J158" s="444"/>
      <c r="K158" s="443"/>
      <c r="L158" s="440"/>
      <c r="M158" s="442"/>
      <c r="N158" s="444"/>
      <c r="O158" s="445"/>
      <c r="Q158" s="409" t="str">
        <f t="shared" ref="Q158" si="63">IF(AND(ISBLANK(B158), ISBLANK(C158)), "X", "")</f>
        <v>X</v>
      </c>
    </row>
    <row r="159" spans="1:17" hidden="1" x14ac:dyDescent="0.2">
      <c r="A159" s="587"/>
      <c r="B159" s="600"/>
      <c r="C159" s="446" t="s">
        <v>307</v>
      </c>
      <c r="D159" s="453"/>
      <c r="E159" s="448"/>
      <c r="F159" s="453"/>
      <c r="G159" s="454"/>
      <c r="H159" s="436"/>
      <c r="I159" s="453"/>
      <c r="J159" s="454"/>
      <c r="K159" s="455"/>
      <c r="L159" s="453"/>
      <c r="M159" s="454"/>
      <c r="N159" s="454"/>
      <c r="O159" s="456"/>
    </row>
    <row r="160" spans="1:17" hidden="1" x14ac:dyDescent="0.2">
      <c r="A160" s="587"/>
      <c r="B160" s="438"/>
      <c r="C160" s="416"/>
      <c r="D160" s="426"/>
      <c r="E160" s="427"/>
      <c r="F160" s="426"/>
      <c r="G160" s="428"/>
      <c r="H160" s="427"/>
      <c r="I160" s="426"/>
      <c r="J160" s="428"/>
      <c r="K160" s="427"/>
      <c r="L160" s="426"/>
      <c r="M160" s="428"/>
      <c r="N160" s="428"/>
      <c r="O160" s="416"/>
    </row>
    <row r="161" spans="1:17" hidden="1" x14ac:dyDescent="0.2">
      <c r="A161" s="587">
        <v>47</v>
      </c>
      <c r="B161" s="599"/>
      <c r="C161" s="439"/>
      <c r="D161" s="440"/>
      <c r="E161" s="441"/>
      <c r="F161" s="440"/>
      <c r="G161" s="442"/>
      <c r="H161" s="443"/>
      <c r="I161" s="440"/>
      <c r="J161" s="444"/>
      <c r="K161" s="443"/>
      <c r="L161" s="440"/>
      <c r="M161" s="442"/>
      <c r="N161" s="444"/>
      <c r="O161" s="445"/>
      <c r="Q161" s="409" t="str">
        <f t="shared" ref="Q161" si="64">IF(AND(ISBLANK(B161), ISBLANK(C161)), "X", "")</f>
        <v>X</v>
      </c>
    </row>
    <row r="162" spans="1:17" hidden="1" x14ac:dyDescent="0.2">
      <c r="A162" s="587"/>
      <c r="B162" s="600"/>
      <c r="C162" s="446" t="s">
        <v>307</v>
      </c>
      <c r="D162" s="453"/>
      <c r="E162" s="448"/>
      <c r="F162" s="453"/>
      <c r="G162" s="454"/>
      <c r="H162" s="436"/>
      <c r="I162" s="453"/>
      <c r="J162" s="454"/>
      <c r="K162" s="455"/>
      <c r="L162" s="453"/>
      <c r="M162" s="454"/>
      <c r="N162" s="454"/>
      <c r="O162" s="456"/>
    </row>
    <row r="163" spans="1:17" hidden="1" x14ac:dyDescent="0.2">
      <c r="A163" s="587"/>
      <c r="B163" s="438"/>
      <c r="C163" s="416"/>
      <c r="D163" s="426"/>
      <c r="E163" s="427"/>
      <c r="F163" s="426"/>
      <c r="G163" s="428"/>
      <c r="H163" s="427"/>
      <c r="I163" s="426"/>
      <c r="J163" s="428"/>
      <c r="K163" s="427"/>
      <c r="L163" s="426"/>
      <c r="M163" s="428"/>
      <c r="N163" s="428"/>
      <c r="O163" s="416"/>
    </row>
    <row r="164" spans="1:17" hidden="1" x14ac:dyDescent="0.2">
      <c r="A164" s="587">
        <v>48</v>
      </c>
      <c r="B164" s="599"/>
      <c r="C164" s="439"/>
      <c r="D164" s="440"/>
      <c r="E164" s="441"/>
      <c r="F164" s="440"/>
      <c r="G164" s="442"/>
      <c r="H164" s="443"/>
      <c r="I164" s="440"/>
      <c r="J164" s="444"/>
      <c r="K164" s="443"/>
      <c r="L164" s="440"/>
      <c r="M164" s="442"/>
      <c r="N164" s="444"/>
      <c r="O164" s="445"/>
      <c r="Q164" s="409" t="str">
        <f t="shared" ref="Q164" si="65">IF(AND(ISBLANK(B164), ISBLANK(C164)), "X", "")</f>
        <v>X</v>
      </c>
    </row>
    <row r="165" spans="1:17" hidden="1" x14ac:dyDescent="0.2">
      <c r="A165" s="587"/>
      <c r="B165" s="600"/>
      <c r="C165" s="446" t="s">
        <v>307</v>
      </c>
      <c r="D165" s="453"/>
      <c r="E165" s="448"/>
      <c r="F165" s="453"/>
      <c r="G165" s="454"/>
      <c r="H165" s="436"/>
      <c r="I165" s="453"/>
      <c r="J165" s="454"/>
      <c r="K165" s="455"/>
      <c r="L165" s="453"/>
      <c r="M165" s="454"/>
      <c r="N165" s="454"/>
      <c r="O165" s="456"/>
    </row>
    <row r="166" spans="1:17" hidden="1" x14ac:dyDescent="0.2">
      <c r="A166" s="587"/>
      <c r="B166" s="438"/>
      <c r="C166" s="416"/>
      <c r="D166" s="426"/>
      <c r="E166" s="427"/>
      <c r="F166" s="426"/>
      <c r="G166" s="428"/>
      <c r="H166" s="427"/>
      <c r="I166" s="426"/>
      <c r="J166" s="428"/>
      <c r="K166" s="427"/>
      <c r="L166" s="426"/>
      <c r="M166" s="428"/>
      <c r="N166" s="428"/>
      <c r="O166" s="416"/>
    </row>
    <row r="167" spans="1:17" hidden="1" x14ac:dyDescent="0.2">
      <c r="A167" s="587">
        <v>49</v>
      </c>
      <c r="B167" s="599"/>
      <c r="C167" s="439"/>
      <c r="D167" s="440"/>
      <c r="E167" s="441"/>
      <c r="F167" s="440"/>
      <c r="G167" s="442"/>
      <c r="H167" s="443"/>
      <c r="I167" s="440"/>
      <c r="J167" s="444"/>
      <c r="K167" s="443"/>
      <c r="L167" s="440"/>
      <c r="M167" s="442"/>
      <c r="N167" s="444"/>
      <c r="O167" s="445"/>
      <c r="Q167" s="409" t="str">
        <f t="shared" ref="Q167" si="66">IF(AND(ISBLANK(B167), ISBLANK(C167)), "X", "")</f>
        <v>X</v>
      </c>
    </row>
    <row r="168" spans="1:17" hidden="1" x14ac:dyDescent="0.2">
      <c r="A168" s="587"/>
      <c r="B168" s="600"/>
      <c r="C168" s="446" t="s">
        <v>307</v>
      </c>
      <c r="D168" s="453"/>
      <c r="E168" s="448"/>
      <c r="F168" s="453"/>
      <c r="G168" s="454"/>
      <c r="H168" s="436"/>
      <c r="I168" s="453"/>
      <c r="J168" s="454"/>
      <c r="K168" s="455"/>
      <c r="L168" s="453"/>
      <c r="M168" s="454"/>
      <c r="N168" s="454"/>
      <c r="O168" s="456"/>
    </row>
    <row r="169" spans="1:17" hidden="1" x14ac:dyDescent="0.2">
      <c r="A169" s="587"/>
      <c r="B169" s="438"/>
      <c r="C169" s="416"/>
      <c r="D169" s="426"/>
      <c r="E169" s="427"/>
      <c r="F169" s="426"/>
      <c r="G169" s="428"/>
      <c r="H169" s="427"/>
      <c r="I169" s="426"/>
      <c r="J169" s="428"/>
      <c r="K169" s="427"/>
      <c r="L169" s="426"/>
      <c r="M169" s="428"/>
      <c r="N169" s="428"/>
      <c r="O169" s="416"/>
    </row>
    <row r="170" spans="1:17" hidden="1" x14ac:dyDescent="0.2">
      <c r="A170" s="587">
        <v>50</v>
      </c>
      <c r="B170" s="599"/>
      <c r="C170" s="439"/>
      <c r="D170" s="440"/>
      <c r="E170" s="441"/>
      <c r="F170" s="440"/>
      <c r="G170" s="442"/>
      <c r="H170" s="443"/>
      <c r="I170" s="440"/>
      <c r="J170" s="444"/>
      <c r="K170" s="443"/>
      <c r="L170" s="440"/>
      <c r="M170" s="442"/>
      <c r="N170" s="444"/>
      <c r="O170" s="445"/>
      <c r="Q170" s="409" t="str">
        <f t="shared" ref="Q170" si="67">IF(AND(ISBLANK(B170), ISBLANK(C170)), "X", "")</f>
        <v>X</v>
      </c>
    </row>
    <row r="171" spans="1:17" hidden="1" x14ac:dyDescent="0.2">
      <c r="A171" s="587"/>
      <c r="B171" s="600"/>
      <c r="C171" s="446" t="s">
        <v>307</v>
      </c>
      <c r="D171" s="453"/>
      <c r="E171" s="448"/>
      <c r="F171" s="453"/>
      <c r="G171" s="454"/>
      <c r="H171" s="436"/>
      <c r="I171" s="453"/>
      <c r="J171" s="454"/>
      <c r="K171" s="455"/>
      <c r="L171" s="453"/>
      <c r="M171" s="454"/>
      <c r="N171" s="454"/>
      <c r="O171" s="456"/>
    </row>
    <row r="172" spans="1:17" hidden="1" x14ac:dyDescent="0.2">
      <c r="A172" s="587"/>
      <c r="B172" s="438"/>
      <c r="C172" s="416"/>
      <c r="D172" s="426"/>
      <c r="E172" s="427"/>
      <c r="F172" s="426"/>
      <c r="G172" s="428"/>
      <c r="H172" s="427"/>
      <c r="I172" s="426"/>
      <c r="J172" s="428"/>
      <c r="K172" s="427"/>
      <c r="L172" s="426"/>
      <c r="M172" s="428"/>
      <c r="N172" s="428"/>
      <c r="O172" s="416"/>
    </row>
    <row r="173" spans="1:17" hidden="1" x14ac:dyDescent="0.2">
      <c r="A173" s="587">
        <v>51</v>
      </c>
      <c r="B173" s="599"/>
      <c r="C173" s="439"/>
      <c r="D173" s="440"/>
      <c r="E173" s="441"/>
      <c r="F173" s="440"/>
      <c r="G173" s="442"/>
      <c r="H173" s="443"/>
      <c r="I173" s="440"/>
      <c r="J173" s="444"/>
      <c r="K173" s="443"/>
      <c r="L173" s="440"/>
      <c r="M173" s="442"/>
      <c r="N173" s="444"/>
      <c r="O173" s="445"/>
      <c r="Q173" s="409" t="str">
        <f t="shared" ref="Q173" si="68">IF(AND(ISBLANK(B173), ISBLANK(C173)), "X", "")</f>
        <v>X</v>
      </c>
    </row>
    <row r="174" spans="1:17" hidden="1" x14ac:dyDescent="0.2">
      <c r="A174" s="587"/>
      <c r="B174" s="600"/>
      <c r="C174" s="446" t="s">
        <v>307</v>
      </c>
      <c r="D174" s="453"/>
      <c r="E174" s="448"/>
      <c r="F174" s="453"/>
      <c r="G174" s="454"/>
      <c r="H174" s="436"/>
      <c r="I174" s="453"/>
      <c r="J174" s="454"/>
      <c r="K174" s="455"/>
      <c r="L174" s="453"/>
      <c r="M174" s="454"/>
      <c r="N174" s="454"/>
      <c r="O174" s="456"/>
    </row>
    <row r="175" spans="1:17" hidden="1" x14ac:dyDescent="0.2">
      <c r="A175" s="587"/>
      <c r="B175" s="438"/>
      <c r="C175" s="416"/>
      <c r="D175" s="426"/>
      <c r="E175" s="427"/>
      <c r="F175" s="426"/>
      <c r="G175" s="428"/>
      <c r="H175" s="427"/>
      <c r="I175" s="426"/>
      <c r="J175" s="428"/>
      <c r="K175" s="427"/>
      <c r="L175" s="426"/>
      <c r="M175" s="428"/>
      <c r="N175" s="428"/>
      <c r="O175" s="416"/>
    </row>
    <row r="176" spans="1:17" hidden="1" x14ac:dyDescent="0.2">
      <c r="A176" s="587">
        <v>52</v>
      </c>
      <c r="B176" s="599"/>
      <c r="C176" s="439"/>
      <c r="D176" s="440"/>
      <c r="E176" s="441"/>
      <c r="F176" s="440"/>
      <c r="G176" s="442"/>
      <c r="H176" s="443"/>
      <c r="I176" s="440"/>
      <c r="J176" s="444"/>
      <c r="K176" s="443"/>
      <c r="L176" s="440"/>
      <c r="M176" s="442"/>
      <c r="N176" s="444"/>
      <c r="O176" s="445"/>
      <c r="Q176" s="409" t="str">
        <f t="shared" ref="Q176" si="69">IF(AND(ISBLANK(B176), ISBLANK(C176)), "X", "")</f>
        <v>X</v>
      </c>
    </row>
    <row r="177" spans="1:18" hidden="1" x14ac:dyDescent="0.2">
      <c r="A177" s="587"/>
      <c r="B177" s="600"/>
      <c r="C177" s="446" t="s">
        <v>307</v>
      </c>
      <c r="D177" s="453"/>
      <c r="E177" s="448"/>
      <c r="F177" s="453"/>
      <c r="G177" s="454"/>
      <c r="H177" s="436"/>
      <c r="I177" s="453"/>
      <c r="J177" s="454"/>
      <c r="K177" s="455"/>
      <c r="L177" s="453"/>
      <c r="M177" s="454"/>
      <c r="N177" s="454"/>
      <c r="O177" s="456"/>
    </row>
    <row r="178" spans="1:18" hidden="1" x14ac:dyDescent="0.2">
      <c r="A178" s="587"/>
      <c r="B178" s="438"/>
      <c r="C178" s="416"/>
      <c r="D178" s="426"/>
      <c r="E178" s="427"/>
      <c r="F178" s="426"/>
      <c r="G178" s="428"/>
      <c r="H178" s="427"/>
      <c r="I178" s="426"/>
      <c r="J178" s="428"/>
      <c r="K178" s="427"/>
      <c r="L178" s="426"/>
      <c r="M178" s="428"/>
      <c r="N178" s="428"/>
      <c r="O178" s="416"/>
    </row>
    <row r="179" spans="1:18" hidden="1" x14ac:dyDescent="0.2">
      <c r="A179" s="587">
        <v>53</v>
      </c>
      <c r="B179" s="599"/>
      <c r="C179" s="439"/>
      <c r="D179" s="440"/>
      <c r="E179" s="441"/>
      <c r="F179" s="440"/>
      <c r="G179" s="442"/>
      <c r="H179" s="443"/>
      <c r="I179" s="440"/>
      <c r="J179" s="444"/>
      <c r="K179" s="443"/>
      <c r="L179" s="440"/>
      <c r="M179" s="442"/>
      <c r="N179" s="444"/>
      <c r="O179" s="445"/>
      <c r="Q179" s="409" t="str">
        <f t="shared" ref="Q179" si="70">IF(AND(ISBLANK(B179), ISBLANK(C179)), "X", "")</f>
        <v>X</v>
      </c>
    </row>
    <row r="180" spans="1:18" hidden="1" x14ac:dyDescent="0.2">
      <c r="A180" s="587"/>
      <c r="B180" s="600"/>
      <c r="C180" s="446" t="s">
        <v>307</v>
      </c>
      <c r="D180" s="453"/>
      <c r="E180" s="448"/>
      <c r="F180" s="453"/>
      <c r="G180" s="454"/>
      <c r="H180" s="436"/>
      <c r="I180" s="453"/>
      <c r="J180" s="454"/>
      <c r="K180" s="455"/>
      <c r="L180" s="453"/>
      <c r="M180" s="454"/>
      <c r="N180" s="454"/>
      <c r="O180" s="456"/>
    </row>
    <row r="181" spans="1:18" hidden="1" x14ac:dyDescent="0.2">
      <c r="A181" s="587"/>
      <c r="B181" s="438"/>
      <c r="C181" s="416"/>
      <c r="D181" s="426"/>
      <c r="E181" s="427"/>
      <c r="F181" s="426"/>
      <c r="G181" s="428"/>
      <c r="H181" s="427"/>
      <c r="I181" s="426"/>
      <c r="J181" s="428"/>
      <c r="K181" s="427"/>
      <c r="L181" s="426"/>
      <c r="M181" s="428"/>
      <c r="N181" s="428"/>
      <c r="O181" s="416"/>
      <c r="R181" s="409" t="s">
        <v>310</v>
      </c>
    </row>
    <row r="182" spans="1:18" hidden="1" x14ac:dyDescent="0.2">
      <c r="A182" s="587">
        <v>54</v>
      </c>
      <c r="B182" s="599"/>
      <c r="C182" s="439"/>
      <c r="D182" s="440"/>
      <c r="E182" s="441"/>
      <c r="F182" s="440"/>
      <c r="G182" s="442"/>
      <c r="H182" s="443"/>
      <c r="I182" s="440"/>
      <c r="J182" s="444"/>
      <c r="K182" s="443"/>
      <c r="L182" s="440"/>
      <c r="M182" s="442"/>
      <c r="N182" s="444"/>
      <c r="O182" s="445"/>
      <c r="Q182" s="409" t="str">
        <f t="shared" ref="Q182" si="71">IF(AND(ISBLANK(B182), ISBLANK(C182)), "X", "")</f>
        <v>X</v>
      </c>
    </row>
    <row r="183" spans="1:18" hidden="1" x14ac:dyDescent="0.2">
      <c r="A183" s="587"/>
      <c r="B183" s="600"/>
      <c r="C183" s="446" t="s">
        <v>307</v>
      </c>
      <c r="D183" s="453"/>
      <c r="E183" s="448"/>
      <c r="F183" s="453"/>
      <c r="G183" s="454"/>
      <c r="H183" s="436"/>
      <c r="I183" s="453"/>
      <c r="J183" s="454"/>
      <c r="K183" s="455"/>
      <c r="L183" s="453"/>
      <c r="M183" s="454"/>
      <c r="N183" s="454"/>
      <c r="O183" s="456"/>
    </row>
    <row r="184" spans="1:18" hidden="1" x14ac:dyDescent="0.2">
      <c r="A184" s="587"/>
      <c r="B184" s="438"/>
      <c r="C184" s="416"/>
      <c r="D184" s="426"/>
      <c r="E184" s="427"/>
      <c r="F184" s="426"/>
      <c r="G184" s="428"/>
      <c r="H184" s="427"/>
      <c r="I184" s="426"/>
      <c r="J184" s="428"/>
      <c r="K184" s="427"/>
      <c r="L184" s="426"/>
      <c r="M184" s="428"/>
      <c r="N184" s="428"/>
      <c r="O184" s="416"/>
    </row>
    <row r="185" spans="1:18" hidden="1" x14ac:dyDescent="0.2">
      <c r="A185" s="587">
        <v>55</v>
      </c>
      <c r="B185" s="599"/>
      <c r="C185" s="439"/>
      <c r="D185" s="440"/>
      <c r="E185" s="441"/>
      <c r="F185" s="440"/>
      <c r="G185" s="442"/>
      <c r="H185" s="443"/>
      <c r="I185" s="440"/>
      <c r="J185" s="444"/>
      <c r="K185" s="443"/>
      <c r="L185" s="440"/>
      <c r="M185" s="442"/>
      <c r="N185" s="444"/>
      <c r="O185" s="445"/>
      <c r="Q185" s="409" t="str">
        <f t="shared" ref="Q185" si="72">IF(AND(ISBLANK(B185), ISBLANK(C185)), "X", "")</f>
        <v>X</v>
      </c>
    </row>
    <row r="186" spans="1:18" hidden="1" x14ac:dyDescent="0.2">
      <c r="A186" s="587"/>
      <c r="B186" s="600"/>
      <c r="C186" s="446" t="s">
        <v>307</v>
      </c>
      <c r="D186" s="453"/>
      <c r="E186" s="448"/>
      <c r="F186" s="453"/>
      <c r="G186" s="454"/>
      <c r="H186" s="436"/>
      <c r="I186" s="453"/>
      <c r="J186" s="454"/>
      <c r="K186" s="455"/>
      <c r="L186" s="453"/>
      <c r="M186" s="454"/>
      <c r="N186" s="454"/>
      <c r="O186" s="456"/>
    </row>
    <row r="187" spans="1:18" hidden="1" x14ac:dyDescent="0.2">
      <c r="A187" s="587"/>
      <c r="B187" s="438"/>
      <c r="C187" s="416"/>
      <c r="D187" s="426"/>
      <c r="E187" s="427"/>
      <c r="F187" s="426"/>
      <c r="G187" s="428"/>
      <c r="H187" s="427"/>
      <c r="I187" s="426"/>
      <c r="J187" s="428"/>
      <c r="K187" s="427"/>
      <c r="L187" s="426"/>
      <c r="M187" s="428"/>
      <c r="N187" s="428"/>
      <c r="O187" s="416"/>
    </row>
    <row r="188" spans="1:18" hidden="1" x14ac:dyDescent="0.2">
      <c r="A188" s="587">
        <v>56</v>
      </c>
      <c r="B188" s="599"/>
      <c r="C188" s="439"/>
      <c r="D188" s="440"/>
      <c r="E188" s="441"/>
      <c r="F188" s="440"/>
      <c r="G188" s="442"/>
      <c r="H188" s="443"/>
      <c r="I188" s="440"/>
      <c r="J188" s="444"/>
      <c r="K188" s="443"/>
      <c r="L188" s="440"/>
      <c r="M188" s="442"/>
      <c r="N188" s="444"/>
      <c r="O188" s="445"/>
      <c r="Q188" s="409" t="str">
        <f t="shared" ref="Q188" si="73">IF(AND(ISBLANK(B188), ISBLANK(C188)), "X", "")</f>
        <v>X</v>
      </c>
    </row>
    <row r="189" spans="1:18" hidden="1" x14ac:dyDescent="0.2">
      <c r="A189" s="587"/>
      <c r="B189" s="600"/>
      <c r="C189" s="446" t="s">
        <v>307</v>
      </c>
      <c r="D189" s="453"/>
      <c r="E189" s="448"/>
      <c r="F189" s="453"/>
      <c r="G189" s="454"/>
      <c r="H189" s="436"/>
      <c r="I189" s="453"/>
      <c r="J189" s="454"/>
      <c r="K189" s="455"/>
      <c r="L189" s="453"/>
      <c r="M189" s="454"/>
      <c r="N189" s="454"/>
      <c r="O189" s="456"/>
    </row>
    <row r="190" spans="1:18" hidden="1" x14ac:dyDescent="0.2">
      <c r="A190" s="587"/>
      <c r="B190" s="438"/>
      <c r="C190" s="416"/>
      <c r="D190" s="426"/>
      <c r="E190" s="427"/>
      <c r="F190" s="426"/>
      <c r="G190" s="428"/>
      <c r="H190" s="427"/>
      <c r="I190" s="426"/>
      <c r="J190" s="428"/>
      <c r="K190" s="427"/>
      <c r="L190" s="426"/>
      <c r="M190" s="428"/>
      <c r="N190" s="428"/>
      <c r="O190" s="416"/>
    </row>
    <row r="191" spans="1:18" hidden="1" x14ac:dyDescent="0.2">
      <c r="A191" s="587">
        <v>57</v>
      </c>
      <c r="B191" s="599"/>
      <c r="C191" s="439"/>
      <c r="D191" s="440"/>
      <c r="E191" s="441"/>
      <c r="F191" s="440"/>
      <c r="G191" s="442"/>
      <c r="H191" s="443"/>
      <c r="I191" s="440"/>
      <c r="J191" s="444"/>
      <c r="K191" s="443"/>
      <c r="L191" s="440"/>
      <c r="M191" s="442"/>
      <c r="N191" s="444"/>
      <c r="O191" s="445"/>
      <c r="Q191" s="409" t="str">
        <f t="shared" ref="Q191" si="74">IF(AND(ISBLANK(B191), ISBLANK(C191)), "X", "")</f>
        <v>X</v>
      </c>
    </row>
    <row r="192" spans="1:18" hidden="1" x14ac:dyDescent="0.2">
      <c r="A192" s="587"/>
      <c r="B192" s="600"/>
      <c r="C192" s="446" t="s">
        <v>307</v>
      </c>
      <c r="D192" s="453"/>
      <c r="E192" s="448"/>
      <c r="F192" s="453"/>
      <c r="G192" s="454"/>
      <c r="H192" s="436"/>
      <c r="I192" s="453"/>
      <c r="J192" s="454"/>
      <c r="K192" s="455"/>
      <c r="L192" s="453"/>
      <c r="M192" s="454"/>
      <c r="N192" s="454"/>
      <c r="O192" s="456"/>
    </row>
    <row r="193" spans="1:18" hidden="1" x14ac:dyDescent="0.2">
      <c r="A193" s="587"/>
      <c r="B193" s="438"/>
      <c r="C193" s="416"/>
      <c r="D193" s="426"/>
      <c r="E193" s="427"/>
      <c r="F193" s="426"/>
      <c r="G193" s="428"/>
      <c r="H193" s="427"/>
      <c r="I193" s="426"/>
      <c r="J193" s="428"/>
      <c r="K193" s="427"/>
      <c r="L193" s="426"/>
      <c r="M193" s="428"/>
      <c r="N193" s="428"/>
      <c r="O193" s="416"/>
    </row>
    <row r="194" spans="1:18" hidden="1" x14ac:dyDescent="0.2">
      <c r="A194" s="587">
        <v>58</v>
      </c>
      <c r="B194" s="599"/>
      <c r="C194" s="439"/>
      <c r="D194" s="440"/>
      <c r="E194" s="441"/>
      <c r="F194" s="440"/>
      <c r="G194" s="442"/>
      <c r="H194" s="443"/>
      <c r="I194" s="440"/>
      <c r="J194" s="444"/>
      <c r="K194" s="443"/>
      <c r="L194" s="440"/>
      <c r="M194" s="442"/>
      <c r="N194" s="444"/>
      <c r="O194" s="445"/>
      <c r="Q194" s="409" t="str">
        <f t="shared" ref="Q194" si="75">IF(AND(ISBLANK(B194), ISBLANK(C194)), "X", "")</f>
        <v>X</v>
      </c>
    </row>
    <row r="195" spans="1:18" hidden="1" x14ac:dyDescent="0.2">
      <c r="A195" s="587"/>
      <c r="B195" s="600"/>
      <c r="C195" s="446" t="s">
        <v>307</v>
      </c>
      <c r="D195" s="453"/>
      <c r="E195" s="448"/>
      <c r="F195" s="453"/>
      <c r="G195" s="454"/>
      <c r="H195" s="436"/>
      <c r="I195" s="453"/>
      <c r="J195" s="454"/>
      <c r="K195" s="455"/>
      <c r="L195" s="453"/>
      <c r="M195" s="454"/>
      <c r="N195" s="454"/>
      <c r="O195" s="456"/>
    </row>
    <row r="196" spans="1:18" hidden="1" x14ac:dyDescent="0.2">
      <c r="A196" s="587"/>
      <c r="B196" s="438"/>
      <c r="C196" s="416"/>
      <c r="D196" s="426"/>
      <c r="E196" s="427"/>
      <c r="F196" s="426"/>
      <c r="G196" s="428"/>
      <c r="H196" s="427"/>
      <c r="I196" s="426"/>
      <c r="J196" s="428"/>
      <c r="K196" s="427"/>
      <c r="L196" s="426"/>
      <c r="M196" s="428"/>
      <c r="N196" s="428"/>
      <c r="O196" s="416"/>
    </row>
    <row r="197" spans="1:18" hidden="1" x14ac:dyDescent="0.2">
      <c r="A197" s="587">
        <v>59</v>
      </c>
      <c r="B197" s="599"/>
      <c r="C197" s="439"/>
      <c r="D197" s="440"/>
      <c r="E197" s="441"/>
      <c r="F197" s="440"/>
      <c r="G197" s="442"/>
      <c r="H197" s="443"/>
      <c r="I197" s="440"/>
      <c r="J197" s="444"/>
      <c r="K197" s="443"/>
      <c r="L197" s="440"/>
      <c r="M197" s="442"/>
      <c r="N197" s="444"/>
      <c r="O197" s="445"/>
      <c r="Q197" s="409" t="str">
        <f t="shared" ref="Q197" si="76">IF(AND(ISBLANK(B197), ISBLANK(C197)), "X", "")</f>
        <v>X</v>
      </c>
    </row>
    <row r="198" spans="1:18" hidden="1" x14ac:dyDescent="0.2">
      <c r="A198" s="587"/>
      <c r="B198" s="600"/>
      <c r="C198" s="446" t="s">
        <v>307</v>
      </c>
      <c r="D198" s="453"/>
      <c r="E198" s="448"/>
      <c r="F198" s="453"/>
      <c r="G198" s="454"/>
      <c r="H198" s="436"/>
      <c r="I198" s="453"/>
      <c r="J198" s="454"/>
      <c r="K198" s="455"/>
      <c r="L198" s="453"/>
      <c r="M198" s="454"/>
      <c r="N198" s="454"/>
      <c r="O198" s="456"/>
    </row>
    <row r="199" spans="1:18" hidden="1" x14ac:dyDescent="0.2">
      <c r="A199" s="587"/>
      <c r="B199" s="438"/>
      <c r="C199" s="416"/>
      <c r="D199" s="426"/>
      <c r="E199" s="427"/>
      <c r="F199" s="426"/>
      <c r="G199" s="428"/>
      <c r="H199" s="427"/>
      <c r="I199" s="426"/>
      <c r="J199" s="428"/>
      <c r="K199" s="427"/>
      <c r="L199" s="426"/>
      <c r="M199" s="428"/>
      <c r="N199" s="428"/>
      <c r="O199" s="416"/>
    </row>
    <row r="200" spans="1:18" hidden="1" x14ac:dyDescent="0.2">
      <c r="A200" s="604">
        <v>60</v>
      </c>
      <c r="B200" s="599"/>
      <c r="C200" s="439"/>
      <c r="D200" s="440"/>
      <c r="E200" s="441"/>
      <c r="F200" s="440"/>
      <c r="G200" s="442"/>
      <c r="H200" s="443"/>
      <c r="I200" s="440"/>
      <c r="J200" s="444"/>
      <c r="K200" s="443"/>
      <c r="L200" s="440"/>
      <c r="M200" s="442"/>
      <c r="N200" s="444"/>
      <c r="O200" s="445"/>
      <c r="Q200" s="409" t="str">
        <f t="shared" ref="Q200" si="77">IF(AND(ISBLANK(B200), ISBLANK(C200)), "X", "")</f>
        <v>X</v>
      </c>
    </row>
    <row r="201" spans="1:18" hidden="1" x14ac:dyDescent="0.2">
      <c r="A201" s="604"/>
      <c r="B201" s="600"/>
      <c r="C201" s="446" t="s">
        <v>307</v>
      </c>
      <c r="D201" s="453"/>
      <c r="E201" s="448"/>
      <c r="F201" s="453"/>
      <c r="G201" s="454"/>
      <c r="H201" s="436"/>
      <c r="I201" s="453"/>
      <c r="J201" s="454"/>
      <c r="K201" s="455"/>
      <c r="L201" s="453"/>
      <c r="M201" s="454"/>
      <c r="N201" s="454"/>
      <c r="O201" s="456"/>
    </row>
    <row r="202" spans="1:18" ht="13.5" thickBot="1" x14ac:dyDescent="0.25">
      <c r="A202" s="432"/>
      <c r="B202" s="457"/>
      <c r="C202" s="457"/>
      <c r="D202" s="458"/>
      <c r="E202" s="459"/>
      <c r="F202" s="458"/>
      <c r="G202" s="460"/>
      <c r="H202" s="459"/>
      <c r="I202" s="458"/>
      <c r="J202" s="460"/>
      <c r="K202" s="459"/>
      <c r="L202" s="458"/>
      <c r="M202" s="460"/>
      <c r="N202" s="460"/>
      <c r="O202" s="461"/>
    </row>
    <row r="203" spans="1:18" ht="13.5" thickTop="1" x14ac:dyDescent="0.2">
      <c r="R203" s="409" t="s">
        <v>311</v>
      </c>
    </row>
    <row r="208" spans="1:18" x14ac:dyDescent="0.2">
      <c r="B208" s="470"/>
      <c r="C208" s="470"/>
    </row>
    <row r="210" spans="2:15" x14ac:dyDescent="0.2">
      <c r="B210" s="602"/>
      <c r="C210" s="602"/>
      <c r="D210" s="602"/>
      <c r="E210" s="602"/>
      <c r="F210" s="602"/>
      <c r="G210" s="602"/>
      <c r="H210" s="602"/>
      <c r="I210" s="602"/>
      <c r="J210" s="602"/>
      <c r="K210" s="602"/>
      <c r="L210" s="602"/>
      <c r="M210" s="602"/>
      <c r="N210" s="602"/>
      <c r="O210" s="602"/>
    </row>
    <row r="211" spans="2:15" x14ac:dyDescent="0.2">
      <c r="B211" s="603"/>
      <c r="C211" s="603"/>
      <c r="D211" s="603"/>
      <c r="E211" s="603"/>
      <c r="F211" s="603"/>
      <c r="G211" s="603"/>
      <c r="H211" s="603"/>
      <c r="I211" s="603"/>
      <c r="J211" s="603"/>
      <c r="K211" s="603"/>
      <c r="L211" s="603"/>
      <c r="M211" s="603"/>
      <c r="N211" s="603"/>
      <c r="O211" s="603"/>
    </row>
  </sheetData>
  <mergeCells count="130">
    <mergeCell ref="S53:U53"/>
    <mergeCell ref="B210:O210"/>
    <mergeCell ref="B211:O211"/>
    <mergeCell ref="A194:A196"/>
    <mergeCell ref="B194:B195"/>
    <mergeCell ref="A197:A199"/>
    <mergeCell ref="B197:B198"/>
    <mergeCell ref="B200:B201"/>
    <mergeCell ref="A200:A201"/>
    <mergeCell ref="A185:A187"/>
    <mergeCell ref="B185:B186"/>
    <mergeCell ref="A188:A190"/>
    <mergeCell ref="B188:B189"/>
    <mergeCell ref="A191:A193"/>
    <mergeCell ref="B191:B192"/>
    <mergeCell ref="A176:A178"/>
    <mergeCell ref="B176:B177"/>
    <mergeCell ref="A179:A181"/>
    <mergeCell ref="B179:B180"/>
    <mergeCell ref="A182:A184"/>
    <mergeCell ref="B182:B183"/>
    <mergeCell ref="A167:A169"/>
    <mergeCell ref="B167:B168"/>
    <mergeCell ref="A170:A172"/>
    <mergeCell ref="B170:B171"/>
    <mergeCell ref="A173:A175"/>
    <mergeCell ref="B173:B174"/>
    <mergeCell ref="A158:A160"/>
    <mergeCell ref="B158:B159"/>
    <mergeCell ref="A161:A163"/>
    <mergeCell ref="B161:B162"/>
    <mergeCell ref="A164:A166"/>
    <mergeCell ref="B164:B165"/>
    <mergeCell ref="A149:A151"/>
    <mergeCell ref="B149:B150"/>
    <mergeCell ref="A152:A154"/>
    <mergeCell ref="B152:B153"/>
    <mergeCell ref="A155:A157"/>
    <mergeCell ref="B155:B156"/>
    <mergeCell ref="A140:A142"/>
    <mergeCell ref="B140:B141"/>
    <mergeCell ref="A143:A145"/>
    <mergeCell ref="B143:B144"/>
    <mergeCell ref="A146:A148"/>
    <mergeCell ref="B146:B147"/>
    <mergeCell ref="A131:A133"/>
    <mergeCell ref="B131:B132"/>
    <mergeCell ref="A134:A136"/>
    <mergeCell ref="B134:B135"/>
    <mergeCell ref="A137:A139"/>
    <mergeCell ref="B137:B138"/>
    <mergeCell ref="A122:A124"/>
    <mergeCell ref="B122:B123"/>
    <mergeCell ref="A125:A127"/>
    <mergeCell ref="B125:B126"/>
    <mergeCell ref="A128:A130"/>
    <mergeCell ref="B128:B129"/>
    <mergeCell ref="A113:A115"/>
    <mergeCell ref="B113:B114"/>
    <mergeCell ref="A116:A118"/>
    <mergeCell ref="B116:B117"/>
    <mergeCell ref="A119:A121"/>
    <mergeCell ref="B119:B120"/>
    <mergeCell ref="A104:A106"/>
    <mergeCell ref="B104:B105"/>
    <mergeCell ref="A107:A109"/>
    <mergeCell ref="B107:B108"/>
    <mergeCell ref="A110:A112"/>
    <mergeCell ref="B110:B111"/>
    <mergeCell ref="A95:A97"/>
    <mergeCell ref="B95:B96"/>
    <mergeCell ref="A98:A100"/>
    <mergeCell ref="B98:B99"/>
    <mergeCell ref="A101:A103"/>
    <mergeCell ref="B101:B102"/>
    <mergeCell ref="A86:A88"/>
    <mergeCell ref="B86:B87"/>
    <mergeCell ref="A89:A91"/>
    <mergeCell ref="B89:B90"/>
    <mergeCell ref="A92:A94"/>
    <mergeCell ref="B92:B93"/>
    <mergeCell ref="A77:A79"/>
    <mergeCell ref="B77:B78"/>
    <mergeCell ref="A80:A82"/>
    <mergeCell ref="B80:B81"/>
    <mergeCell ref="A83:A85"/>
    <mergeCell ref="B83:B84"/>
    <mergeCell ref="A68:A70"/>
    <mergeCell ref="B68:B69"/>
    <mergeCell ref="A71:A73"/>
    <mergeCell ref="B71:B72"/>
    <mergeCell ref="A74:A76"/>
    <mergeCell ref="B74:B75"/>
    <mergeCell ref="B38:B39"/>
    <mergeCell ref="A59:A61"/>
    <mergeCell ref="B59:B60"/>
    <mergeCell ref="A62:A64"/>
    <mergeCell ref="B62:B63"/>
    <mergeCell ref="A65:A67"/>
    <mergeCell ref="B65:B66"/>
    <mergeCell ref="A50:A52"/>
    <mergeCell ref="B50:B51"/>
    <mergeCell ref="A53:A55"/>
    <mergeCell ref="B53:B54"/>
    <mergeCell ref="A56:A58"/>
    <mergeCell ref="B56:B57"/>
    <mergeCell ref="S62:U63"/>
    <mergeCell ref="A23:A25"/>
    <mergeCell ref="B23:B24"/>
    <mergeCell ref="A26:A28"/>
    <mergeCell ref="B26:B27"/>
    <mergeCell ref="A29:A31"/>
    <mergeCell ref="B29:B30"/>
    <mergeCell ref="B15:O15"/>
    <mergeCell ref="B16:O16"/>
    <mergeCell ref="D18:E18"/>
    <mergeCell ref="F18:H18"/>
    <mergeCell ref="I18:K18"/>
    <mergeCell ref="L18:O18"/>
    <mergeCell ref="A41:A43"/>
    <mergeCell ref="B41:B42"/>
    <mergeCell ref="A44:A46"/>
    <mergeCell ref="B44:B45"/>
    <mergeCell ref="A47:A49"/>
    <mergeCell ref="B47:B48"/>
    <mergeCell ref="A32:A34"/>
    <mergeCell ref="B32:B33"/>
    <mergeCell ref="A35:A37"/>
    <mergeCell ref="B35:B36"/>
    <mergeCell ref="A38:A40"/>
  </mergeCells>
  <pageMargins left="0.31496062992125984" right="0.31496062992125984" top="0.55118110236220474" bottom="0.55118110236220474" header="0.31496062992125984" footer="0.31496062992125984"/>
  <pageSetup paperSize="5" scale="54" orientation="landscape" r:id="rId1"/>
  <headerFooter>
    <oddFooter>&amp;L&amp;D&amp;R&amp;Z&amp;F</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Q50" sqref="Q50"/>
    </sheetView>
  </sheetViews>
  <sheetFormatPr defaultRowHeight="12.75" x14ac:dyDescent="0.2"/>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59"/>
  <sheetViews>
    <sheetView workbookViewId="0">
      <selection activeCell="C19" sqref="C19"/>
    </sheetView>
  </sheetViews>
  <sheetFormatPr defaultRowHeight="12.75" x14ac:dyDescent="0.2"/>
  <cols>
    <col min="2" max="2" width="45.42578125" customWidth="1"/>
    <col min="3" max="3" width="18.85546875" customWidth="1"/>
    <col min="6" max="6" width="10.28515625" customWidth="1"/>
  </cols>
  <sheetData>
    <row r="1" spans="2:6" x14ac:dyDescent="0.2">
      <c r="B1" s="404" t="s">
        <v>289</v>
      </c>
      <c r="C1" s="405"/>
      <c r="D1" s="405"/>
      <c r="E1" s="405"/>
      <c r="F1" s="405"/>
    </row>
    <row r="4" spans="2:6" x14ac:dyDescent="0.2">
      <c r="B4" s="17" t="s">
        <v>7</v>
      </c>
    </row>
    <row r="5" spans="2:6" x14ac:dyDescent="0.2">
      <c r="B5" s="5" t="s">
        <v>100</v>
      </c>
      <c r="C5" s="397">
        <v>226408.39867097649</v>
      </c>
    </row>
    <row r="6" spans="2:6" x14ac:dyDescent="0.2">
      <c r="B6" s="5" t="s">
        <v>101</v>
      </c>
      <c r="C6" s="397">
        <v>-98666.090945349439</v>
      </c>
    </row>
    <row r="7" spans="2:6" x14ac:dyDescent="0.2">
      <c r="B7" s="20" t="s">
        <v>85</v>
      </c>
      <c r="C7" s="237"/>
    </row>
    <row r="8" spans="2:6" x14ac:dyDescent="0.2">
      <c r="B8" s="5" t="s">
        <v>61</v>
      </c>
      <c r="C8" s="397">
        <v>13307.441504273143</v>
      </c>
    </row>
    <row r="9" spans="2:6" x14ac:dyDescent="0.2">
      <c r="B9" s="5" t="s">
        <v>62</v>
      </c>
      <c r="C9" s="397">
        <v>124411.63385948096</v>
      </c>
    </row>
    <row r="10" spans="2:6" x14ac:dyDescent="0.2">
      <c r="B10" s="5" t="s">
        <v>63</v>
      </c>
      <c r="C10" s="398">
        <v>9.3700000000000006E-2</v>
      </c>
    </row>
    <row r="11" spans="2:6" x14ac:dyDescent="0.2">
      <c r="B11" s="5"/>
      <c r="C11" s="230"/>
    </row>
    <row r="12" spans="2:6" x14ac:dyDescent="0.2">
      <c r="B12" s="23" t="s">
        <v>47</v>
      </c>
      <c r="C12" s="230"/>
      <c r="E12" s="406"/>
    </row>
    <row r="13" spans="2:6" x14ac:dyDescent="0.2">
      <c r="B13" s="395" t="s">
        <v>24</v>
      </c>
      <c r="C13" s="230"/>
      <c r="E13" s="406"/>
      <c r="F13" s="408" t="s">
        <v>288</v>
      </c>
    </row>
    <row r="14" spans="2:6" x14ac:dyDescent="0.2">
      <c r="B14" s="31" t="s">
        <v>113</v>
      </c>
      <c r="C14" s="399">
        <v>25563.705871485632</v>
      </c>
      <c r="E14" s="406"/>
      <c r="F14" s="407">
        <f>C15-C14</f>
        <v>842.55523860195171</v>
      </c>
    </row>
    <row r="15" spans="2:6" x14ac:dyDescent="0.2">
      <c r="B15" s="5" t="s">
        <v>109</v>
      </c>
      <c r="C15" s="399">
        <v>26406.261110087584</v>
      </c>
      <c r="E15" s="406"/>
    </row>
    <row r="16" spans="2:6" x14ac:dyDescent="0.2">
      <c r="B16" s="20" t="s">
        <v>86</v>
      </c>
      <c r="C16" s="230"/>
      <c r="E16" s="406"/>
    </row>
    <row r="17" spans="2:5" x14ac:dyDescent="0.2">
      <c r="B17" s="5" t="s">
        <v>68</v>
      </c>
      <c r="C17" s="397">
        <v>834.14704991739291</v>
      </c>
      <c r="E17" s="406"/>
    </row>
    <row r="18" spans="2:5" x14ac:dyDescent="0.2">
      <c r="B18" s="5" t="s">
        <v>69</v>
      </c>
      <c r="C18" s="397">
        <v>315.19037462665995</v>
      </c>
      <c r="E18" s="406"/>
    </row>
    <row r="19" spans="2:5" x14ac:dyDescent="0.2">
      <c r="B19" s="5" t="s">
        <v>70</v>
      </c>
      <c r="C19" s="397">
        <v>178.69411537020937</v>
      </c>
      <c r="E19" s="406"/>
    </row>
    <row r="20" spans="2:5" x14ac:dyDescent="0.2">
      <c r="B20" s="5" t="s">
        <v>71</v>
      </c>
      <c r="C20" s="397">
        <v>128</v>
      </c>
      <c r="E20" s="406"/>
    </row>
    <row r="21" spans="2:5" x14ac:dyDescent="0.2">
      <c r="B21" s="5"/>
      <c r="C21" s="400"/>
      <c r="E21" s="406"/>
    </row>
    <row r="22" spans="2:5" x14ac:dyDescent="0.2">
      <c r="B22" s="5" t="s">
        <v>57</v>
      </c>
      <c r="C22" s="397">
        <v>1456.0315399142621</v>
      </c>
      <c r="E22" s="406"/>
    </row>
    <row r="23" spans="2:5" x14ac:dyDescent="0.2">
      <c r="B23" s="5"/>
      <c r="C23" s="237"/>
    </row>
    <row r="24" spans="2:5" x14ac:dyDescent="0.2">
      <c r="B24" s="20" t="s">
        <v>25</v>
      </c>
      <c r="C24" s="230"/>
    </row>
    <row r="25" spans="2:5" x14ac:dyDescent="0.2">
      <c r="B25" s="5" t="s">
        <v>65</v>
      </c>
      <c r="C25" s="397">
        <v>13102.211983492074</v>
      </c>
    </row>
    <row r="26" spans="2:5" x14ac:dyDescent="0.2">
      <c r="B26" s="5" t="s">
        <v>143</v>
      </c>
      <c r="C26" s="397">
        <v>5634.5774426691987</v>
      </c>
    </row>
    <row r="27" spans="2:5" x14ac:dyDescent="0.2">
      <c r="B27" s="5" t="s">
        <v>66</v>
      </c>
      <c r="C27" s="397">
        <v>172.01044987448492</v>
      </c>
    </row>
    <row r="28" spans="2:5" x14ac:dyDescent="0.2">
      <c r="B28" s="315" t="s">
        <v>67</v>
      </c>
      <c r="C28" s="401"/>
    </row>
    <row r="29" spans="2:5" x14ac:dyDescent="0.2">
      <c r="B29" s="5" t="s">
        <v>93</v>
      </c>
      <c r="C29" s="397">
        <v>33.219070906585372</v>
      </c>
    </row>
    <row r="30" spans="2:5" x14ac:dyDescent="0.2">
      <c r="B30" s="5"/>
      <c r="C30" s="230"/>
    </row>
    <row r="31" spans="2:5" x14ac:dyDescent="0.2">
      <c r="B31" s="27" t="s">
        <v>6</v>
      </c>
      <c r="C31" s="230"/>
    </row>
    <row r="32" spans="2:5" x14ac:dyDescent="0.2">
      <c r="B32" s="5" t="s">
        <v>72</v>
      </c>
      <c r="C32" s="230"/>
    </row>
    <row r="33" spans="2:3" x14ac:dyDescent="0.2">
      <c r="B33" s="394" t="s">
        <v>146</v>
      </c>
      <c r="C33" s="397">
        <v>-3571.0932675689401</v>
      </c>
    </row>
    <row r="34" spans="2:3" x14ac:dyDescent="0.2">
      <c r="B34" s="20" t="s">
        <v>73</v>
      </c>
      <c r="C34" s="230"/>
    </row>
    <row r="35" spans="2:3" x14ac:dyDescent="0.2">
      <c r="B35" s="5" t="s">
        <v>125</v>
      </c>
      <c r="C35" s="397">
        <v>358.75492806278601</v>
      </c>
    </row>
    <row r="36" spans="2:3" x14ac:dyDescent="0.2">
      <c r="B36" s="20" t="s">
        <v>126</v>
      </c>
      <c r="C36" s="402">
        <v>473.98702774553146</v>
      </c>
    </row>
    <row r="37" spans="2:3" x14ac:dyDescent="0.2">
      <c r="B37" s="315" t="s">
        <v>87</v>
      </c>
      <c r="C37" s="402"/>
    </row>
    <row r="38" spans="2:3" x14ac:dyDescent="0.2">
      <c r="B38" s="5" t="s">
        <v>83</v>
      </c>
      <c r="C38" s="398">
        <v>0.15000000000000002</v>
      </c>
    </row>
    <row r="39" spans="2:3" x14ac:dyDescent="0.2">
      <c r="B39" s="5" t="s">
        <v>84</v>
      </c>
      <c r="C39" s="398">
        <v>9.3112348940928985E-2</v>
      </c>
    </row>
    <row r="40" spans="2:3" x14ac:dyDescent="0.2">
      <c r="B40" s="31" t="s">
        <v>116</v>
      </c>
      <c r="C40" s="397">
        <v>-30</v>
      </c>
    </row>
    <row r="41" spans="2:3" x14ac:dyDescent="0.2">
      <c r="B41" s="5" t="s">
        <v>60</v>
      </c>
      <c r="C41" s="197"/>
    </row>
    <row r="42" spans="2:3" x14ac:dyDescent="0.2">
      <c r="B42" s="27" t="s">
        <v>50</v>
      </c>
      <c r="C42" s="197"/>
    </row>
    <row r="43" spans="2:3" x14ac:dyDescent="0.2">
      <c r="B43" s="20" t="s">
        <v>88</v>
      </c>
      <c r="C43" s="197"/>
    </row>
    <row r="44" spans="2:3" x14ac:dyDescent="0.2">
      <c r="B44" s="5" t="s">
        <v>74</v>
      </c>
      <c r="C44" s="359">
        <v>0.56000000000000005</v>
      </c>
    </row>
    <row r="45" spans="2:3" x14ac:dyDescent="0.2">
      <c r="B45" s="5" t="s">
        <v>75</v>
      </c>
      <c r="C45" s="359">
        <v>0.04</v>
      </c>
    </row>
    <row r="46" spans="2:3" x14ac:dyDescent="0.2">
      <c r="B46" s="5" t="s">
        <v>76</v>
      </c>
      <c r="C46" s="359">
        <v>0.39999999999999991</v>
      </c>
    </row>
    <row r="47" spans="2:3" ht="13.5" thickBot="1" x14ac:dyDescent="0.25">
      <c r="B47" s="5" t="s">
        <v>77</v>
      </c>
      <c r="C47" s="360">
        <v>0</v>
      </c>
    </row>
    <row r="48" spans="2:3" ht="13.5" thickTop="1" x14ac:dyDescent="0.2">
      <c r="B48" s="5"/>
      <c r="C48" s="245">
        <v>1</v>
      </c>
    </row>
    <row r="49" spans="2:3" x14ac:dyDescent="0.2">
      <c r="B49" s="5"/>
      <c r="C49" s="403"/>
    </row>
    <row r="50" spans="2:3" x14ac:dyDescent="0.2">
      <c r="B50" s="20" t="s">
        <v>89</v>
      </c>
      <c r="C50" s="197"/>
    </row>
    <row r="51" spans="2:3" x14ac:dyDescent="0.2">
      <c r="B51" s="5" t="s">
        <v>78</v>
      </c>
      <c r="C51" s="361">
        <v>4.0416545020280525E-2</v>
      </c>
    </row>
    <row r="52" spans="2:3" x14ac:dyDescent="0.2">
      <c r="B52" s="5" t="s">
        <v>79</v>
      </c>
      <c r="C52" s="361">
        <v>1.6500000000000001E-2</v>
      </c>
    </row>
    <row r="53" spans="2:3" x14ac:dyDescent="0.2">
      <c r="B53" s="5" t="s">
        <v>80</v>
      </c>
      <c r="C53" s="361">
        <v>9.1899999999999996E-2</v>
      </c>
    </row>
    <row r="54" spans="2:3" x14ac:dyDescent="0.2">
      <c r="B54" s="5" t="s">
        <v>81</v>
      </c>
      <c r="C54" s="361">
        <v>0</v>
      </c>
    </row>
    <row r="55" spans="2:3" x14ac:dyDescent="0.2">
      <c r="B55" s="396"/>
    </row>
    <row r="56" spans="2:3" x14ac:dyDescent="0.2">
      <c r="B56" s="396"/>
    </row>
    <row r="57" spans="2:3" x14ac:dyDescent="0.2">
      <c r="B57" s="396"/>
    </row>
    <row r="58" spans="2:3" x14ac:dyDescent="0.2">
      <c r="B58" s="396"/>
    </row>
    <row r="59" spans="2:3" x14ac:dyDescent="0.2">
      <c r="B59" s="396"/>
    </row>
  </sheetData>
  <conditionalFormatting sqref="C48">
    <cfRule type="cellIs" dxfId="0" priority="1" stopIfTrue="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46"/>
  <sheetViews>
    <sheetView showGridLines="0" zoomScaleNormal="100" zoomScaleSheetLayoutView="100" workbookViewId="0">
      <selection activeCell="F5" sqref="F5"/>
    </sheetView>
  </sheetViews>
  <sheetFormatPr defaultRowHeight="12.75" x14ac:dyDescent="0.2"/>
  <cols>
    <col min="1" max="7" width="9.140625" style="5"/>
    <col min="8" max="8" width="7" style="5" customWidth="1"/>
    <col min="9" max="9" width="11.28515625" style="5" customWidth="1"/>
    <col min="10" max="13" width="9.140625" style="5"/>
    <col min="15" max="16384" width="9.140625" style="5"/>
  </cols>
  <sheetData>
    <row r="1" spans="3:11" s="2" customFormat="1" ht="21.75" x14ac:dyDescent="0.2">
      <c r="C1" s="494"/>
      <c r="D1" s="494"/>
      <c r="E1" s="494"/>
      <c r="F1" s="278"/>
      <c r="G1" s="278"/>
      <c r="H1" s="278"/>
      <c r="I1" s="1"/>
    </row>
    <row r="2" spans="3:11" s="2" customFormat="1" ht="18" x14ac:dyDescent="0.25">
      <c r="C2" s="271"/>
      <c r="D2" s="495"/>
      <c r="E2" s="495"/>
      <c r="F2" s="495"/>
      <c r="G2" s="495"/>
      <c r="H2" s="272"/>
    </row>
    <row r="3" spans="3:11" s="2" customFormat="1" ht="18" x14ac:dyDescent="0.25">
      <c r="C3" s="271"/>
      <c r="D3" s="273"/>
      <c r="E3" s="273"/>
      <c r="F3" s="273"/>
      <c r="G3" s="273"/>
      <c r="H3" s="274"/>
    </row>
    <row r="4" spans="3:11" s="2" customFormat="1" ht="18" x14ac:dyDescent="0.25">
      <c r="C4" s="275"/>
      <c r="D4" s="495"/>
      <c r="E4" s="495"/>
      <c r="F4" s="275"/>
      <c r="G4" s="275"/>
      <c r="H4" s="30"/>
      <c r="I4" s="9"/>
    </row>
    <row r="5" spans="3:11" s="2" customFormat="1" ht="18" x14ac:dyDescent="0.25">
      <c r="C5" s="275"/>
      <c r="D5" s="273"/>
      <c r="E5" s="273"/>
      <c r="F5" s="275"/>
      <c r="G5" s="275"/>
      <c r="H5" s="30"/>
      <c r="I5" s="9"/>
    </row>
    <row r="6" spans="3:11" s="2" customFormat="1" ht="18" x14ac:dyDescent="0.25">
      <c r="C6" s="275"/>
      <c r="D6" s="279"/>
      <c r="E6" s="275"/>
      <c r="F6" s="276"/>
      <c r="G6" s="277"/>
      <c r="H6" s="30"/>
    </row>
    <row r="7" spans="3:11" s="2" customFormat="1" ht="15.75" x14ac:dyDescent="0.25">
      <c r="F7" s="3"/>
      <c r="G7" s="3"/>
      <c r="J7" s="7"/>
    </row>
    <row r="8" spans="3:11" s="2" customFormat="1" x14ac:dyDescent="0.2"/>
    <row r="9" spans="3:11" s="2" customFormat="1" ht="18" x14ac:dyDescent="0.25">
      <c r="C9" s="338"/>
    </row>
    <row r="10" spans="3:11" s="2" customFormat="1" ht="18" x14ac:dyDescent="0.25">
      <c r="C10" s="338"/>
    </row>
    <row r="11" spans="3:11" s="2" customFormat="1" ht="15" x14ac:dyDescent="0.2">
      <c r="D11" s="337" t="s">
        <v>222</v>
      </c>
      <c r="E11" s="339"/>
      <c r="F11" s="340"/>
      <c r="G11" s="340"/>
      <c r="H11" s="340"/>
      <c r="I11" s="337" t="s">
        <v>226</v>
      </c>
      <c r="J11" s="341"/>
      <c r="K11" s="291"/>
    </row>
    <row r="12" spans="3:11" s="2" customFormat="1" ht="15" x14ac:dyDescent="0.2">
      <c r="D12" s="292"/>
      <c r="E12" s="340"/>
      <c r="F12" s="340"/>
      <c r="G12" s="340"/>
      <c r="H12" s="340"/>
      <c r="J12" s="341"/>
      <c r="K12" s="291"/>
    </row>
    <row r="13" spans="3:11" s="2" customFormat="1" ht="15.75" x14ac:dyDescent="0.25">
      <c r="D13" s="337" t="s">
        <v>237</v>
      </c>
      <c r="E13" s="340"/>
      <c r="F13" s="340"/>
      <c r="G13" s="340"/>
      <c r="H13" s="340"/>
      <c r="I13" s="337" t="s">
        <v>227</v>
      </c>
      <c r="J13" s="342"/>
      <c r="K13" s="291"/>
    </row>
    <row r="14" spans="3:11" s="2" customFormat="1" ht="15.75" x14ac:dyDescent="0.25">
      <c r="D14" s="292"/>
      <c r="E14" s="340"/>
      <c r="F14" s="340"/>
      <c r="G14" s="340"/>
      <c r="H14" s="340"/>
      <c r="I14" s="293"/>
      <c r="J14" s="343"/>
      <c r="K14" s="291"/>
    </row>
    <row r="15" spans="3:11" s="2" customFormat="1" ht="15.75" x14ac:dyDescent="0.25">
      <c r="D15" s="337" t="s">
        <v>223</v>
      </c>
      <c r="E15" s="340"/>
      <c r="F15" s="340"/>
      <c r="G15" s="340"/>
      <c r="H15" s="340"/>
      <c r="I15" s="337" t="s">
        <v>236</v>
      </c>
      <c r="J15" s="342"/>
      <c r="K15" s="291"/>
    </row>
    <row r="16" spans="3:11" s="2" customFormat="1" ht="15.75" x14ac:dyDescent="0.25">
      <c r="D16" s="292"/>
      <c r="E16" s="340"/>
      <c r="F16" s="340"/>
      <c r="G16" s="340"/>
      <c r="H16" s="340"/>
      <c r="I16" s="294"/>
      <c r="J16" s="343"/>
      <c r="K16" s="291"/>
    </row>
    <row r="17" spans="1:13" s="2" customFormat="1" ht="15.75" x14ac:dyDescent="0.25">
      <c r="D17" s="337" t="s">
        <v>224</v>
      </c>
      <c r="E17" s="340"/>
      <c r="F17" s="340"/>
      <c r="G17" s="340"/>
      <c r="H17" s="340"/>
      <c r="I17" s="337" t="s">
        <v>228</v>
      </c>
      <c r="J17" s="342"/>
      <c r="K17" s="291"/>
    </row>
    <row r="18" spans="1:13" s="2" customFormat="1" ht="15.75" x14ac:dyDescent="0.25">
      <c r="D18" s="292"/>
      <c r="E18" s="340"/>
      <c r="F18" s="340"/>
      <c r="G18" s="340"/>
      <c r="H18" s="340"/>
      <c r="J18" s="343"/>
      <c r="K18" s="291"/>
    </row>
    <row r="19" spans="1:13" s="2" customFormat="1" ht="15.75" x14ac:dyDescent="0.25">
      <c r="D19" s="337" t="s">
        <v>225</v>
      </c>
      <c r="E19" s="340"/>
      <c r="F19" s="340"/>
      <c r="G19" s="340"/>
      <c r="H19" s="340"/>
      <c r="J19" s="342"/>
      <c r="K19" s="291"/>
    </row>
    <row r="20" spans="1:13" s="2" customFormat="1" ht="15.75" x14ac:dyDescent="0.25">
      <c r="D20" s="295"/>
      <c r="E20" s="340"/>
      <c r="F20" s="340"/>
      <c r="G20" s="340"/>
      <c r="H20" s="344"/>
      <c r="I20" s="292"/>
      <c r="K20" s="291"/>
    </row>
    <row r="21" spans="1:13" s="2" customFormat="1" ht="15.75" x14ac:dyDescent="0.25">
      <c r="D21" s="337"/>
      <c r="E21" s="340"/>
      <c r="F21" s="340"/>
      <c r="G21" s="340"/>
      <c r="H21" s="344"/>
      <c r="I21" s="292"/>
      <c r="J21" s="342"/>
      <c r="K21" s="291"/>
    </row>
    <row r="22" spans="1:13" s="2" customFormat="1" ht="15.75" x14ac:dyDescent="0.25">
      <c r="D22" s="295"/>
      <c r="E22" s="340"/>
      <c r="F22" s="340"/>
      <c r="G22" s="340"/>
      <c r="H22" s="345"/>
      <c r="I22" s="292"/>
      <c r="J22" s="343"/>
      <c r="K22" s="297"/>
    </row>
    <row r="23" spans="1:13" s="2" customFormat="1" ht="15.75" x14ac:dyDescent="0.25">
      <c r="C23" s="289"/>
      <c r="D23" s="346"/>
      <c r="E23" s="340"/>
      <c r="F23" s="343"/>
      <c r="G23" s="345"/>
      <c r="H23" s="345"/>
      <c r="I23" s="340"/>
      <c r="J23" s="340"/>
      <c r="K23" s="291"/>
    </row>
    <row r="24" spans="1:13" s="2" customFormat="1" ht="15.75" x14ac:dyDescent="0.25">
      <c r="A24" s="4" t="s">
        <v>42</v>
      </c>
      <c r="B24" s="5"/>
      <c r="C24" s="5"/>
      <c r="D24" s="347"/>
      <c r="E24" s="347"/>
      <c r="F24" s="343"/>
      <c r="G24" s="345"/>
      <c r="H24" s="345"/>
      <c r="I24" s="340"/>
      <c r="J24" s="340"/>
      <c r="K24" s="291"/>
    </row>
    <row r="25" spans="1:13" s="2" customFormat="1" x14ac:dyDescent="0.2">
      <c r="A25" s="185" t="s">
        <v>2</v>
      </c>
      <c r="B25" s="497" t="s">
        <v>51</v>
      </c>
      <c r="C25" s="497"/>
      <c r="D25" s="497"/>
      <c r="E25" s="497"/>
      <c r="F25" s="497"/>
      <c r="G25" s="497"/>
      <c r="H25" s="497"/>
    </row>
    <row r="26" spans="1:13" s="2" customFormat="1" x14ac:dyDescent="0.2">
      <c r="A26" s="185" t="s">
        <v>3</v>
      </c>
      <c r="B26" s="497" t="s">
        <v>233</v>
      </c>
      <c r="C26" s="497"/>
      <c r="D26" s="497"/>
      <c r="E26" s="497"/>
      <c r="F26" s="497"/>
      <c r="G26" s="497"/>
      <c r="H26" s="497"/>
    </row>
    <row r="27" spans="1:13" s="2" customFormat="1" x14ac:dyDescent="0.2">
      <c r="A27" s="185" t="s">
        <v>98</v>
      </c>
      <c r="B27" s="498" t="s">
        <v>232</v>
      </c>
      <c r="C27" s="498"/>
      <c r="D27" s="498"/>
      <c r="E27" s="498"/>
      <c r="F27" s="498"/>
      <c r="G27" s="498"/>
      <c r="H27" s="498"/>
    </row>
    <row r="28" spans="1:13" s="2" customFormat="1" x14ac:dyDescent="0.2">
      <c r="A28" s="11" t="s">
        <v>122</v>
      </c>
      <c r="B28" s="496" t="s">
        <v>141</v>
      </c>
      <c r="C28" s="496"/>
      <c r="D28" s="496"/>
      <c r="E28" s="496"/>
      <c r="F28" s="496"/>
      <c r="G28" s="496"/>
      <c r="H28" s="496"/>
      <c r="I28" s="496"/>
      <c r="J28" s="496"/>
      <c r="K28" s="496"/>
      <c r="L28" s="496"/>
    </row>
    <row r="29" spans="1:13" s="2" customFormat="1" x14ac:dyDescent="0.2">
      <c r="A29" s="11" t="s">
        <v>123</v>
      </c>
      <c r="B29" s="496" t="s">
        <v>159</v>
      </c>
      <c r="C29" s="496"/>
      <c r="D29" s="496"/>
      <c r="E29" s="496"/>
      <c r="F29" s="496"/>
      <c r="G29" s="496"/>
      <c r="H29" s="496"/>
      <c r="I29" s="496"/>
      <c r="J29" s="496"/>
      <c r="K29" s="496"/>
      <c r="L29" s="496"/>
      <c r="M29" s="290"/>
    </row>
    <row r="30" spans="1:13" ht="15.75" x14ac:dyDescent="0.25">
      <c r="A30" s="146"/>
      <c r="B30" s="290"/>
      <c r="C30" s="290"/>
      <c r="D30" s="290"/>
      <c r="E30" s="290"/>
      <c r="F30" s="290"/>
      <c r="G30" s="290"/>
      <c r="H30" s="290"/>
      <c r="I30" s="290"/>
      <c r="J30" s="290"/>
      <c r="K30" s="290"/>
      <c r="L30" s="290"/>
      <c r="M30" s="290"/>
    </row>
    <row r="32" spans="1:13" x14ac:dyDescent="0.2">
      <c r="C32" s="12"/>
    </row>
    <row r="33" spans="1:256" x14ac:dyDescent="0.2">
      <c r="H33" s="6"/>
    </row>
    <row r="34" spans="1:256" x14ac:dyDescent="0.2">
      <c r="F34" s="6"/>
      <c r="G34" s="6"/>
      <c r="H34" s="6"/>
    </row>
    <row r="35" spans="1:256" x14ac:dyDescent="0.2">
      <c r="F35" s="6"/>
      <c r="G35" s="6"/>
      <c r="H35" s="10"/>
      <c r="I35" s="10"/>
    </row>
    <row r="36" spans="1:256" x14ac:dyDescent="0.2">
      <c r="F36" s="290"/>
      <c r="G36" s="290"/>
      <c r="H36" s="10"/>
      <c r="I36" s="10"/>
    </row>
    <row r="37" spans="1:256" x14ac:dyDescent="0.2">
      <c r="F37" s="290"/>
      <c r="G37" s="290"/>
      <c r="H37" s="10"/>
      <c r="I37" s="10"/>
    </row>
    <row r="38" spans="1:256" ht="15.75" x14ac:dyDescent="0.25">
      <c r="F38" s="146"/>
      <c r="G38" s="146"/>
      <c r="H38" s="146"/>
      <c r="I38" s="146"/>
      <c r="J38" s="146"/>
      <c r="K38" s="146"/>
      <c r="L38" s="146"/>
      <c r="M38" s="146"/>
      <c r="O38" s="146"/>
      <c r="P38" s="146"/>
      <c r="Q38" s="146"/>
      <c r="R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146"/>
      <c r="AX38" s="146"/>
      <c r="AY38" s="146"/>
      <c r="AZ38" s="146"/>
      <c r="BA38" s="146"/>
      <c r="BB38" s="146"/>
      <c r="BC38" s="146"/>
      <c r="BD38" s="146"/>
      <c r="BE38" s="146"/>
      <c r="BF38" s="146"/>
      <c r="BG38" s="146"/>
      <c r="BH38" s="146"/>
      <c r="BI38" s="146"/>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c r="DG38" s="146"/>
      <c r="DH38" s="146"/>
      <c r="DI38" s="146"/>
      <c r="DJ38" s="146"/>
      <c r="DK38" s="146"/>
      <c r="DL38" s="146"/>
      <c r="DM38" s="146"/>
      <c r="DN38" s="146"/>
      <c r="DO38" s="146"/>
      <c r="DP38" s="146"/>
      <c r="DQ38" s="146"/>
      <c r="DR38" s="146"/>
      <c r="DS38" s="146"/>
      <c r="DT38" s="146"/>
      <c r="DU38" s="146"/>
      <c r="DV38" s="146"/>
      <c r="DW38" s="146"/>
      <c r="DX38" s="146"/>
      <c r="DY38" s="146"/>
      <c r="DZ38" s="146"/>
      <c r="EA38" s="146"/>
      <c r="EB38" s="146"/>
      <c r="EC38" s="146"/>
      <c r="ED38" s="146"/>
      <c r="EE38" s="146"/>
      <c r="EF38" s="146"/>
      <c r="EG38" s="146"/>
      <c r="EH38" s="146"/>
      <c r="EI38" s="146"/>
      <c r="EJ38" s="146"/>
      <c r="EK38" s="146"/>
      <c r="EL38" s="146"/>
      <c r="EM38" s="146"/>
      <c r="EN38" s="146"/>
      <c r="EO38" s="146"/>
      <c r="EP38" s="146"/>
      <c r="EQ38" s="146"/>
      <c r="ER38" s="146"/>
      <c r="ES38" s="146"/>
      <c r="ET38" s="146"/>
      <c r="EU38" s="146"/>
      <c r="EV38" s="146"/>
      <c r="EW38" s="146"/>
      <c r="EX38" s="146"/>
      <c r="EY38" s="146"/>
      <c r="EZ38" s="146"/>
      <c r="FA38" s="146"/>
      <c r="FB38" s="146"/>
      <c r="FC38" s="146"/>
      <c r="FD38" s="146"/>
      <c r="FE38" s="146"/>
      <c r="FF38" s="146"/>
      <c r="FG38" s="146"/>
      <c r="FH38" s="146"/>
      <c r="FI38" s="146"/>
      <c r="FJ38" s="146"/>
      <c r="FK38" s="146"/>
      <c r="FL38" s="146"/>
      <c r="FM38" s="146"/>
      <c r="FN38" s="146"/>
      <c r="FO38" s="146"/>
      <c r="FP38" s="146"/>
      <c r="FQ38" s="146"/>
      <c r="FR38" s="146"/>
      <c r="FS38" s="146"/>
      <c r="FT38" s="146"/>
      <c r="FU38" s="146"/>
      <c r="FV38" s="146"/>
      <c r="FW38" s="146"/>
      <c r="FX38" s="146"/>
      <c r="FY38" s="146"/>
      <c r="FZ38" s="146"/>
      <c r="GA38" s="146"/>
      <c r="GB38" s="146"/>
      <c r="GC38" s="146"/>
      <c r="GD38" s="146"/>
      <c r="GE38" s="146"/>
      <c r="GF38" s="146"/>
      <c r="GG38" s="146"/>
      <c r="GH38" s="146"/>
      <c r="GI38" s="146"/>
      <c r="GJ38" s="146"/>
      <c r="GK38" s="146"/>
      <c r="GL38" s="146"/>
      <c r="GM38" s="146"/>
      <c r="GN38" s="146"/>
      <c r="GO38" s="146"/>
      <c r="GP38" s="146"/>
      <c r="GQ38" s="146"/>
      <c r="GR38" s="146"/>
      <c r="GS38" s="146"/>
      <c r="GT38" s="146"/>
      <c r="GU38" s="146"/>
      <c r="GV38" s="146"/>
      <c r="GW38" s="146"/>
      <c r="GX38" s="146"/>
      <c r="GY38" s="146"/>
      <c r="GZ38" s="146"/>
      <c r="HA38" s="146"/>
      <c r="HB38" s="146"/>
      <c r="HC38" s="146"/>
      <c r="HD38" s="146"/>
      <c r="HE38" s="146"/>
      <c r="HF38" s="146"/>
      <c r="HG38" s="146"/>
      <c r="HH38" s="146"/>
      <c r="HI38" s="146"/>
      <c r="HJ38" s="146"/>
      <c r="HK38" s="146"/>
      <c r="HL38" s="146"/>
      <c r="HM38" s="146"/>
      <c r="HN38" s="146"/>
      <c r="HO38" s="146"/>
      <c r="HP38" s="146"/>
      <c r="HQ38" s="146"/>
      <c r="HR38" s="146"/>
      <c r="HS38" s="146"/>
      <c r="HT38" s="146"/>
      <c r="HU38" s="146"/>
      <c r="HV38" s="146"/>
      <c r="HW38" s="146"/>
      <c r="HX38" s="146"/>
      <c r="HY38" s="146"/>
      <c r="HZ38" s="146"/>
      <c r="IA38" s="146"/>
      <c r="IB38" s="146"/>
      <c r="IC38" s="146"/>
      <c r="ID38" s="146"/>
      <c r="IE38" s="146"/>
      <c r="IF38" s="146"/>
      <c r="IG38" s="146"/>
      <c r="IH38" s="146"/>
      <c r="II38" s="146"/>
      <c r="IJ38" s="146"/>
      <c r="IK38" s="146"/>
      <c r="IL38" s="146"/>
      <c r="IM38" s="146"/>
      <c r="IN38" s="146"/>
      <c r="IO38" s="146"/>
      <c r="IP38" s="146"/>
      <c r="IQ38" s="146"/>
      <c r="IR38" s="146"/>
      <c r="IS38" s="146"/>
      <c r="IT38" s="146"/>
      <c r="IU38" s="146"/>
      <c r="IV38" s="146"/>
    </row>
    <row r="39" spans="1:256" x14ac:dyDescent="0.2">
      <c r="F39" s="288"/>
      <c r="G39" s="288"/>
    </row>
    <row r="40" spans="1:256" x14ac:dyDescent="0.2">
      <c r="F40" s="288"/>
      <c r="G40" s="288"/>
    </row>
    <row r="41" spans="1:256" x14ac:dyDescent="0.2">
      <c r="F41" s="288"/>
      <c r="G41" s="288"/>
    </row>
    <row r="42" spans="1:256" x14ac:dyDescent="0.2">
      <c r="F42" s="288"/>
      <c r="G42" s="288"/>
    </row>
    <row r="43" spans="1:256" x14ac:dyDescent="0.2">
      <c r="F43" s="288"/>
      <c r="G43" s="288"/>
    </row>
    <row r="44" spans="1:256" x14ac:dyDescent="0.2">
      <c r="F44" s="288"/>
      <c r="G44" s="288"/>
    </row>
    <row r="45" spans="1:256" x14ac:dyDescent="0.2">
      <c r="F45" s="288"/>
      <c r="G45" s="288"/>
    </row>
    <row r="46" spans="1:256" x14ac:dyDescent="0.2">
      <c r="A46" s="288"/>
      <c r="B46" s="288"/>
      <c r="C46" s="288"/>
      <c r="D46" s="288"/>
      <c r="E46" s="288"/>
      <c r="F46" s="288"/>
      <c r="G46" s="288"/>
    </row>
  </sheetData>
  <sheetProtection password="82A3" sheet="1" objects="1" scenarios="1" formatColumns="0" formatRows="0"/>
  <mergeCells count="8">
    <mergeCell ref="C1:E1"/>
    <mergeCell ref="D2:G2"/>
    <mergeCell ref="D4:E4"/>
    <mergeCell ref="B29:L29"/>
    <mergeCell ref="B25:H25"/>
    <mergeCell ref="B26:H26"/>
    <mergeCell ref="B27:H27"/>
    <mergeCell ref="B28:L28"/>
  </mergeCells>
  <phoneticPr fontId="2" type="noConversion"/>
  <hyperlinks>
    <hyperlink ref="D11" location="'1. Info'!A1" display="1. Info"/>
    <hyperlink ref="D13" location="'2. Table of Contents'!A1" display="2. Table of Contents"/>
    <hyperlink ref="D15" location="'3. Data_Input_Sheet'!A1" display="3. Data_Input_Sheet"/>
    <hyperlink ref="D17" location="'4. Rate_Base'!A1" display="4. Rate_Base"/>
    <hyperlink ref="I13" location="'7. Cost_of_Capital'!A1" display="7. Cost_of_Capital"/>
    <hyperlink ref="I15" location="'8. Rev_Def_Suff'!A1" display="8. Rev_Def_Suff"/>
    <hyperlink ref="I17" location="'9. Rev_Reqt'!A1" display="9. Rev_Reqt"/>
    <hyperlink ref="D19" location="'5. Utility Income'!A1" display="5. Utility Income"/>
    <hyperlink ref="I11" location="'6. Taxes_PILs'!A1" display="6. Taxes_PILs"/>
  </hyperlinks>
  <pageMargins left="0.75" right="0.75" top="1" bottom="1" header="0.5" footer="0.5"/>
  <pageSetup scale="84" orientation="landscape" horizontalDpi="4294967293" r:id="rId1"/>
  <headerFooter alignWithMargins="0">
    <oddFooter>&amp;C1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89"/>
  <sheetViews>
    <sheetView showGridLines="0" zoomScaleNormal="100" zoomScaleSheetLayoutView="100" workbookViewId="0">
      <selection activeCell="M26" sqref="M26"/>
    </sheetView>
  </sheetViews>
  <sheetFormatPr defaultRowHeight="12.75" x14ac:dyDescent="0.2"/>
  <cols>
    <col min="1" max="1" width="2.7109375" style="5" customWidth="1"/>
    <col min="2" max="2" width="10.7109375" style="5" customWidth="1"/>
    <col min="3" max="3" width="2.140625" style="5" customWidth="1"/>
    <col min="4" max="4" width="39.42578125" style="5" customWidth="1"/>
    <col min="5" max="5" width="15.28515625" style="5" customWidth="1"/>
    <col min="6" max="6" width="1" style="5" customWidth="1"/>
    <col min="7" max="7" width="4" style="5" customWidth="1"/>
    <col min="8" max="8" width="1" style="5" customWidth="1"/>
    <col min="9" max="9" width="13.140625" style="5" customWidth="1"/>
    <col min="10" max="10" width="1.140625" style="5" customWidth="1"/>
    <col min="11" max="11" width="2.5703125" style="5" customWidth="1"/>
    <col min="12" max="12" width="1.140625" style="5" customWidth="1"/>
    <col min="13" max="13" width="14.7109375" style="5" customWidth="1"/>
    <col min="14" max="14" width="1.140625" style="5" customWidth="1"/>
    <col min="15" max="15" width="3.85546875" style="5" customWidth="1"/>
    <col min="16" max="16" width="1.140625" style="5" customWidth="1"/>
    <col min="17" max="17" width="14.42578125" style="5" customWidth="1"/>
    <col min="18" max="18" width="2" style="5" customWidth="1"/>
    <col min="19" max="19" width="2.85546875" style="5" customWidth="1"/>
    <col min="20" max="20" width="1.140625" style="5" customWidth="1"/>
    <col min="21" max="21" width="15.7109375" style="5" customWidth="1"/>
    <col min="22" max="22" width="0.85546875" style="5" customWidth="1"/>
    <col min="23" max="23" width="3.7109375" style="5" customWidth="1"/>
    <col min="24" max="24" width="1.7109375" style="5" customWidth="1"/>
    <col min="25" max="16384" width="9.140625" style="5"/>
  </cols>
  <sheetData>
    <row r="1" spans="2:24" s="2" customFormat="1" ht="21.75" x14ac:dyDescent="0.2">
      <c r="C1" s="501"/>
      <c r="D1" s="501"/>
      <c r="E1" s="501"/>
      <c r="F1" s="501"/>
      <c r="G1" s="501"/>
      <c r="H1" s="501"/>
      <c r="I1" s="501"/>
      <c r="J1" s="501"/>
      <c r="K1" s="501"/>
      <c r="L1" s="501"/>
      <c r="M1" s="501"/>
      <c r="N1" s="8"/>
      <c r="O1" s="8"/>
      <c r="P1" s="8"/>
      <c r="Q1" s="8"/>
      <c r="R1" s="8"/>
      <c r="S1" s="8"/>
      <c r="T1" s="8"/>
      <c r="U1" s="147" t="str">
        <f>CONCATENATE('2. Table of Contents'!$F$6," ",'2. Table of Contents'!$G$6)</f>
        <v xml:space="preserve"> </v>
      </c>
      <c r="V1" s="1"/>
    </row>
    <row r="2" spans="2:24" s="2" customFormat="1" ht="18" x14ac:dyDescent="0.25">
      <c r="C2" s="506"/>
      <c r="D2" s="506"/>
      <c r="E2" s="506"/>
      <c r="F2" s="506"/>
      <c r="G2" s="506"/>
      <c r="H2" s="506"/>
      <c r="I2" s="506"/>
      <c r="J2" s="506"/>
      <c r="K2" s="506"/>
      <c r="L2" s="36"/>
      <c r="N2" s="36"/>
      <c r="O2" s="36"/>
      <c r="P2" s="36"/>
      <c r="Q2" s="36"/>
      <c r="R2" s="36"/>
      <c r="S2" s="36"/>
      <c r="T2" s="36"/>
      <c r="U2" s="298"/>
    </row>
    <row r="3" spans="2:24" s="2" customFormat="1" ht="18" x14ac:dyDescent="0.25">
      <c r="C3" s="506"/>
      <c r="D3" s="506"/>
      <c r="E3" s="506"/>
      <c r="F3" s="506"/>
      <c r="G3" s="506"/>
      <c r="H3" s="506"/>
      <c r="I3" s="506"/>
      <c r="J3" s="506"/>
      <c r="K3" s="506"/>
      <c r="L3" s="36"/>
      <c r="N3" s="36"/>
      <c r="O3" s="36"/>
      <c r="P3" s="36"/>
      <c r="Q3" s="36"/>
      <c r="R3" s="36"/>
      <c r="S3" s="36"/>
      <c r="T3" s="36"/>
      <c r="U3" s="298"/>
    </row>
    <row r="4" spans="2:24" s="2" customFormat="1" ht="18" x14ac:dyDescent="0.25">
      <c r="C4" s="506"/>
      <c r="D4" s="506"/>
      <c r="E4" s="506"/>
      <c r="F4" s="506"/>
      <c r="G4" s="506"/>
      <c r="H4" s="506"/>
      <c r="I4" s="506"/>
      <c r="J4" s="506"/>
      <c r="K4" s="506"/>
      <c r="L4" s="36"/>
      <c r="N4" s="36"/>
      <c r="O4" s="36"/>
      <c r="P4" s="36"/>
      <c r="Q4" s="36"/>
      <c r="R4" s="36"/>
      <c r="S4" s="36"/>
      <c r="T4" s="36"/>
      <c r="U4" s="296"/>
    </row>
    <row r="5" spans="2:24" s="2" customFormat="1" ht="15.75" x14ac:dyDescent="0.25">
      <c r="G5" s="3"/>
      <c r="H5" s="3"/>
      <c r="I5" s="3"/>
      <c r="J5" s="3"/>
      <c r="U5" s="291"/>
    </row>
    <row r="6" spans="2:24" s="2" customFormat="1" ht="36.75" customHeight="1" x14ac:dyDescent="0.2">
      <c r="U6" s="291"/>
    </row>
    <row r="7" spans="2:24" ht="4.5" customHeight="1" x14ac:dyDescent="0.2"/>
    <row r="8" spans="2:24" ht="22.5" customHeight="1" x14ac:dyDescent="0.2">
      <c r="E8" s="502"/>
      <c r="F8" s="502"/>
      <c r="G8" s="502"/>
      <c r="H8" s="502"/>
      <c r="I8" s="502"/>
      <c r="J8" s="502"/>
      <c r="K8" s="502"/>
      <c r="L8" s="502"/>
      <c r="M8" s="502"/>
      <c r="N8" s="502"/>
      <c r="O8" s="502"/>
      <c r="P8" s="502"/>
      <c r="Q8" s="502"/>
      <c r="R8" s="502"/>
      <c r="S8" s="502"/>
      <c r="T8" s="502"/>
      <c r="U8" s="502"/>
      <c r="V8" s="144"/>
      <c r="W8" s="13"/>
      <c r="X8" s="14"/>
    </row>
    <row r="9" spans="2:24" ht="22.5" customHeight="1" x14ac:dyDescent="0.25">
      <c r="B9" s="382" t="s">
        <v>280</v>
      </c>
      <c r="D9" s="25"/>
      <c r="E9" s="144"/>
      <c r="F9" s="144"/>
      <c r="G9" s="144"/>
      <c r="H9" s="144"/>
      <c r="I9" s="144"/>
      <c r="J9" s="144"/>
      <c r="K9" s="144"/>
      <c r="L9" s="144"/>
      <c r="M9" s="144"/>
      <c r="N9" s="144"/>
      <c r="O9" s="144"/>
      <c r="P9" s="144"/>
      <c r="Q9" s="144"/>
      <c r="R9" s="144"/>
      <c r="S9" s="144"/>
      <c r="T9" s="144"/>
      <c r="U9" s="144"/>
      <c r="V9" s="144"/>
      <c r="W9" s="13"/>
      <c r="X9" s="14"/>
    </row>
    <row r="10" spans="2:24" ht="22.5" customHeight="1" x14ac:dyDescent="0.2">
      <c r="D10" s="25"/>
      <c r="E10" s="144"/>
      <c r="F10" s="144"/>
      <c r="G10" s="144"/>
      <c r="H10" s="144"/>
      <c r="I10" s="144"/>
      <c r="J10" s="144"/>
      <c r="K10" s="144"/>
      <c r="L10" s="144"/>
      <c r="M10" s="144"/>
      <c r="N10" s="144"/>
      <c r="O10" s="144"/>
      <c r="P10" s="144"/>
      <c r="Q10" s="144"/>
      <c r="R10" s="144"/>
      <c r="S10" s="144"/>
      <c r="T10" s="144"/>
      <c r="U10" s="144"/>
      <c r="V10" s="144"/>
      <c r="W10" s="13"/>
      <c r="X10" s="14"/>
    </row>
    <row r="11" spans="2:24" ht="10.5" customHeight="1" x14ac:dyDescent="0.2">
      <c r="V11" s="26"/>
    </row>
    <row r="12" spans="2:24" ht="12.75" customHeight="1" x14ac:dyDescent="0.2">
      <c r="E12" s="509" t="s">
        <v>155</v>
      </c>
      <c r="F12" s="69"/>
      <c r="G12" s="507" t="s">
        <v>3</v>
      </c>
      <c r="H12" s="26"/>
      <c r="I12" s="503" t="str">
        <f>IF(ISBLANK(M12),"","Adjustments")</f>
        <v>Adjustments</v>
      </c>
      <c r="J12" s="69"/>
      <c r="K12" s="306"/>
      <c r="L12" s="306"/>
      <c r="M12" s="511" t="s">
        <v>323</v>
      </c>
      <c r="N12" s="306"/>
      <c r="O12" s="507" t="s">
        <v>147</v>
      </c>
      <c r="P12" s="306"/>
      <c r="Q12" s="503" t="str">
        <f>IF(ISBLANK(M12),"","Adjustments")</f>
        <v>Adjustments</v>
      </c>
      <c r="R12" s="306"/>
      <c r="S12" s="306"/>
      <c r="T12" s="306"/>
      <c r="U12" s="509" t="s">
        <v>154</v>
      </c>
      <c r="V12" s="145"/>
    </row>
    <row r="13" spans="2:24" ht="27" customHeight="1" x14ac:dyDescent="0.2">
      <c r="E13" s="510"/>
      <c r="F13" s="69"/>
      <c r="G13" s="508"/>
      <c r="H13" s="26"/>
      <c r="I13" s="503"/>
      <c r="J13" s="69"/>
      <c r="K13" s="306"/>
      <c r="L13" s="306"/>
      <c r="M13" s="512"/>
      <c r="N13" s="306"/>
      <c r="O13" s="508"/>
      <c r="P13" s="306"/>
      <c r="Q13" s="503"/>
      <c r="R13" s="306"/>
      <c r="S13" s="306"/>
      <c r="T13" s="306"/>
      <c r="U13" s="510"/>
      <c r="V13" s="145"/>
    </row>
    <row r="14" spans="2:24" ht="10.5" customHeight="1" x14ac:dyDescent="0.2">
      <c r="J14" s="26"/>
      <c r="V14" s="26"/>
    </row>
    <row r="15" spans="2:24" x14ac:dyDescent="0.2">
      <c r="B15" s="301">
        <v>1</v>
      </c>
      <c r="C15" s="17" t="s">
        <v>7</v>
      </c>
      <c r="D15" s="17"/>
      <c r="J15" s="26"/>
      <c r="V15" s="26"/>
    </row>
    <row r="16" spans="2:24" x14ac:dyDescent="0.2">
      <c r="B16" s="302"/>
      <c r="C16" s="5" t="s">
        <v>100</v>
      </c>
      <c r="E16" s="357">
        <v>213516.70424836955</v>
      </c>
      <c r="F16" s="233"/>
      <c r="G16" s="362"/>
      <c r="H16" s="11"/>
      <c r="I16" s="364">
        <v>14091.694463898311</v>
      </c>
      <c r="J16" s="233"/>
      <c r="K16" s="363"/>
      <c r="L16" s="198"/>
      <c r="M16" s="234">
        <f>IF(ISBLANK(E16),0,E16+I16)</f>
        <v>227608.39871226787</v>
      </c>
      <c r="N16" s="198"/>
      <c r="O16" s="363"/>
      <c r="P16" s="198"/>
      <c r="Q16" s="364">
        <f>Data!C5-M16</f>
        <v>-1200.0000412913796</v>
      </c>
      <c r="R16" s="233"/>
      <c r="S16" s="363"/>
      <c r="T16" s="198"/>
      <c r="U16" s="235">
        <f>IF(ISBLANK(E16),"",E16+I16+Q16)</f>
        <v>226408.39867097649</v>
      </c>
      <c r="V16" s="19"/>
    </row>
    <row r="17" spans="2:29" x14ac:dyDescent="0.2">
      <c r="B17" s="302"/>
      <c r="C17" s="5" t="s">
        <v>101</v>
      </c>
      <c r="E17" s="357">
        <v>-98399.088482477498</v>
      </c>
      <c r="F17" s="233"/>
      <c r="G17" s="11" t="s">
        <v>123</v>
      </c>
      <c r="H17" s="11"/>
      <c r="I17" s="357">
        <v>-319.94451822736301</v>
      </c>
      <c r="J17" s="233"/>
      <c r="K17" s="363"/>
      <c r="L17" s="198"/>
      <c r="M17" s="235">
        <f>IF(ISBLANK(E17),0,E17+I17)</f>
        <v>-98719.033000704861</v>
      </c>
      <c r="N17" s="198"/>
      <c r="O17" s="363"/>
      <c r="P17" s="198"/>
      <c r="Q17" s="357">
        <f>Data!C6-M17</f>
        <v>52.942055355422781</v>
      </c>
      <c r="R17" s="233"/>
      <c r="S17" s="363"/>
      <c r="T17" s="198"/>
      <c r="U17" s="235">
        <f>IF(ISBLANK(E17),"",E17+I17+Q17)</f>
        <v>-98666.090945349439</v>
      </c>
      <c r="V17" s="19"/>
    </row>
    <row r="18" spans="2:29" x14ac:dyDescent="0.2">
      <c r="B18" s="302"/>
      <c r="C18" s="20" t="s">
        <v>85</v>
      </c>
      <c r="D18" s="20"/>
      <c r="E18" s="237"/>
      <c r="F18" s="237"/>
      <c r="G18" s="202"/>
      <c r="H18" s="202"/>
      <c r="I18" s="237"/>
      <c r="J18" s="237"/>
      <c r="K18" s="197"/>
      <c r="L18" s="197"/>
      <c r="M18" s="238"/>
      <c r="N18" s="197"/>
      <c r="O18" s="197"/>
      <c r="P18" s="197"/>
      <c r="Q18" s="237"/>
      <c r="R18" s="237"/>
      <c r="S18" s="197"/>
      <c r="T18" s="197"/>
      <c r="U18" s="237"/>
      <c r="V18" s="21"/>
    </row>
    <row r="19" spans="2:29" x14ac:dyDescent="0.2">
      <c r="B19" s="302"/>
      <c r="C19" s="5" t="s">
        <v>61</v>
      </c>
      <c r="E19" s="357">
        <v>13183.489693034147</v>
      </c>
      <c r="F19" s="233"/>
      <c r="G19" s="363"/>
      <c r="H19" s="197"/>
      <c r="I19" s="357">
        <v>123.95181123899602</v>
      </c>
      <c r="J19" s="233"/>
      <c r="K19" s="363"/>
      <c r="L19" s="198"/>
      <c r="M19" s="236">
        <f>IF(ISBLANK(E19),0,E19+I19)</f>
        <v>13307.441504273143</v>
      </c>
      <c r="N19" s="198"/>
      <c r="O19" s="363"/>
      <c r="P19" s="198"/>
      <c r="Q19" s="357">
        <f>Data!C8-M19</f>
        <v>0</v>
      </c>
      <c r="R19" s="233"/>
      <c r="S19" s="363"/>
      <c r="T19" s="198"/>
      <c r="U19" s="235">
        <f>IF(ISBLANK(E19),"",E19+I19+Q19)</f>
        <v>13307.441504273143</v>
      </c>
      <c r="V19" s="19"/>
    </row>
    <row r="20" spans="2:29" x14ac:dyDescent="0.2">
      <c r="B20" s="302"/>
      <c r="C20" s="5" t="s">
        <v>62</v>
      </c>
      <c r="E20" s="357">
        <v>125921.98467951447</v>
      </c>
      <c r="F20" s="233"/>
      <c r="G20" s="363"/>
      <c r="H20" s="197"/>
      <c r="I20" s="357">
        <v>2913.9251324346988</v>
      </c>
      <c r="J20" s="233"/>
      <c r="K20" s="363"/>
      <c r="L20" s="198"/>
      <c r="M20" s="236">
        <f>IF(ISBLANK(E20),0,E20+I20)</f>
        <v>128835.90981194917</v>
      </c>
      <c r="N20" s="198"/>
      <c r="O20" s="363"/>
      <c r="P20" s="198"/>
      <c r="Q20" s="357">
        <f>Data!C9-M20</f>
        <v>-4424.2759524682042</v>
      </c>
      <c r="R20" s="233"/>
      <c r="S20" s="363"/>
      <c r="T20" s="198"/>
      <c r="U20" s="235">
        <f>IF(ISBLANK(E20),"",E20+I20+Q20)</f>
        <v>124411.63385948096</v>
      </c>
      <c r="V20" s="19"/>
      <c r="Y20" s="503"/>
    </row>
    <row r="21" spans="2:29" x14ac:dyDescent="0.2">
      <c r="B21" s="302"/>
      <c r="C21" s="5" t="s">
        <v>63</v>
      </c>
      <c r="E21" s="358">
        <v>0.13</v>
      </c>
      <c r="F21" s="239"/>
      <c r="G21" s="11" t="s">
        <v>246</v>
      </c>
      <c r="H21" s="197"/>
      <c r="I21" s="237"/>
      <c r="J21" s="237"/>
      <c r="K21" s="197"/>
      <c r="L21" s="197"/>
      <c r="M21" s="358">
        <v>0.1002</v>
      </c>
      <c r="N21" s="239"/>
      <c r="O21" s="11" t="s">
        <v>246</v>
      </c>
      <c r="P21" s="197"/>
      <c r="Q21" s="197"/>
      <c r="R21" s="197"/>
      <c r="S21" s="197"/>
      <c r="T21" s="197"/>
      <c r="U21" s="358">
        <f>Data!C10</f>
        <v>9.3700000000000006E-2</v>
      </c>
      <c r="V21" s="179"/>
      <c r="W21" s="11" t="s">
        <v>246</v>
      </c>
      <c r="Y21" s="503"/>
    </row>
    <row r="22" spans="2:29" ht="10.5" customHeight="1" x14ac:dyDescent="0.2">
      <c r="B22" s="302"/>
      <c r="E22" s="230"/>
      <c r="F22" s="237"/>
      <c r="G22" s="197"/>
      <c r="H22" s="197"/>
      <c r="I22" s="230"/>
      <c r="J22" s="237"/>
      <c r="K22" s="197"/>
      <c r="L22" s="197"/>
      <c r="M22" s="239"/>
      <c r="N22" s="239"/>
      <c r="O22" s="240"/>
      <c r="P22" s="197"/>
      <c r="Q22" s="197"/>
      <c r="R22" s="197"/>
      <c r="S22" s="197"/>
      <c r="T22" s="197"/>
      <c r="U22" s="230"/>
      <c r="V22" s="21"/>
    </row>
    <row r="23" spans="2:29" x14ac:dyDescent="0.2">
      <c r="B23" s="301">
        <v>2</v>
      </c>
      <c r="C23" s="23" t="s">
        <v>47</v>
      </c>
      <c r="D23" s="23"/>
      <c r="E23" s="230"/>
      <c r="F23" s="237"/>
      <c r="G23" s="197"/>
      <c r="H23" s="197"/>
      <c r="I23" s="230"/>
      <c r="J23" s="237"/>
      <c r="K23" s="197"/>
      <c r="L23" s="197"/>
      <c r="M23" s="197"/>
      <c r="N23" s="197"/>
      <c r="O23" s="197"/>
      <c r="P23" s="197"/>
      <c r="Q23" s="197"/>
      <c r="R23" s="197"/>
      <c r="S23" s="197"/>
      <c r="T23" s="197"/>
      <c r="U23" s="230"/>
      <c r="V23" s="143"/>
      <c r="W23" s="15"/>
      <c r="X23" s="15"/>
      <c r="Y23" s="15"/>
      <c r="Z23" s="15"/>
      <c r="AA23" s="15"/>
      <c r="AB23" s="15"/>
      <c r="AC23" s="15"/>
    </row>
    <row r="24" spans="2:29" x14ac:dyDescent="0.2">
      <c r="B24" s="302"/>
      <c r="C24" s="24" t="s">
        <v>24</v>
      </c>
      <c r="D24" s="24"/>
      <c r="E24" s="230"/>
      <c r="F24" s="237"/>
      <c r="G24" s="197"/>
      <c r="H24" s="197"/>
      <c r="I24" s="230"/>
      <c r="J24" s="237"/>
      <c r="K24" s="197"/>
      <c r="L24" s="197"/>
      <c r="M24" s="197"/>
      <c r="N24" s="197"/>
      <c r="O24" s="197"/>
      <c r="P24" s="197"/>
      <c r="Q24" s="197"/>
      <c r="R24" s="197"/>
      <c r="S24" s="197"/>
      <c r="T24" s="197"/>
      <c r="U24" s="230"/>
      <c r="V24" s="143"/>
      <c r="W24" s="15"/>
      <c r="X24" s="15"/>
      <c r="Y24" s="15"/>
      <c r="Z24" s="15"/>
      <c r="AA24" s="15"/>
      <c r="AB24" s="15"/>
      <c r="AC24" s="15"/>
    </row>
    <row r="25" spans="2:29" x14ac:dyDescent="0.2">
      <c r="B25" s="302"/>
      <c r="C25" s="25" t="s">
        <v>113</v>
      </c>
      <c r="D25" s="25"/>
      <c r="E25" s="357">
        <v>26088.546460179434</v>
      </c>
      <c r="F25" s="233"/>
      <c r="G25" s="363"/>
      <c r="H25" s="197"/>
      <c r="I25" s="237">
        <f>IF(ISBLANK(M25),"",IF(ISBLANK(E25),"",M25-E25))</f>
        <v>61.114738788353861</v>
      </c>
      <c r="J25" s="237"/>
      <c r="K25" s="197"/>
      <c r="L25" s="197"/>
      <c r="M25" s="357">
        <v>26149.661198967788</v>
      </c>
      <c r="N25" s="233"/>
      <c r="O25" s="363"/>
      <c r="P25" s="197"/>
      <c r="Q25" s="237">
        <f>IF(ISBLANK(U25),"",IF(ISBLANK(M25),"",U25-M25))</f>
        <v>-585.95532748215555</v>
      </c>
      <c r="R25" s="197"/>
      <c r="S25" s="197"/>
      <c r="T25" s="197"/>
      <c r="U25" s="357">
        <f>Data!C14</f>
        <v>25563.705871485632</v>
      </c>
      <c r="V25" s="29"/>
      <c r="W25" s="365"/>
    </row>
    <row r="26" spans="2:29" x14ac:dyDescent="0.2">
      <c r="B26" s="302"/>
      <c r="C26" s="5" t="s">
        <v>109</v>
      </c>
      <c r="E26" s="357">
        <v>26193.842934533754</v>
      </c>
      <c r="F26" s="233"/>
      <c r="G26" s="363"/>
      <c r="H26" s="197"/>
      <c r="I26" s="237">
        <f>IF(ISBLANK(M26),"",IF(ISBLANK(E26),"",M26-E26))</f>
        <v>620.48543787372182</v>
      </c>
      <c r="J26" s="235"/>
      <c r="K26" s="197"/>
      <c r="L26" s="197"/>
      <c r="M26" s="357">
        <v>26814.328372407475</v>
      </c>
      <c r="N26" s="233"/>
      <c r="O26" s="363"/>
      <c r="P26" s="197"/>
      <c r="Q26" s="237">
        <f>IF(ISBLANK(U26),"",IF(ISBLANK(M26),"",U26-M26))</f>
        <v>-408.0672623198916</v>
      </c>
      <c r="R26" s="197"/>
      <c r="S26" s="197"/>
      <c r="T26" s="197"/>
      <c r="U26" s="357">
        <f>Data!C15</f>
        <v>26406.261110087584</v>
      </c>
      <c r="V26" s="29"/>
      <c r="W26" s="365"/>
    </row>
    <row r="27" spans="2:29" x14ac:dyDescent="0.2">
      <c r="B27" s="302"/>
      <c r="C27" s="20" t="s">
        <v>86</v>
      </c>
      <c r="D27" s="20"/>
      <c r="E27" s="230"/>
      <c r="F27" s="237"/>
      <c r="G27" s="197"/>
      <c r="H27" s="197"/>
      <c r="I27" s="230"/>
      <c r="J27" s="237"/>
      <c r="K27" s="197"/>
      <c r="L27" s="197"/>
      <c r="M27" s="230"/>
      <c r="N27" s="237"/>
      <c r="O27" s="197"/>
      <c r="P27" s="197"/>
      <c r="Q27" s="230"/>
      <c r="R27" s="197"/>
      <c r="S27" s="197"/>
      <c r="T27" s="197"/>
      <c r="U27" s="230"/>
      <c r="V27" s="21"/>
    </row>
    <row r="28" spans="2:29" x14ac:dyDescent="0.2">
      <c r="B28" s="302"/>
      <c r="C28" s="5" t="s">
        <v>68</v>
      </c>
      <c r="E28" s="357">
        <v>871.61241986702362</v>
      </c>
      <c r="F28" s="233"/>
      <c r="G28" s="363"/>
      <c r="H28" s="197"/>
      <c r="I28" s="237">
        <f>IF(ISBLANK(M28),"",IF(ISBLANK(E28),"",M28-E28))</f>
        <v>-15.41885468758278</v>
      </c>
      <c r="J28" s="237"/>
      <c r="K28" s="197"/>
      <c r="L28" s="197"/>
      <c r="M28" s="357">
        <v>856.19356517944084</v>
      </c>
      <c r="N28" s="233"/>
      <c r="O28" s="363"/>
      <c r="P28" s="197"/>
      <c r="Q28" s="237">
        <f>IF(ISBLANK(U28),"",IF(ISBLANK(M28),"",U28-M28))</f>
        <v>-22.046515262047933</v>
      </c>
      <c r="R28" s="197"/>
      <c r="S28" s="197"/>
      <c r="T28" s="197"/>
      <c r="U28" s="357">
        <f>Data!C17</f>
        <v>834.14704991739291</v>
      </c>
      <c r="V28" s="29"/>
      <c r="W28" s="365"/>
    </row>
    <row r="29" spans="2:29" x14ac:dyDescent="0.2">
      <c r="B29" s="302"/>
      <c r="C29" s="5" t="s">
        <v>69</v>
      </c>
      <c r="E29" s="357">
        <v>330.56208698875002</v>
      </c>
      <c r="F29" s="233"/>
      <c r="G29" s="363"/>
      <c r="H29" s="197"/>
      <c r="I29" s="237">
        <f>IF(ISBLANK(M29),"",IF(ISBLANK(E29),"",M29-E29))</f>
        <v>-6.3262207080573489</v>
      </c>
      <c r="J29" s="237"/>
      <c r="K29" s="197"/>
      <c r="L29" s="197"/>
      <c r="M29" s="357">
        <v>324.23586628069268</v>
      </c>
      <c r="N29" s="233"/>
      <c r="O29" s="363"/>
      <c r="P29" s="197"/>
      <c r="Q29" s="237">
        <f>IF(ISBLANK(U29),"",IF(ISBLANK(M29),"",U29-M29))</f>
        <v>-9.0454916540327304</v>
      </c>
      <c r="R29" s="197"/>
      <c r="S29" s="197"/>
      <c r="T29" s="197"/>
      <c r="U29" s="357">
        <f>Data!C18</f>
        <v>315.19037462665995</v>
      </c>
      <c r="V29" s="29"/>
      <c r="W29" s="365"/>
    </row>
    <row r="30" spans="2:29" x14ac:dyDescent="0.2">
      <c r="B30" s="302"/>
      <c r="C30" s="5" t="s">
        <v>70</v>
      </c>
      <c r="E30" s="357">
        <v>187.45608731146035</v>
      </c>
      <c r="F30" s="233"/>
      <c r="G30" s="363"/>
      <c r="H30" s="197"/>
      <c r="I30" s="237">
        <f>IF(ISBLANK(M30),"",IF(ISBLANK(E30),"",M30-E30))</f>
        <v>-3.1171719412510015</v>
      </c>
      <c r="J30" s="237"/>
      <c r="K30" s="197"/>
      <c r="L30" s="197"/>
      <c r="M30" s="357">
        <v>184.33891537020935</v>
      </c>
      <c r="N30" s="233"/>
      <c r="O30" s="363"/>
      <c r="P30" s="197"/>
      <c r="Q30" s="237">
        <f>IF(ISBLANK(U30),"",IF(ISBLANK(M30),"",U30-M30))</f>
        <v>-5.6447999999999752</v>
      </c>
      <c r="R30" s="197"/>
      <c r="S30" s="197"/>
      <c r="T30" s="197"/>
      <c r="U30" s="357">
        <f>Data!C19</f>
        <v>178.69411537020937</v>
      </c>
      <c r="V30" s="29"/>
      <c r="W30" s="365"/>
    </row>
    <row r="31" spans="2:29" x14ac:dyDescent="0.2">
      <c r="B31" s="302"/>
      <c r="C31" s="5" t="s">
        <v>71</v>
      </c>
      <c r="E31" s="357">
        <v>128</v>
      </c>
      <c r="F31" s="233"/>
      <c r="G31" s="363"/>
      <c r="H31" s="197"/>
      <c r="I31" s="237">
        <f>IF(ISBLANK(M31),"",IF(ISBLANK(E31),"",M31-E31))</f>
        <v>0</v>
      </c>
      <c r="J31" s="237"/>
      <c r="K31" s="197"/>
      <c r="L31" s="197"/>
      <c r="M31" s="357">
        <v>128</v>
      </c>
      <c r="N31" s="233"/>
      <c r="O31" s="363"/>
      <c r="P31" s="197"/>
      <c r="Q31" s="237">
        <f>IF(ISBLANK(U31),"",IF(ISBLANK(M31),"",U31-M31))</f>
        <v>0</v>
      </c>
      <c r="R31" s="197"/>
      <c r="S31" s="197"/>
      <c r="T31" s="197"/>
      <c r="U31" s="357">
        <f>Data!C20</f>
        <v>128</v>
      </c>
      <c r="V31" s="29"/>
      <c r="W31" s="365"/>
    </row>
    <row r="32" spans="2:29" x14ac:dyDescent="0.2">
      <c r="B32" s="302"/>
      <c r="D32" s="26"/>
      <c r="E32" s="348"/>
      <c r="F32" s="233"/>
      <c r="G32" s="267"/>
      <c r="H32" s="198"/>
      <c r="I32" s="237"/>
      <c r="J32" s="237"/>
      <c r="K32" s="198"/>
      <c r="L32" s="198"/>
      <c r="M32" s="348"/>
      <c r="N32" s="233"/>
      <c r="O32" s="267"/>
      <c r="P32" s="198"/>
      <c r="Q32" s="237"/>
      <c r="R32" s="198"/>
      <c r="S32" s="198"/>
      <c r="T32" s="198"/>
      <c r="U32" s="348"/>
      <c r="V32" s="29"/>
      <c r="W32" s="349"/>
    </row>
    <row r="33" spans="2:23" x14ac:dyDescent="0.2">
      <c r="B33" s="302"/>
      <c r="D33" s="5" t="s">
        <v>57</v>
      </c>
      <c r="E33" s="357">
        <v>1517.630594167234</v>
      </c>
      <c r="F33" s="233"/>
      <c r="G33" s="11" t="s">
        <v>238</v>
      </c>
      <c r="H33" s="197"/>
      <c r="I33" s="237">
        <f>IF(ISBLANK(M33),"",IF(ISBLANK(E33),"",M33-E33))</f>
        <v>-24.862247336891187</v>
      </c>
      <c r="J33" s="237"/>
      <c r="K33" s="197"/>
      <c r="L33" s="197"/>
      <c r="M33" s="357">
        <v>1492.7683468303428</v>
      </c>
      <c r="N33" s="233"/>
      <c r="O33" s="363"/>
      <c r="P33" s="197"/>
      <c r="Q33" s="237">
        <f>IF(ISBLANK(U33),"",IF(ISBLANK(M33),"",U33-M33))</f>
        <v>-36.736806916080695</v>
      </c>
      <c r="R33" s="197"/>
      <c r="S33" s="197"/>
      <c r="T33" s="197"/>
      <c r="U33" s="357">
        <f>Data!C22</f>
        <v>1456.0315399142621</v>
      </c>
      <c r="V33" s="29"/>
      <c r="W33" s="365"/>
    </row>
    <row r="34" spans="2:23" ht="10.5" customHeight="1" x14ac:dyDescent="0.2">
      <c r="B34" s="302"/>
      <c r="E34" s="237"/>
      <c r="F34" s="237"/>
      <c r="G34" s="198"/>
      <c r="H34" s="198"/>
      <c r="I34" s="237"/>
      <c r="J34" s="237"/>
      <c r="K34" s="198"/>
      <c r="L34" s="198"/>
      <c r="M34" s="198"/>
      <c r="N34" s="198"/>
      <c r="O34" s="198"/>
      <c r="P34" s="198"/>
      <c r="Q34" s="198"/>
      <c r="R34" s="198"/>
      <c r="S34" s="198"/>
      <c r="T34" s="198"/>
      <c r="U34" s="237"/>
      <c r="V34" s="21"/>
    </row>
    <row r="35" spans="2:23" x14ac:dyDescent="0.2">
      <c r="B35" s="302"/>
      <c r="C35" s="20" t="s">
        <v>25</v>
      </c>
      <c r="D35" s="20"/>
      <c r="E35" s="230"/>
      <c r="F35" s="237"/>
      <c r="G35" s="197"/>
      <c r="H35" s="197"/>
      <c r="I35" s="230"/>
      <c r="J35" s="237"/>
      <c r="K35" s="197"/>
      <c r="L35" s="197"/>
      <c r="M35" s="197"/>
      <c r="N35" s="197"/>
      <c r="O35" s="197"/>
      <c r="P35" s="197"/>
      <c r="Q35" s="197"/>
      <c r="R35" s="197"/>
      <c r="S35" s="197"/>
      <c r="T35" s="197"/>
      <c r="U35" s="230"/>
      <c r="V35" s="21"/>
    </row>
    <row r="36" spans="2:23" x14ac:dyDescent="0.2">
      <c r="B36" s="302"/>
      <c r="C36" s="5" t="s">
        <v>65</v>
      </c>
      <c r="E36" s="357">
        <v>12978.260172253078</v>
      </c>
      <c r="F36" s="233"/>
      <c r="G36" s="363"/>
      <c r="H36" s="197"/>
      <c r="I36" s="357">
        <v>123.95181123899602</v>
      </c>
      <c r="J36" s="233"/>
      <c r="K36" s="363"/>
      <c r="L36" s="197"/>
      <c r="M36" s="236">
        <f>IF(ISBLANK(E36),"",E36+I36)</f>
        <v>13102.211983492074</v>
      </c>
      <c r="N36" s="197"/>
      <c r="O36" s="197"/>
      <c r="P36" s="197"/>
      <c r="Q36" s="357">
        <f>Data!C25-M36</f>
        <v>0</v>
      </c>
      <c r="R36" s="233"/>
      <c r="S36" s="363"/>
      <c r="T36" s="197"/>
      <c r="U36" s="235">
        <f>IF(ISBLANK(E36),"",E36+I36+Q36)</f>
        <v>13102.211983492074</v>
      </c>
      <c r="V36" s="19"/>
    </row>
    <row r="37" spans="2:23" x14ac:dyDescent="0.2">
      <c r="B37" s="302"/>
      <c r="C37" s="5" t="s">
        <v>143</v>
      </c>
      <c r="E37" s="357">
        <v>5370.6967917884995</v>
      </c>
      <c r="F37" s="233"/>
      <c r="G37" s="363"/>
      <c r="H37" s="197"/>
      <c r="I37" s="357">
        <v>293.88065062360147</v>
      </c>
      <c r="J37" s="233"/>
      <c r="K37" s="363"/>
      <c r="L37" s="197"/>
      <c r="M37" s="236">
        <f>IF(ISBLANK(E37),"",E37+I37)</f>
        <v>5664.5774424121009</v>
      </c>
      <c r="N37" s="197"/>
      <c r="O37" s="197"/>
      <c r="P37" s="197"/>
      <c r="Q37" s="357">
        <f>Data!C26-M37</f>
        <v>-29.999999742902219</v>
      </c>
      <c r="R37" s="233"/>
      <c r="S37" s="363"/>
      <c r="T37" s="197"/>
      <c r="U37" s="235">
        <f>IF(ISBLANK(E37),"",E37+I37+Q37)</f>
        <v>5634.5774426691987</v>
      </c>
      <c r="V37" s="19"/>
    </row>
    <row r="38" spans="2:23" x14ac:dyDescent="0.2">
      <c r="B38" s="302"/>
      <c r="C38" s="5" t="s">
        <v>66</v>
      </c>
      <c r="E38" s="357">
        <v>172.01044987448492</v>
      </c>
      <c r="F38" s="233"/>
      <c r="G38" s="363"/>
      <c r="H38" s="197"/>
      <c r="I38" s="357">
        <v>0</v>
      </c>
      <c r="J38" s="233"/>
      <c r="K38" s="363"/>
      <c r="L38" s="197"/>
      <c r="M38" s="236">
        <f>IF(ISBLANK(E38),"",E38+I38)</f>
        <v>172.01044987448492</v>
      </c>
      <c r="N38" s="197"/>
      <c r="O38" s="197"/>
      <c r="P38" s="197"/>
      <c r="Q38" s="357">
        <f>Data!C27-M38</f>
        <v>0</v>
      </c>
      <c r="R38" s="233"/>
      <c r="S38" s="363"/>
      <c r="T38" s="197"/>
      <c r="U38" s="235">
        <f>IF(ISBLANK(E38),"",E38+I38+Q38)</f>
        <v>172.01044987448492</v>
      </c>
      <c r="V38" s="19"/>
    </row>
    <row r="39" spans="2:23" s="174" customFormat="1" ht="14.25" customHeight="1" x14ac:dyDescent="0.2">
      <c r="B39" s="331"/>
      <c r="C39" s="174" t="s">
        <v>67</v>
      </c>
      <c r="E39" s="332" t="str">
        <f>IF(ISBLANK(E48),"",E48)</f>
        <v/>
      </c>
      <c r="F39" s="332"/>
      <c r="G39" s="333"/>
      <c r="H39" s="333"/>
      <c r="I39" s="334"/>
      <c r="J39" s="334"/>
      <c r="K39" s="335"/>
      <c r="L39" s="335"/>
      <c r="M39" s="332" t="str">
        <f>IF(ISBLANK(M48),"",M48)</f>
        <v/>
      </c>
      <c r="N39" s="335"/>
      <c r="O39" s="335"/>
      <c r="P39" s="335"/>
      <c r="Q39" s="334"/>
      <c r="R39" s="334"/>
      <c r="S39" s="335"/>
      <c r="T39" s="335"/>
      <c r="U39" s="332" t="str">
        <f>IF(ISBLANK(U48),"",U48)</f>
        <v/>
      </c>
      <c r="V39" s="336"/>
    </row>
    <row r="40" spans="2:23" x14ac:dyDescent="0.2">
      <c r="B40" s="302"/>
      <c r="C40" s="5" t="s">
        <v>93</v>
      </c>
      <c r="E40" s="357">
        <v>33.219070906585372</v>
      </c>
      <c r="F40" s="233"/>
      <c r="G40" s="363"/>
      <c r="H40" s="197"/>
      <c r="I40" s="357">
        <v>0</v>
      </c>
      <c r="J40" s="233"/>
      <c r="K40" s="363"/>
      <c r="L40" s="197"/>
      <c r="M40" s="198">
        <f>IF(ISBLANK(E40),"",E40+I40)</f>
        <v>33.219070906585372</v>
      </c>
      <c r="N40" s="197"/>
      <c r="O40" s="197"/>
      <c r="P40" s="197"/>
      <c r="Q40" s="357">
        <f>Data!C29-M40</f>
        <v>0</v>
      </c>
      <c r="R40" s="233"/>
      <c r="S40" s="363"/>
      <c r="T40" s="197"/>
      <c r="U40" s="235">
        <f>IF(ISBLANK(E40),"",E40+I40+Q40)</f>
        <v>33.219070906585372</v>
      </c>
      <c r="V40" s="19"/>
    </row>
    <row r="41" spans="2:23" ht="9.75" customHeight="1" x14ac:dyDescent="0.2">
      <c r="B41" s="302"/>
      <c r="E41" s="230"/>
      <c r="F41" s="237"/>
      <c r="G41" s="197"/>
      <c r="H41" s="197"/>
      <c r="I41" s="230"/>
      <c r="J41" s="237"/>
      <c r="K41" s="197"/>
      <c r="L41" s="197"/>
      <c r="M41" s="197"/>
      <c r="N41" s="197"/>
      <c r="O41" s="197"/>
      <c r="P41" s="197"/>
      <c r="Q41" s="197"/>
      <c r="R41" s="197"/>
      <c r="S41" s="197"/>
      <c r="T41" s="197"/>
      <c r="U41" s="230"/>
      <c r="V41" s="21"/>
    </row>
    <row r="42" spans="2:23" x14ac:dyDescent="0.2">
      <c r="B42" s="301">
        <v>3</v>
      </c>
      <c r="C42" s="27" t="s">
        <v>6</v>
      </c>
      <c r="D42" s="27"/>
      <c r="E42" s="230"/>
      <c r="F42" s="237"/>
      <c r="G42" s="197"/>
      <c r="H42" s="197"/>
      <c r="I42" s="230"/>
      <c r="J42" s="237"/>
      <c r="K42" s="197"/>
      <c r="L42" s="197"/>
      <c r="M42" s="197"/>
      <c r="N42" s="197"/>
      <c r="O42" s="197"/>
      <c r="P42" s="197"/>
      <c r="Q42" s="197"/>
      <c r="R42" s="197"/>
      <c r="S42" s="197"/>
      <c r="T42" s="197"/>
      <c r="U42" s="230"/>
      <c r="V42" s="21"/>
    </row>
    <row r="43" spans="2:23" x14ac:dyDescent="0.2">
      <c r="B43" s="302"/>
      <c r="C43" s="5" t="s">
        <v>72</v>
      </c>
      <c r="E43" s="230"/>
      <c r="F43" s="237"/>
      <c r="G43" s="197"/>
      <c r="H43" s="197"/>
      <c r="I43" s="230"/>
      <c r="J43" s="237"/>
      <c r="K43" s="197"/>
      <c r="L43" s="197"/>
      <c r="M43" s="197"/>
      <c r="N43" s="197"/>
      <c r="O43" s="197"/>
      <c r="P43" s="197"/>
      <c r="Q43" s="197"/>
      <c r="R43" s="197"/>
      <c r="S43" s="197"/>
      <c r="T43" s="197"/>
      <c r="U43" s="230"/>
      <c r="V43" s="21"/>
    </row>
    <row r="44" spans="2:23" ht="26.25" customHeight="1" x14ac:dyDescent="0.2">
      <c r="B44" s="302"/>
      <c r="C44" s="28"/>
      <c r="D44" s="28" t="s">
        <v>146</v>
      </c>
      <c r="E44" s="357">
        <v>-2955.0249250493362</v>
      </c>
      <c r="F44" s="233"/>
      <c r="G44" s="11" t="s">
        <v>98</v>
      </c>
      <c r="H44" s="11"/>
      <c r="I44" s="235"/>
      <c r="J44" s="235"/>
      <c r="K44" s="197"/>
      <c r="L44" s="197"/>
      <c r="M44" s="357">
        <v>-3563.1551459019865</v>
      </c>
      <c r="N44" s="233"/>
      <c r="O44" s="362"/>
      <c r="P44" s="197"/>
      <c r="Q44" s="197"/>
      <c r="R44" s="197"/>
      <c r="S44" s="197"/>
      <c r="T44" s="197"/>
      <c r="U44" s="357">
        <f>Data!C33</f>
        <v>-3571.0932675689401</v>
      </c>
      <c r="V44" s="29"/>
      <c r="W44" s="365"/>
    </row>
    <row r="45" spans="2:23" x14ac:dyDescent="0.2">
      <c r="B45" s="302"/>
      <c r="C45" s="20" t="s">
        <v>73</v>
      </c>
      <c r="D45" s="20"/>
      <c r="E45" s="230"/>
      <c r="F45" s="237"/>
      <c r="G45" s="197"/>
      <c r="H45" s="197"/>
      <c r="I45" s="230"/>
      <c r="J45" s="237"/>
      <c r="K45" s="197"/>
      <c r="L45" s="197"/>
      <c r="M45" s="230"/>
      <c r="N45" s="237"/>
      <c r="O45" s="197"/>
      <c r="P45" s="197"/>
      <c r="Q45" s="197"/>
      <c r="R45" s="197"/>
      <c r="S45" s="197"/>
      <c r="T45" s="197"/>
      <c r="U45" s="230"/>
      <c r="V45" s="21"/>
    </row>
    <row r="46" spans="2:23" x14ac:dyDescent="0.2">
      <c r="B46" s="302"/>
      <c r="C46" s="5" t="s">
        <v>125</v>
      </c>
      <c r="E46" s="357">
        <v>485.01708070948553</v>
      </c>
      <c r="F46" s="233"/>
      <c r="G46" s="363"/>
      <c r="H46" s="197"/>
      <c r="I46" s="230"/>
      <c r="J46" s="237"/>
      <c r="K46" s="197"/>
      <c r="L46" s="197"/>
      <c r="M46" s="357">
        <v>401.76041907954851</v>
      </c>
      <c r="N46" s="233"/>
      <c r="O46" s="363"/>
      <c r="P46" s="197"/>
      <c r="Q46" s="197"/>
      <c r="R46" s="197"/>
      <c r="S46" s="197"/>
      <c r="T46" s="197"/>
      <c r="U46" s="357">
        <f>Data!C35</f>
        <v>358.75492806278601</v>
      </c>
      <c r="V46" s="29"/>
      <c r="W46" s="365"/>
    </row>
    <row r="47" spans="2:23" x14ac:dyDescent="0.2">
      <c r="B47" s="302"/>
      <c r="C47" s="20" t="s">
        <v>126</v>
      </c>
      <c r="D47" s="20"/>
      <c r="E47" s="233">
        <f>IF(ISBLANK(E46),"",E46/(1-SUM(E49:E50)))</f>
        <v>644.54145409957187</v>
      </c>
      <c r="F47" s="233"/>
      <c r="G47" s="241"/>
      <c r="H47" s="241"/>
      <c r="I47" s="242"/>
      <c r="J47" s="242"/>
      <c r="K47" s="241"/>
      <c r="L47" s="241"/>
      <c r="M47" s="233">
        <f>IF(ISBLANK(M46),"",M46/(1-SUM(M49:M50)))</f>
        <v>532.22393607172796</v>
      </c>
      <c r="N47" s="233"/>
      <c r="O47" s="241"/>
      <c r="P47" s="241"/>
      <c r="Q47" s="241"/>
      <c r="R47" s="241"/>
      <c r="S47" s="241"/>
      <c r="T47" s="241"/>
      <c r="U47" s="233">
        <f>IF(ISBLANK(U46),"",U46/(1-SUM(U49:U50)))</f>
        <v>473.98702774553146</v>
      </c>
      <c r="V47" s="29"/>
    </row>
    <row r="48" spans="2:23" ht="0.75" customHeight="1" x14ac:dyDescent="0.2">
      <c r="B48" s="302"/>
      <c r="C48" s="174" t="s">
        <v>87</v>
      </c>
      <c r="D48" s="176"/>
      <c r="E48" s="233"/>
      <c r="F48" s="233"/>
      <c r="G48" s="243"/>
      <c r="H48" s="197"/>
      <c r="I48" s="230"/>
      <c r="J48" s="237"/>
      <c r="K48" s="197"/>
      <c r="L48" s="197"/>
      <c r="M48" s="233"/>
      <c r="N48" s="233"/>
      <c r="O48" s="243"/>
      <c r="P48" s="197"/>
      <c r="Q48" s="197"/>
      <c r="R48" s="197"/>
      <c r="S48" s="197"/>
      <c r="T48" s="197"/>
      <c r="U48" s="239"/>
      <c r="V48" s="29"/>
      <c r="W48" s="181"/>
    </row>
    <row r="49" spans="2:23" x14ac:dyDescent="0.2">
      <c r="B49" s="302"/>
      <c r="C49" s="5" t="s">
        <v>83</v>
      </c>
      <c r="E49" s="358">
        <v>0.15000000000000002</v>
      </c>
      <c r="F49" s="239"/>
      <c r="G49" s="363"/>
      <c r="H49" s="197"/>
      <c r="I49" s="197"/>
      <c r="J49" s="198"/>
      <c r="K49" s="197"/>
      <c r="L49" s="197"/>
      <c r="M49" s="358">
        <v>0.15000000000000002</v>
      </c>
      <c r="N49" s="239"/>
      <c r="O49" s="363"/>
      <c r="P49" s="197"/>
      <c r="Q49" s="197"/>
      <c r="R49" s="197"/>
      <c r="S49" s="197"/>
      <c r="T49" s="197"/>
      <c r="U49" s="358">
        <f>Data!C38</f>
        <v>0.15000000000000002</v>
      </c>
      <c r="V49" s="179"/>
      <c r="W49" s="365"/>
    </row>
    <row r="50" spans="2:23" x14ac:dyDescent="0.2">
      <c r="B50" s="302"/>
      <c r="C50" s="5" t="s">
        <v>84</v>
      </c>
      <c r="E50" s="358">
        <v>9.7500563967515164E-2</v>
      </c>
      <c r="F50" s="239"/>
      <c r="G50" s="363"/>
      <c r="H50" s="197"/>
      <c r="I50" s="197"/>
      <c r="J50" s="198"/>
      <c r="K50" s="197"/>
      <c r="L50" s="197"/>
      <c r="M50" s="358">
        <v>9.5128992046304414E-2</v>
      </c>
      <c r="N50" s="239"/>
      <c r="O50" s="363"/>
      <c r="P50" s="197"/>
      <c r="Q50" s="197"/>
      <c r="R50" s="197"/>
      <c r="S50" s="197"/>
      <c r="T50" s="197"/>
      <c r="U50" s="358">
        <f>Data!C39</f>
        <v>9.3112348940928985E-2</v>
      </c>
      <c r="V50" s="179"/>
      <c r="W50" s="365"/>
    </row>
    <row r="51" spans="2:23" x14ac:dyDescent="0.2">
      <c r="B51" s="302"/>
      <c r="C51" s="31" t="s">
        <v>116</v>
      </c>
      <c r="D51" s="31"/>
      <c r="E51" s="357">
        <v>-10</v>
      </c>
      <c r="F51" s="233"/>
      <c r="G51" s="363"/>
      <c r="H51" s="197"/>
      <c r="I51" s="197"/>
      <c r="J51" s="198"/>
      <c r="K51" s="197"/>
      <c r="L51" s="197"/>
      <c r="M51" s="357">
        <v>-30</v>
      </c>
      <c r="N51" s="233"/>
      <c r="O51" s="363"/>
      <c r="P51" s="197"/>
      <c r="Q51" s="197"/>
      <c r="R51" s="197"/>
      <c r="S51" s="197"/>
      <c r="T51" s="197"/>
      <c r="U51" s="357">
        <f>Data!C40</f>
        <v>-30</v>
      </c>
      <c r="V51" s="29"/>
      <c r="W51" s="365"/>
    </row>
    <row r="52" spans="2:23" ht="10.5" customHeight="1" x14ac:dyDescent="0.2">
      <c r="B52" s="302"/>
      <c r="C52" s="5" t="s">
        <v>60</v>
      </c>
      <c r="E52" s="197"/>
      <c r="F52" s="198"/>
      <c r="G52" s="197"/>
      <c r="H52" s="197"/>
      <c r="I52" s="197"/>
      <c r="J52" s="198"/>
      <c r="K52" s="197"/>
      <c r="L52" s="197"/>
      <c r="M52" s="197"/>
      <c r="N52" s="198"/>
      <c r="O52" s="197"/>
      <c r="P52" s="197"/>
      <c r="Q52" s="197"/>
      <c r="R52" s="197"/>
      <c r="S52" s="197"/>
      <c r="T52" s="197"/>
      <c r="U52" s="197"/>
      <c r="V52" s="26"/>
    </row>
    <row r="53" spans="2:23" x14ac:dyDescent="0.2">
      <c r="B53" s="301">
        <v>4</v>
      </c>
      <c r="C53" s="27" t="s">
        <v>50</v>
      </c>
      <c r="D53" s="27"/>
      <c r="E53" s="197"/>
      <c r="F53" s="198"/>
      <c r="G53" s="197"/>
      <c r="H53" s="197"/>
      <c r="I53" s="197"/>
      <c r="J53" s="198"/>
      <c r="K53" s="197"/>
      <c r="L53" s="197"/>
      <c r="M53" s="197"/>
      <c r="N53" s="198"/>
      <c r="O53" s="197"/>
      <c r="P53" s="197"/>
      <c r="Q53" s="197"/>
      <c r="R53" s="197"/>
      <c r="S53" s="197"/>
      <c r="T53" s="197"/>
      <c r="U53" s="197"/>
      <c r="V53" s="26"/>
    </row>
    <row r="54" spans="2:23" x14ac:dyDescent="0.2">
      <c r="C54" s="20" t="s">
        <v>88</v>
      </c>
      <c r="D54" s="20"/>
      <c r="E54" s="197"/>
      <c r="F54" s="198"/>
      <c r="G54" s="197"/>
      <c r="H54" s="197"/>
      <c r="I54" s="197"/>
      <c r="J54" s="198"/>
      <c r="K54" s="197"/>
      <c r="L54" s="197"/>
      <c r="M54" s="197"/>
      <c r="N54" s="198"/>
      <c r="O54" s="197"/>
      <c r="P54" s="197"/>
      <c r="Q54" s="197"/>
      <c r="R54" s="197"/>
      <c r="S54" s="197"/>
      <c r="T54" s="197"/>
      <c r="U54" s="197"/>
      <c r="V54" s="26"/>
    </row>
    <row r="55" spans="2:23" x14ac:dyDescent="0.2">
      <c r="C55" s="5" t="s">
        <v>74</v>
      </c>
      <c r="E55" s="359">
        <v>0.56000000000000005</v>
      </c>
      <c r="F55" s="244"/>
      <c r="G55" s="363"/>
      <c r="H55" s="197"/>
      <c r="I55" s="197"/>
      <c r="J55" s="198"/>
      <c r="K55" s="197"/>
      <c r="L55" s="197"/>
      <c r="M55" s="359">
        <v>0.56000000000000005</v>
      </c>
      <c r="N55" s="244"/>
      <c r="O55" s="363"/>
      <c r="P55" s="197"/>
      <c r="Q55" s="197"/>
      <c r="R55" s="197"/>
      <c r="S55" s="197"/>
      <c r="T55" s="197"/>
      <c r="U55" s="359">
        <f>Data!C44</f>
        <v>0.56000000000000005</v>
      </c>
      <c r="V55" s="182"/>
      <c r="W55" s="365"/>
    </row>
    <row r="56" spans="2:23" x14ac:dyDescent="0.2">
      <c r="C56" s="5" t="s">
        <v>75</v>
      </c>
      <c r="E56" s="359">
        <v>0.04</v>
      </c>
      <c r="F56" s="244"/>
      <c r="G56" s="11" t="s">
        <v>244</v>
      </c>
      <c r="H56" s="11"/>
      <c r="I56" s="197"/>
      <c r="J56" s="198"/>
      <c r="K56" s="197"/>
      <c r="L56" s="197"/>
      <c r="M56" s="359">
        <v>0.04</v>
      </c>
      <c r="N56" s="244"/>
      <c r="O56" s="11" t="s">
        <v>244</v>
      </c>
      <c r="P56" s="197"/>
      <c r="Q56" s="197"/>
      <c r="R56" s="197"/>
      <c r="S56" s="197"/>
      <c r="T56" s="197"/>
      <c r="U56" s="359">
        <f>Data!C45</f>
        <v>0.04</v>
      </c>
      <c r="V56" s="182"/>
      <c r="W56" s="18" t="s">
        <v>244</v>
      </c>
    </row>
    <row r="57" spans="2:23" x14ac:dyDescent="0.2">
      <c r="C57" s="5" t="s">
        <v>76</v>
      </c>
      <c r="E57" s="359">
        <v>0.39999999999999991</v>
      </c>
      <c r="F57" s="244"/>
      <c r="G57" s="390"/>
      <c r="H57" s="197"/>
      <c r="I57" s="197"/>
      <c r="J57" s="198"/>
      <c r="K57" s="197"/>
      <c r="L57" s="197"/>
      <c r="M57" s="359">
        <v>0.39999999999999991</v>
      </c>
      <c r="N57" s="244"/>
      <c r="O57" s="363"/>
      <c r="P57" s="197"/>
      <c r="Q57" s="197"/>
      <c r="R57" s="197"/>
      <c r="S57" s="197"/>
      <c r="T57" s="197"/>
      <c r="U57" s="359">
        <f>Data!C46</f>
        <v>0.39999999999999991</v>
      </c>
      <c r="V57" s="182"/>
      <c r="W57" s="365"/>
    </row>
    <row r="58" spans="2:23" ht="13.5" thickBot="1" x14ac:dyDescent="0.25">
      <c r="C58" s="5" t="s">
        <v>77</v>
      </c>
      <c r="E58" s="360">
        <v>0</v>
      </c>
      <c r="F58" s="244"/>
      <c r="G58" s="363"/>
      <c r="H58" s="197"/>
      <c r="I58" s="197"/>
      <c r="J58" s="198"/>
      <c r="K58" s="197"/>
      <c r="L58" s="197"/>
      <c r="M58" s="360">
        <v>0</v>
      </c>
      <c r="N58" s="244"/>
      <c r="O58" s="363"/>
      <c r="P58" s="197"/>
      <c r="Q58" s="197"/>
      <c r="R58" s="197"/>
      <c r="S58" s="197"/>
      <c r="T58" s="197"/>
      <c r="U58" s="360">
        <f>Data!C47</f>
        <v>0</v>
      </c>
      <c r="V58" s="182"/>
      <c r="W58" s="365"/>
    </row>
    <row r="59" spans="2:23" ht="13.5" thickTop="1" x14ac:dyDescent="0.2">
      <c r="E59" s="245">
        <f>SUM(E55:E58)</f>
        <v>1</v>
      </c>
      <c r="F59" s="244"/>
      <c r="G59" s="240"/>
      <c r="H59" s="198"/>
      <c r="I59" s="198"/>
      <c r="J59" s="198"/>
      <c r="K59" s="198"/>
      <c r="L59" s="198"/>
      <c r="M59" s="245">
        <f>SUM(M55:M58)</f>
        <v>1</v>
      </c>
      <c r="N59" s="244"/>
      <c r="O59" s="240"/>
      <c r="P59" s="198"/>
      <c r="Q59" s="198"/>
      <c r="R59" s="198"/>
      <c r="S59" s="198"/>
      <c r="T59" s="198"/>
      <c r="U59" s="245">
        <f>SUM(U55:U58)</f>
        <v>1</v>
      </c>
      <c r="V59" s="182"/>
      <c r="W59" s="180"/>
    </row>
    <row r="60" spans="2:23" ht="25.5" customHeight="1" x14ac:dyDescent="0.2">
      <c r="E60" s="246" t="str">
        <f>IF(ISBLANK(E57),"",IF(SUM(E55:E58)=100%,"","Capital Structure must total 100%"))</f>
        <v/>
      </c>
      <c r="F60" s="246"/>
      <c r="G60" s="247"/>
      <c r="H60" s="247"/>
      <c r="I60" s="247"/>
      <c r="J60" s="247"/>
      <c r="K60" s="247"/>
      <c r="L60" s="247"/>
      <c r="M60" s="246" t="str">
        <f>IF(ISBLANK(M57),"",IF(SUM(M55:M58)=100%,"","Capital Structure must total 100%"))</f>
        <v/>
      </c>
      <c r="N60" s="247"/>
      <c r="O60" s="247"/>
      <c r="P60" s="247"/>
      <c r="Q60" s="247"/>
      <c r="R60" s="247"/>
      <c r="S60" s="247"/>
      <c r="T60" s="247"/>
      <c r="U60" s="246" t="str">
        <f>IF(ISBLANK(U57),"",IF(SUM(U55:U58)=100%,"","Capital Structure must total 100%"))</f>
        <v/>
      </c>
      <c r="V60" s="32"/>
    </row>
    <row r="61" spans="2:23" x14ac:dyDescent="0.2">
      <c r="C61" s="20" t="s">
        <v>89</v>
      </c>
      <c r="D61" s="20"/>
      <c r="E61" s="197"/>
      <c r="F61" s="198"/>
      <c r="G61" s="197"/>
      <c r="H61" s="197"/>
      <c r="I61" s="197"/>
      <c r="J61" s="198"/>
      <c r="K61" s="197"/>
      <c r="L61" s="197"/>
      <c r="M61" s="197"/>
      <c r="N61" s="197"/>
      <c r="O61" s="197"/>
      <c r="P61" s="197"/>
      <c r="Q61" s="197"/>
      <c r="R61" s="197"/>
      <c r="S61" s="197"/>
      <c r="T61" s="197"/>
      <c r="U61" s="197"/>
      <c r="V61" s="26"/>
    </row>
    <row r="62" spans="2:23" x14ac:dyDescent="0.2">
      <c r="C62" s="5" t="s">
        <v>78</v>
      </c>
      <c r="E62" s="361">
        <v>4.6151543797705218E-2</v>
      </c>
      <c r="F62" s="248"/>
      <c r="G62" s="363"/>
      <c r="H62" s="197"/>
      <c r="I62" s="197"/>
      <c r="J62" s="198"/>
      <c r="K62" s="197"/>
      <c r="L62" s="197"/>
      <c r="M62" s="361">
        <v>4.1852842920191244E-2</v>
      </c>
      <c r="N62" s="248"/>
      <c r="O62" s="363"/>
      <c r="P62" s="197"/>
      <c r="Q62" s="197"/>
      <c r="R62" s="197"/>
      <c r="S62" s="197"/>
      <c r="T62" s="197"/>
      <c r="U62" s="361">
        <f>Data!C51</f>
        <v>4.0416545020280525E-2</v>
      </c>
      <c r="V62" s="183"/>
      <c r="W62" s="365"/>
    </row>
    <row r="63" spans="2:23" x14ac:dyDescent="0.2">
      <c r="C63" s="5" t="s">
        <v>79</v>
      </c>
      <c r="E63" s="361">
        <v>2.1600000000000001E-2</v>
      </c>
      <c r="F63" s="248"/>
      <c r="G63" s="363"/>
      <c r="H63" s="197"/>
      <c r="I63" s="197"/>
      <c r="J63" s="198"/>
      <c r="K63" s="197"/>
      <c r="L63" s="197"/>
      <c r="M63" s="361">
        <v>2.1600000000000001E-2</v>
      </c>
      <c r="N63" s="248"/>
      <c r="O63" s="363"/>
      <c r="P63" s="197"/>
      <c r="Q63" s="197"/>
      <c r="R63" s="197"/>
      <c r="S63" s="197"/>
      <c r="T63" s="197"/>
      <c r="U63" s="361">
        <f>Data!C52</f>
        <v>1.6500000000000001E-2</v>
      </c>
      <c r="V63" s="183"/>
      <c r="W63" s="365"/>
    </row>
    <row r="64" spans="2:23" x14ac:dyDescent="0.2">
      <c r="C64" s="5" t="s">
        <v>80</v>
      </c>
      <c r="E64" s="361">
        <v>9.2999999999999999E-2</v>
      </c>
      <c r="F64" s="248"/>
      <c r="G64" s="363"/>
      <c r="H64" s="197"/>
      <c r="I64" s="197"/>
      <c r="J64" s="198"/>
      <c r="K64" s="197"/>
      <c r="L64" s="197"/>
      <c r="M64" s="361">
        <v>9.2999999999999999E-2</v>
      </c>
      <c r="N64" s="248"/>
      <c r="O64" s="363"/>
      <c r="P64" s="197"/>
      <c r="Q64" s="197"/>
      <c r="R64" s="197"/>
      <c r="S64" s="197"/>
      <c r="T64" s="197"/>
      <c r="U64" s="361">
        <f>Data!C53</f>
        <v>9.1899999999999996E-2</v>
      </c>
      <c r="V64" s="183"/>
      <c r="W64" s="365"/>
    </row>
    <row r="65" spans="1:24" x14ac:dyDescent="0.2">
      <c r="C65" s="5" t="s">
        <v>81</v>
      </c>
      <c r="E65" s="361">
        <v>0</v>
      </c>
      <c r="F65" s="248"/>
      <c r="G65" s="363"/>
      <c r="H65" s="197"/>
      <c r="I65" s="197"/>
      <c r="J65" s="198"/>
      <c r="K65" s="197"/>
      <c r="L65" s="197"/>
      <c r="M65" s="361">
        <v>0</v>
      </c>
      <c r="N65" s="248"/>
      <c r="O65" s="363"/>
      <c r="P65" s="197"/>
      <c r="Q65" s="197"/>
      <c r="R65" s="197"/>
      <c r="S65" s="197"/>
      <c r="T65" s="197"/>
      <c r="U65" s="361">
        <f>Data!C54</f>
        <v>0</v>
      </c>
      <c r="V65" s="183"/>
      <c r="W65" s="365"/>
    </row>
    <row r="66" spans="1:24" x14ac:dyDescent="0.2">
      <c r="D66" s="26"/>
      <c r="E66" s="356"/>
      <c r="F66" s="248"/>
      <c r="G66" s="267"/>
      <c r="H66" s="198"/>
      <c r="I66" s="198"/>
      <c r="J66" s="198"/>
      <c r="K66" s="198"/>
      <c r="L66" s="198"/>
      <c r="M66" s="356"/>
      <c r="N66" s="248"/>
      <c r="O66" s="267"/>
      <c r="P66" s="198"/>
      <c r="Q66" s="198"/>
      <c r="R66" s="198"/>
      <c r="S66" s="198"/>
      <c r="T66" s="198"/>
      <c r="U66" s="356"/>
      <c r="V66" s="183"/>
      <c r="W66" s="349"/>
      <c r="X66" s="26"/>
    </row>
    <row r="67" spans="1:24" ht="10.5" customHeight="1" x14ac:dyDescent="0.2"/>
    <row r="68" spans="1:24" x14ac:dyDescent="0.2">
      <c r="A68" s="4" t="s">
        <v>42</v>
      </c>
      <c r="B68" s="4"/>
      <c r="C68" s="4"/>
      <c r="D68" s="4"/>
    </row>
    <row r="69" spans="1:24" ht="39" customHeight="1" x14ac:dyDescent="0.2">
      <c r="B69" s="352" t="s">
        <v>243</v>
      </c>
      <c r="C69" s="504" t="s">
        <v>248</v>
      </c>
      <c r="D69" s="504"/>
      <c r="E69" s="504"/>
      <c r="F69" s="504"/>
      <c r="G69" s="504"/>
      <c r="H69" s="504"/>
      <c r="I69" s="504"/>
      <c r="J69" s="504"/>
      <c r="K69" s="505"/>
      <c r="L69" s="505"/>
      <c r="M69" s="505"/>
      <c r="N69" s="505"/>
      <c r="O69" s="505"/>
      <c r="P69" s="505"/>
      <c r="Q69" s="505"/>
      <c r="R69" s="505"/>
      <c r="S69" s="505"/>
      <c r="T69" s="505"/>
      <c r="U69" s="505"/>
      <c r="V69" s="28"/>
    </row>
    <row r="70" spans="1:24" x14ac:dyDescent="0.2">
      <c r="B70" s="303" t="s">
        <v>2</v>
      </c>
      <c r="C70" s="517" t="s">
        <v>90</v>
      </c>
      <c r="D70" s="517"/>
      <c r="E70" s="517"/>
      <c r="F70" s="517"/>
      <c r="G70" s="517"/>
      <c r="H70" s="517"/>
      <c r="I70" s="517"/>
      <c r="J70" s="517"/>
      <c r="K70" s="517"/>
      <c r="L70" s="517"/>
      <c r="M70" s="517"/>
      <c r="N70" s="517"/>
      <c r="O70" s="517"/>
      <c r="P70" s="517"/>
      <c r="Q70" s="517"/>
      <c r="R70" s="517"/>
      <c r="S70" s="517"/>
      <c r="T70" s="517"/>
      <c r="U70" s="517"/>
      <c r="V70" s="43"/>
    </row>
    <row r="71" spans="1:24" ht="27" customHeight="1" x14ac:dyDescent="0.2">
      <c r="B71" s="303" t="s">
        <v>3</v>
      </c>
      <c r="C71" s="515" t="s">
        <v>245</v>
      </c>
      <c r="D71" s="515"/>
      <c r="E71" s="515"/>
      <c r="F71" s="515"/>
      <c r="G71" s="515"/>
      <c r="H71" s="515"/>
      <c r="I71" s="515"/>
      <c r="J71" s="515"/>
      <c r="K71" s="515"/>
      <c r="L71" s="515"/>
      <c r="M71" s="515"/>
      <c r="N71" s="515"/>
      <c r="O71" s="515"/>
      <c r="P71" s="515"/>
      <c r="Q71" s="515"/>
      <c r="R71" s="515"/>
      <c r="S71" s="515"/>
      <c r="T71" s="515"/>
      <c r="U71" s="515"/>
      <c r="V71" s="15"/>
    </row>
    <row r="72" spans="1:24" x14ac:dyDescent="0.2">
      <c r="B72" s="303" t="s">
        <v>98</v>
      </c>
      <c r="C72" s="516" t="s">
        <v>99</v>
      </c>
      <c r="D72" s="516"/>
      <c r="E72" s="516"/>
      <c r="F72" s="516"/>
      <c r="G72" s="516"/>
      <c r="H72" s="516"/>
      <c r="I72" s="516"/>
      <c r="J72" s="516"/>
      <c r="K72" s="516"/>
      <c r="L72" s="516"/>
      <c r="M72" s="516"/>
      <c r="N72" s="516"/>
      <c r="O72" s="516"/>
      <c r="P72" s="516"/>
      <c r="Q72" s="516"/>
      <c r="R72" s="516"/>
      <c r="S72" s="516"/>
      <c r="T72" s="516"/>
      <c r="U72" s="516"/>
      <c r="V72" s="15"/>
    </row>
    <row r="73" spans="1:24" x14ac:dyDescent="0.2">
      <c r="B73" s="303" t="s">
        <v>122</v>
      </c>
      <c r="C73" s="519" t="s">
        <v>124</v>
      </c>
      <c r="D73" s="519"/>
      <c r="E73" s="519"/>
      <c r="F73" s="519"/>
      <c r="G73" s="519"/>
      <c r="H73" s="519"/>
      <c r="I73" s="519"/>
      <c r="J73" s="519"/>
      <c r="K73" s="519"/>
      <c r="L73" s="519"/>
      <c r="M73" s="519"/>
      <c r="N73" s="519"/>
      <c r="O73" s="519"/>
      <c r="P73" s="519"/>
      <c r="Q73" s="519"/>
      <c r="R73" s="519"/>
      <c r="S73" s="519"/>
      <c r="T73" s="519"/>
      <c r="U73" s="519"/>
      <c r="V73" s="28"/>
    </row>
    <row r="74" spans="1:24" x14ac:dyDescent="0.2">
      <c r="B74" s="303" t="s">
        <v>123</v>
      </c>
      <c r="C74" s="516" t="s">
        <v>135</v>
      </c>
      <c r="D74" s="516"/>
      <c r="E74" s="516"/>
      <c r="F74" s="516"/>
      <c r="G74" s="516"/>
      <c r="H74" s="516"/>
      <c r="I74" s="516"/>
      <c r="J74" s="516"/>
      <c r="K74" s="516"/>
      <c r="L74" s="516"/>
      <c r="M74" s="516"/>
      <c r="N74" s="516"/>
      <c r="O74" s="516"/>
      <c r="P74" s="516"/>
      <c r="Q74" s="516"/>
      <c r="R74" s="516"/>
      <c r="S74" s="516"/>
      <c r="T74" s="516"/>
      <c r="U74" s="516"/>
      <c r="V74" s="15"/>
    </row>
    <row r="75" spans="1:24" ht="26.25" customHeight="1" x14ac:dyDescent="0.2">
      <c r="B75" s="304" t="s">
        <v>147</v>
      </c>
      <c r="C75" s="518" t="s">
        <v>229</v>
      </c>
      <c r="D75" s="518"/>
      <c r="E75" s="518"/>
      <c r="F75" s="518"/>
      <c r="G75" s="518"/>
      <c r="H75" s="518"/>
      <c r="I75" s="518"/>
      <c r="J75" s="518"/>
      <c r="K75" s="518"/>
      <c r="L75" s="518"/>
      <c r="M75" s="518"/>
      <c r="N75" s="518"/>
      <c r="O75" s="518"/>
      <c r="P75" s="518"/>
      <c r="Q75" s="518"/>
      <c r="R75" s="518"/>
      <c r="S75" s="518"/>
      <c r="T75" s="518"/>
      <c r="U75" s="518"/>
      <c r="V75" s="184"/>
    </row>
    <row r="76" spans="1:24" x14ac:dyDescent="0.2">
      <c r="B76" s="304" t="s">
        <v>238</v>
      </c>
      <c r="C76" s="504" t="s">
        <v>239</v>
      </c>
      <c r="D76" s="504"/>
      <c r="E76" s="504"/>
      <c r="F76" s="504"/>
      <c r="G76" s="504"/>
      <c r="H76" s="504"/>
      <c r="I76" s="504"/>
      <c r="J76" s="504"/>
      <c r="K76" s="504"/>
      <c r="L76" s="504"/>
      <c r="M76" s="504"/>
      <c r="N76" s="504"/>
      <c r="O76" s="504"/>
      <c r="P76" s="504"/>
      <c r="Q76" s="504"/>
      <c r="R76" s="504"/>
      <c r="S76" s="504"/>
      <c r="T76" s="504"/>
      <c r="U76" s="504"/>
      <c r="V76" s="184"/>
    </row>
    <row r="77" spans="1:24" x14ac:dyDescent="0.2">
      <c r="B77" s="304" t="s">
        <v>244</v>
      </c>
      <c r="C77" s="516" t="s">
        <v>92</v>
      </c>
      <c r="D77" s="516"/>
      <c r="E77" s="516"/>
      <c r="F77" s="516"/>
      <c r="G77" s="516"/>
      <c r="H77" s="516"/>
      <c r="I77" s="516"/>
      <c r="J77" s="516"/>
      <c r="K77" s="516"/>
      <c r="L77" s="516"/>
      <c r="M77" s="516"/>
      <c r="N77" s="516"/>
      <c r="O77" s="516"/>
      <c r="P77" s="516"/>
      <c r="Q77" s="516"/>
      <c r="R77" s="516"/>
      <c r="S77" s="516"/>
      <c r="T77" s="516"/>
      <c r="U77" s="516"/>
      <c r="V77" s="184"/>
    </row>
    <row r="78" spans="1:24" x14ac:dyDescent="0.2">
      <c r="B78" s="304" t="s">
        <v>246</v>
      </c>
      <c r="C78" s="500" t="s">
        <v>247</v>
      </c>
      <c r="D78" s="500"/>
      <c r="E78" s="500"/>
      <c r="F78" s="500"/>
      <c r="G78" s="500"/>
      <c r="H78" s="500"/>
      <c r="I78" s="500"/>
      <c r="J78" s="500"/>
      <c r="K78" s="500"/>
      <c r="L78" s="500"/>
      <c r="M78" s="500"/>
      <c r="N78" s="500"/>
      <c r="O78" s="500"/>
      <c r="P78" s="500"/>
      <c r="Q78" s="500"/>
      <c r="R78" s="500"/>
      <c r="S78" s="500"/>
      <c r="T78" s="500"/>
      <c r="U78" s="500"/>
      <c r="V78" s="184"/>
    </row>
    <row r="79" spans="1:24" x14ac:dyDescent="0.2">
      <c r="B79" s="353"/>
      <c r="C79" s="500"/>
      <c r="D79" s="500"/>
      <c r="E79" s="500"/>
      <c r="F79" s="500"/>
      <c r="G79" s="500"/>
      <c r="H79" s="500"/>
      <c r="I79" s="500"/>
      <c r="J79" s="500"/>
      <c r="K79" s="500"/>
      <c r="L79" s="500"/>
      <c r="M79" s="500"/>
      <c r="N79" s="500"/>
      <c r="O79" s="500"/>
      <c r="P79" s="500"/>
      <c r="Q79" s="500"/>
      <c r="R79" s="500"/>
      <c r="S79" s="500"/>
      <c r="T79" s="500"/>
      <c r="U79" s="500"/>
      <c r="V79" s="184"/>
    </row>
    <row r="80" spans="1:24" x14ac:dyDescent="0.2">
      <c r="B80" s="366"/>
      <c r="C80" s="499"/>
      <c r="D80" s="499"/>
      <c r="E80" s="499"/>
      <c r="F80" s="499"/>
      <c r="G80" s="499"/>
      <c r="H80" s="499"/>
      <c r="I80" s="499"/>
      <c r="J80" s="499"/>
      <c r="K80" s="499"/>
      <c r="L80" s="499"/>
      <c r="M80" s="499"/>
      <c r="N80" s="499"/>
      <c r="O80" s="499"/>
      <c r="P80" s="499"/>
      <c r="Q80" s="499"/>
      <c r="R80" s="499"/>
      <c r="S80" s="499"/>
      <c r="T80" s="499"/>
      <c r="U80" s="499"/>
      <c r="V80" s="184"/>
    </row>
    <row r="81" spans="2:22" x14ac:dyDescent="0.2">
      <c r="B81" s="366"/>
      <c r="C81" s="499"/>
      <c r="D81" s="499"/>
      <c r="E81" s="499"/>
      <c r="F81" s="499"/>
      <c r="G81" s="499"/>
      <c r="H81" s="499"/>
      <c r="I81" s="499"/>
      <c r="J81" s="499"/>
      <c r="K81" s="499"/>
      <c r="L81" s="499"/>
      <c r="M81" s="499"/>
      <c r="N81" s="499"/>
      <c r="O81" s="499"/>
      <c r="P81" s="499"/>
      <c r="Q81" s="499"/>
      <c r="R81" s="499"/>
      <c r="S81" s="499"/>
      <c r="T81" s="499"/>
      <c r="U81" s="499"/>
      <c r="V81" s="184"/>
    </row>
    <row r="82" spans="2:22" x14ac:dyDescent="0.2">
      <c r="B82" s="366"/>
      <c r="C82" s="499"/>
      <c r="D82" s="499"/>
      <c r="E82" s="499"/>
      <c r="F82" s="499"/>
      <c r="G82" s="499"/>
      <c r="H82" s="499"/>
      <c r="I82" s="499"/>
      <c r="J82" s="499"/>
      <c r="K82" s="499"/>
      <c r="L82" s="499"/>
      <c r="M82" s="499"/>
      <c r="N82" s="499"/>
      <c r="O82" s="499"/>
      <c r="P82" s="499"/>
      <c r="Q82" s="499"/>
      <c r="R82" s="499"/>
      <c r="S82" s="499"/>
      <c r="T82" s="499"/>
      <c r="U82" s="499"/>
      <c r="V82" s="184"/>
    </row>
    <row r="83" spans="2:22" x14ac:dyDescent="0.2">
      <c r="B83" s="366"/>
      <c r="C83" s="499"/>
      <c r="D83" s="499"/>
      <c r="E83" s="499"/>
      <c r="F83" s="499"/>
      <c r="G83" s="499"/>
      <c r="H83" s="499"/>
      <c r="I83" s="499"/>
      <c r="J83" s="499"/>
      <c r="K83" s="499"/>
      <c r="L83" s="499"/>
      <c r="M83" s="499"/>
      <c r="N83" s="499"/>
      <c r="O83" s="499"/>
      <c r="P83" s="499"/>
      <c r="Q83" s="499"/>
      <c r="R83" s="499"/>
      <c r="S83" s="499"/>
      <c r="T83" s="499"/>
      <c r="U83" s="499"/>
      <c r="V83" s="184"/>
    </row>
    <row r="84" spans="2:22" x14ac:dyDescent="0.2">
      <c r="B84" s="366"/>
      <c r="C84" s="499"/>
      <c r="D84" s="499"/>
      <c r="E84" s="499"/>
      <c r="F84" s="499"/>
      <c r="G84" s="499"/>
      <c r="H84" s="499"/>
      <c r="I84" s="499"/>
      <c r="J84" s="499"/>
      <c r="K84" s="499"/>
      <c r="L84" s="499"/>
      <c r="M84" s="499"/>
      <c r="N84" s="499"/>
      <c r="O84" s="499"/>
      <c r="P84" s="499"/>
      <c r="Q84" s="499"/>
      <c r="R84" s="499"/>
      <c r="S84" s="499"/>
      <c r="T84" s="499"/>
      <c r="U84" s="499"/>
      <c r="V84" s="184"/>
    </row>
    <row r="85" spans="2:22" x14ac:dyDescent="0.2">
      <c r="B85" s="366"/>
      <c r="C85" s="499"/>
      <c r="D85" s="499"/>
      <c r="E85" s="499"/>
      <c r="F85" s="499"/>
      <c r="G85" s="499"/>
      <c r="H85" s="499"/>
      <c r="I85" s="499"/>
      <c r="J85" s="499"/>
      <c r="K85" s="499"/>
      <c r="L85" s="499"/>
      <c r="M85" s="499"/>
      <c r="N85" s="499"/>
      <c r="O85" s="499"/>
      <c r="P85" s="499"/>
      <c r="Q85" s="499"/>
      <c r="R85" s="499"/>
      <c r="S85" s="499"/>
      <c r="T85" s="499"/>
      <c r="U85" s="499"/>
      <c r="V85" s="184"/>
    </row>
    <row r="86" spans="2:22" x14ac:dyDescent="0.2">
      <c r="B86" s="366"/>
      <c r="C86" s="499"/>
      <c r="D86" s="499"/>
      <c r="E86" s="499"/>
      <c r="F86" s="499"/>
      <c r="G86" s="499"/>
      <c r="H86" s="499"/>
      <c r="I86" s="499"/>
      <c r="J86" s="499"/>
      <c r="K86" s="499"/>
      <c r="L86" s="499"/>
      <c r="M86" s="499"/>
      <c r="N86" s="499"/>
      <c r="O86" s="499"/>
      <c r="P86" s="499"/>
      <c r="Q86" s="499"/>
      <c r="R86" s="499"/>
      <c r="S86" s="499"/>
      <c r="T86" s="499"/>
      <c r="U86" s="499"/>
      <c r="V86" s="184"/>
    </row>
    <row r="87" spans="2:22" x14ac:dyDescent="0.2">
      <c r="B87" s="366"/>
      <c r="C87" s="499"/>
      <c r="D87" s="499"/>
      <c r="E87" s="499"/>
      <c r="F87" s="499"/>
      <c r="G87" s="499"/>
      <c r="H87" s="499"/>
      <c r="I87" s="499"/>
      <c r="J87" s="499"/>
      <c r="K87" s="499"/>
      <c r="L87" s="499"/>
      <c r="M87" s="499"/>
      <c r="N87" s="499"/>
      <c r="O87" s="499"/>
      <c r="P87" s="499"/>
      <c r="Q87" s="499"/>
      <c r="R87" s="499"/>
      <c r="S87" s="499"/>
      <c r="T87" s="499"/>
      <c r="U87" s="499"/>
      <c r="V87" s="184"/>
    </row>
    <row r="88" spans="2:22" x14ac:dyDescent="0.2">
      <c r="C88" s="513"/>
      <c r="D88" s="513"/>
      <c r="E88" s="514"/>
      <c r="F88" s="514"/>
      <c r="G88" s="514"/>
      <c r="H88" s="514"/>
      <c r="I88" s="514"/>
      <c r="J88" s="514"/>
      <c r="K88" s="514"/>
      <c r="L88" s="514"/>
      <c r="M88" s="514"/>
      <c r="N88" s="514"/>
      <c r="O88" s="514"/>
      <c r="P88" s="514"/>
      <c r="Q88" s="514"/>
      <c r="R88" s="514"/>
      <c r="S88" s="514"/>
      <c r="T88" s="514"/>
      <c r="U88" s="514"/>
      <c r="V88" s="28"/>
    </row>
    <row r="89" spans="2:22" x14ac:dyDescent="0.2">
      <c r="C89" s="514"/>
      <c r="D89" s="514"/>
      <c r="E89" s="514"/>
      <c r="F89" s="514"/>
      <c r="G89" s="514"/>
      <c r="H89" s="514"/>
      <c r="I89" s="514"/>
      <c r="J89" s="514"/>
      <c r="K89" s="514"/>
      <c r="L89" s="514"/>
      <c r="M89" s="514"/>
      <c r="N89" s="514"/>
      <c r="O89" s="514"/>
      <c r="P89" s="514"/>
      <c r="Q89" s="514"/>
      <c r="R89" s="514"/>
      <c r="S89" s="514"/>
      <c r="T89" s="514"/>
      <c r="U89" s="514"/>
      <c r="V89" s="28"/>
    </row>
  </sheetData>
  <sheetProtection password="82A3" sheet="1" objects="1" scenarios="1" formatColumns="0" formatRows="0"/>
  <mergeCells count="32">
    <mergeCell ref="C88:U89"/>
    <mergeCell ref="C71:U71"/>
    <mergeCell ref="C72:U72"/>
    <mergeCell ref="C70:U70"/>
    <mergeCell ref="C87:U87"/>
    <mergeCell ref="C75:U75"/>
    <mergeCell ref="C81:U81"/>
    <mergeCell ref="C73:U73"/>
    <mergeCell ref="C76:U76"/>
    <mergeCell ref="C77:U77"/>
    <mergeCell ref="C82:U82"/>
    <mergeCell ref="C83:U83"/>
    <mergeCell ref="C84:U84"/>
    <mergeCell ref="C85:U85"/>
    <mergeCell ref="C86:U86"/>
    <mergeCell ref="C74:U74"/>
    <mergeCell ref="C80:U80"/>
    <mergeCell ref="C78:U79"/>
    <mergeCell ref="C1:M1"/>
    <mergeCell ref="E8:U8"/>
    <mergeCell ref="Y20:Y21"/>
    <mergeCell ref="C69:U69"/>
    <mergeCell ref="C4:K4"/>
    <mergeCell ref="C2:K2"/>
    <mergeCell ref="C3:K3"/>
    <mergeCell ref="O12:O13"/>
    <mergeCell ref="G12:G13"/>
    <mergeCell ref="Q12:Q13"/>
    <mergeCell ref="E12:E13"/>
    <mergeCell ref="I12:I13"/>
    <mergeCell ref="U12:U13"/>
    <mergeCell ref="M12:M13"/>
  </mergeCells>
  <phoneticPr fontId="2" type="noConversion"/>
  <conditionalFormatting sqref="U59 M59 E59">
    <cfRule type="cellIs" dxfId="11" priority="1" stopIfTrue="1" operator="equal">
      <formula>0</formula>
    </cfRule>
  </conditionalFormatting>
  <conditionalFormatting sqref="M21 U21">
    <cfRule type="cellIs" dxfId="10" priority="2" stopIfTrue="1" operator="equal">
      <formula>0</formula>
    </cfRule>
  </conditionalFormatting>
  <conditionalFormatting sqref="M19:M20 M16">
    <cfRule type="cellIs" dxfId="9" priority="3" stopIfTrue="1" operator="equal">
      <formula>0</formula>
    </cfRule>
  </conditionalFormatting>
  <conditionalFormatting sqref="I12:I13 M12:M13 Q12:Q13">
    <cfRule type="cellIs" dxfId="8" priority="4" stopIfTrue="1" operator="notEqual">
      <formula>""</formula>
    </cfRule>
  </conditionalFormatting>
  <dataValidations count="1">
    <dataValidation type="list" allowBlank="1" showInputMessage="1" showErrorMessage="1" prompt="Select either Interrogatory Responses, Supplementary Interrogatory Responses, Technical Conference, Settlement Agreement, Argument-in-Chief, or Reply Submission" sqref="M12:M13">
      <formula1>"Application Update, Interrogatory Responses, Supplementary Interrogatory Responses, Technical Conference, Settlement Agreement, Argument-in-Chief, Close of Discovery, Reply Submission"</formula1>
    </dataValidation>
  </dataValidations>
  <pageMargins left="0.75" right="0.75" top="0.46" bottom="0.79" header="0.26" footer="0.5"/>
  <pageSetup scale="54" orientation="portrait" r:id="rId1"/>
  <headerFooter alignWithMargins="0">
    <oddFooter>&amp;C2</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B42"/>
  <sheetViews>
    <sheetView showGridLines="0" zoomScaleNormal="100" zoomScaleSheetLayoutView="100" workbookViewId="0">
      <selection activeCell="K13" sqref="K13"/>
    </sheetView>
  </sheetViews>
  <sheetFormatPr defaultRowHeight="12.75" x14ac:dyDescent="0.2"/>
  <cols>
    <col min="1" max="1" width="2.7109375" style="5" customWidth="1"/>
    <col min="2" max="2" width="5.28515625" style="5" customWidth="1"/>
    <col min="3" max="3" width="5.7109375" style="5" customWidth="1"/>
    <col min="4" max="4" width="31.140625" style="5" customWidth="1"/>
    <col min="5" max="5" width="3.7109375" style="5" customWidth="1"/>
    <col min="6" max="6" width="1.28515625" style="5" customWidth="1"/>
    <col min="7" max="7" width="14.42578125" style="5" customWidth="1"/>
    <col min="8" max="8" width="1.140625" style="5" customWidth="1"/>
    <col min="9" max="9" width="3.42578125" style="5" customWidth="1"/>
    <col min="10" max="10" width="1.140625" style="5" customWidth="1"/>
    <col min="11" max="11" width="12.140625" style="5" customWidth="1"/>
    <col min="12" max="12" width="1.140625" style="5" customWidth="1"/>
    <col min="13" max="13" width="3.42578125" style="5" customWidth="1"/>
    <col min="14" max="14" width="1.140625" style="5" customWidth="1"/>
    <col min="15" max="15" width="14.5703125" style="5" customWidth="1"/>
    <col min="16" max="16" width="1.42578125" style="5" customWidth="1"/>
    <col min="17" max="17" width="3.42578125" style="5" customWidth="1"/>
    <col min="18" max="18" width="1.140625" style="5" customWidth="1"/>
    <col min="19" max="19" width="12" style="5" customWidth="1"/>
    <col min="20" max="20" width="1.140625" style="5" customWidth="1"/>
    <col min="21" max="21" width="3.42578125" style="5" customWidth="1"/>
    <col min="22" max="22" width="1.140625" style="5" customWidth="1"/>
    <col min="23" max="23" width="14.7109375" style="5" customWidth="1"/>
    <col min="24" max="24" width="2.85546875" style="5" customWidth="1"/>
    <col min="25" max="16384" width="9.140625" style="5"/>
  </cols>
  <sheetData>
    <row r="1" spans="2:28" s="2" customFormat="1" ht="36.75" customHeight="1" x14ac:dyDescent="0.2">
      <c r="C1" s="522"/>
      <c r="D1" s="522"/>
      <c r="E1" s="522"/>
      <c r="F1" s="522"/>
      <c r="G1" s="522"/>
      <c r="H1" s="522"/>
      <c r="I1" s="522"/>
      <c r="J1" s="522"/>
      <c r="K1" s="522"/>
      <c r="L1" s="141"/>
      <c r="W1" s="147"/>
    </row>
    <row r="2" spans="2:28" s="2" customFormat="1" ht="36.75" customHeight="1" x14ac:dyDescent="0.25">
      <c r="C2" s="506"/>
      <c r="D2" s="506"/>
      <c r="E2" s="506"/>
      <c r="F2" s="506"/>
      <c r="G2" s="506"/>
      <c r="H2" s="506"/>
      <c r="I2" s="506"/>
      <c r="J2" s="506"/>
      <c r="K2" s="506"/>
      <c r="L2" s="506"/>
      <c r="M2" s="506"/>
      <c r="N2" s="506"/>
      <c r="O2" s="506"/>
      <c r="P2" s="506"/>
      <c r="Q2" s="506"/>
      <c r="R2" s="506"/>
      <c r="S2" s="506"/>
      <c r="T2" s="506"/>
      <c r="U2" s="506"/>
      <c r="V2" s="506"/>
      <c r="W2" s="506"/>
    </row>
    <row r="3" spans="2:28" s="2" customFormat="1" ht="36.75" customHeight="1" x14ac:dyDescent="0.25">
      <c r="C3" s="506"/>
      <c r="D3" s="506"/>
      <c r="E3" s="506"/>
      <c r="F3" s="506"/>
      <c r="G3" s="506"/>
      <c r="H3" s="36"/>
      <c r="I3" s="33"/>
      <c r="J3" s="33"/>
      <c r="K3" s="33"/>
      <c r="L3" s="33"/>
    </row>
    <row r="4" spans="2:28" s="2" customFormat="1" ht="36.75" customHeight="1" x14ac:dyDescent="0.25">
      <c r="C4" s="506"/>
      <c r="D4" s="506"/>
      <c r="E4" s="506"/>
      <c r="F4" s="506"/>
      <c r="G4" s="506"/>
      <c r="H4" s="36"/>
      <c r="I4" s="33"/>
      <c r="J4" s="33"/>
      <c r="K4" s="33"/>
      <c r="L4" s="33"/>
    </row>
    <row r="5" spans="2:28" s="2" customFormat="1" ht="15.75" x14ac:dyDescent="0.25">
      <c r="E5" s="3"/>
      <c r="F5" s="3"/>
    </row>
    <row r="6" spans="2:28" s="2" customFormat="1" ht="18" x14ac:dyDescent="0.25">
      <c r="B6" s="385" t="s">
        <v>252</v>
      </c>
    </row>
    <row r="9" spans="2:28" ht="15.75" x14ac:dyDescent="0.25">
      <c r="G9" s="58"/>
      <c r="H9" s="58"/>
      <c r="I9" s="58"/>
      <c r="J9" s="58"/>
      <c r="K9" s="58"/>
      <c r="L9" s="58"/>
      <c r="M9" s="58"/>
      <c r="N9" s="58"/>
      <c r="O9" s="58"/>
      <c r="P9" s="58"/>
      <c r="Q9" s="58"/>
      <c r="R9" s="58"/>
      <c r="S9" s="58"/>
      <c r="T9" s="58"/>
      <c r="U9" s="58"/>
      <c r="V9" s="58"/>
      <c r="W9" s="58"/>
    </row>
    <row r="10" spans="2:28" ht="18" x14ac:dyDescent="0.25">
      <c r="D10" s="382" t="s">
        <v>7</v>
      </c>
      <c r="F10" s="127"/>
      <c r="G10" s="127"/>
      <c r="H10" s="127"/>
      <c r="I10" s="127"/>
      <c r="J10" s="127"/>
      <c r="K10" s="127"/>
      <c r="L10" s="127"/>
      <c r="M10" s="127"/>
      <c r="N10" s="127"/>
      <c r="O10" s="127"/>
      <c r="P10" s="127"/>
      <c r="Q10" s="127"/>
      <c r="R10" s="127"/>
      <c r="S10" s="127"/>
      <c r="T10" s="127"/>
      <c r="U10" s="127"/>
      <c r="V10" s="127"/>
      <c r="W10" s="127"/>
    </row>
    <row r="11" spans="2:28" ht="25.5" x14ac:dyDescent="0.2">
      <c r="B11" s="41" t="s">
        <v>37</v>
      </c>
      <c r="C11" s="28"/>
      <c r="D11" s="42" t="s">
        <v>36</v>
      </c>
      <c r="E11" s="66"/>
      <c r="F11" s="34"/>
      <c r="G11" s="300" t="s">
        <v>155</v>
      </c>
      <c r="H11" s="69"/>
      <c r="I11" s="305"/>
      <c r="J11" s="305"/>
      <c r="K11" s="69" t="str">
        <f>IF(ISBLANK('3. Data_Input_Sheet'!M12),"",'3. Data_Input_Sheet'!I12)</f>
        <v>Adjustments</v>
      </c>
      <c r="L11" s="69"/>
      <c r="M11" s="305"/>
      <c r="N11" s="305"/>
      <c r="O11" s="169" t="str">
        <f>IF(ISBLANK('3. Data_Input_Sheet'!M12)," ",'3. Data_Input_Sheet'!M12)</f>
        <v>Close of Discovery</v>
      </c>
      <c r="P11" s="305"/>
      <c r="Q11" s="305"/>
      <c r="R11" s="305"/>
      <c r="S11" s="69" t="str">
        <f>IF(ISBLANK('3. Data_Input_Sheet'!Q12),"",'3. Data_Input_Sheet'!Q12)</f>
        <v>Adjustments</v>
      </c>
      <c r="T11" s="305"/>
      <c r="U11" s="305"/>
      <c r="V11" s="305"/>
      <c r="W11" s="300" t="str">
        <f>'3. Data_Input_Sheet'!U12</f>
        <v>Per Board Decision</v>
      </c>
    </row>
    <row r="12" spans="2:28" x14ac:dyDescent="0.2">
      <c r="F12" s="34"/>
      <c r="G12" s="34"/>
      <c r="H12" s="34"/>
      <c r="I12" s="34"/>
      <c r="J12" s="34"/>
      <c r="K12" s="34"/>
      <c r="L12" s="34"/>
      <c r="M12" s="34"/>
      <c r="N12" s="34"/>
      <c r="O12" s="34"/>
      <c r="P12" s="34"/>
      <c r="Q12" s="34"/>
      <c r="R12" s="34"/>
      <c r="S12" s="34"/>
      <c r="T12" s="34"/>
      <c r="U12" s="34"/>
      <c r="V12" s="34"/>
      <c r="W12" s="34"/>
    </row>
    <row r="13" spans="2:28" x14ac:dyDescent="0.2">
      <c r="B13" s="4">
        <v>1</v>
      </c>
      <c r="D13" s="5" t="s">
        <v>102</v>
      </c>
      <c r="E13" s="18" t="s">
        <v>98</v>
      </c>
      <c r="F13" s="34"/>
      <c r="G13" s="100">
        <f>'3. Data_Input_Sheet'!E16</f>
        <v>213516.70424836955</v>
      </c>
      <c r="H13" s="100"/>
      <c r="I13" s="365"/>
      <c r="J13" s="180"/>
      <c r="K13" s="100">
        <f>'3. Data_Input_Sheet'!I16</f>
        <v>14091.694463898311</v>
      </c>
      <c r="L13" s="100"/>
      <c r="M13" s="365"/>
      <c r="N13" s="180"/>
      <c r="O13" s="100">
        <f>G13+K13</f>
        <v>227608.39871226787</v>
      </c>
      <c r="P13" s="180"/>
      <c r="Q13" s="365"/>
      <c r="R13" s="180"/>
      <c r="S13" s="100">
        <f>'3. Data_Input_Sheet'!Q16</f>
        <v>-1200.0000412913796</v>
      </c>
      <c r="T13" s="180"/>
      <c r="U13" s="365"/>
      <c r="V13" s="180"/>
      <c r="W13" s="100">
        <f>G13+K13+S13</f>
        <v>226408.39867097649</v>
      </c>
      <c r="Z13" s="53"/>
      <c r="AA13" s="53"/>
      <c r="AB13" s="53"/>
    </row>
    <row r="14" spans="2:28" x14ac:dyDescent="0.2">
      <c r="B14" s="4">
        <v>2</v>
      </c>
      <c r="D14" s="5" t="s">
        <v>103</v>
      </c>
      <c r="E14" s="18" t="s">
        <v>98</v>
      </c>
      <c r="F14" s="34"/>
      <c r="G14" s="102">
        <f>'3. Data_Input_Sheet'!E17</f>
        <v>-98399.088482477498</v>
      </c>
      <c r="H14" s="100"/>
      <c r="I14" s="365"/>
      <c r="J14" s="180"/>
      <c r="K14" s="102">
        <f>'3. Data_Input_Sheet'!I17</f>
        <v>-319.94451822736301</v>
      </c>
      <c r="L14" s="100"/>
      <c r="M14" s="365"/>
      <c r="N14" s="180"/>
      <c r="O14" s="102">
        <f>G14+K14</f>
        <v>-98719.033000704861</v>
      </c>
      <c r="P14" s="180"/>
      <c r="Q14" s="365"/>
      <c r="R14" s="180"/>
      <c r="S14" s="102">
        <f>'3. Data_Input_Sheet'!Q17</f>
        <v>52.942055355422781</v>
      </c>
      <c r="T14" s="180"/>
      <c r="U14" s="365"/>
      <c r="V14" s="180"/>
      <c r="W14" s="102">
        <f>G14+K14+S14</f>
        <v>-98666.090945349439</v>
      </c>
    </row>
    <row r="15" spans="2:28" x14ac:dyDescent="0.2">
      <c r="B15" s="4">
        <v>3</v>
      </c>
      <c r="D15" s="60" t="s">
        <v>104</v>
      </c>
      <c r="E15" s="18" t="s">
        <v>98</v>
      </c>
      <c r="F15" s="34"/>
      <c r="G15" s="47">
        <f>SUM(G13:G14)</f>
        <v>115117.61576589206</v>
      </c>
      <c r="H15" s="47"/>
      <c r="I15" s="128"/>
      <c r="J15" s="128"/>
      <c r="K15" s="47">
        <f>SUM(K13:K14)</f>
        <v>13771.749945670948</v>
      </c>
      <c r="L15" s="47"/>
      <c r="M15" s="128"/>
      <c r="N15" s="128"/>
      <c r="O15" s="47">
        <f>SUM(O13:O14)</f>
        <v>128889.365711563</v>
      </c>
      <c r="P15" s="128"/>
      <c r="Q15" s="128"/>
      <c r="R15" s="128"/>
      <c r="S15" s="47">
        <f>SUM(S13:S14)</f>
        <v>-1147.0579859359568</v>
      </c>
      <c r="T15" s="128"/>
      <c r="U15" s="128"/>
      <c r="V15" s="128"/>
      <c r="W15" s="47">
        <f>SUM(W13:W14)</f>
        <v>127742.30772562705</v>
      </c>
    </row>
    <row r="16" spans="2:28" x14ac:dyDescent="0.2">
      <c r="B16" s="4"/>
      <c r="E16" s="4"/>
      <c r="F16" s="34"/>
      <c r="G16" s="47"/>
      <c r="H16" s="47"/>
      <c r="I16" s="128"/>
      <c r="J16" s="128"/>
      <c r="K16" s="47"/>
      <c r="L16" s="47"/>
      <c r="M16" s="128"/>
      <c r="N16" s="128"/>
      <c r="O16" s="47"/>
      <c r="P16" s="128"/>
      <c r="Q16" s="128"/>
      <c r="R16" s="128"/>
      <c r="S16" s="47"/>
      <c r="T16" s="128"/>
      <c r="U16" s="128"/>
      <c r="V16" s="128"/>
      <c r="W16" s="47"/>
    </row>
    <row r="17" spans="2:26" x14ac:dyDescent="0.2">
      <c r="B17" s="4">
        <v>4</v>
      </c>
      <c r="D17" s="126" t="s">
        <v>58</v>
      </c>
      <c r="E17" s="168" t="s">
        <v>2</v>
      </c>
      <c r="F17" s="34"/>
      <c r="G17" s="54">
        <f>G30</f>
        <v>18083.711668431319</v>
      </c>
      <c r="H17" s="47"/>
      <c r="I17" s="128"/>
      <c r="J17" s="128"/>
      <c r="K17" s="54">
        <f>K30</f>
        <v>-3840.9478665458428</v>
      </c>
      <c r="L17" s="47"/>
      <c r="M17" s="128"/>
      <c r="N17" s="128"/>
      <c r="O17" s="54">
        <f>O30</f>
        <v>14242.763801885476</v>
      </c>
      <c r="P17" s="128"/>
      <c r="Q17" s="128"/>
      <c r="R17" s="128"/>
      <c r="S17" s="54">
        <f>S30</f>
        <v>-1338.4864403017145</v>
      </c>
      <c r="T17" s="128"/>
      <c r="U17" s="128"/>
      <c r="V17" s="128"/>
      <c r="W17" s="54">
        <f>W30</f>
        <v>12904.277361583761</v>
      </c>
    </row>
    <row r="18" spans="2:26" x14ac:dyDescent="0.2">
      <c r="B18" s="4"/>
      <c r="D18" s="526" t="s">
        <v>1</v>
      </c>
      <c r="E18" s="37"/>
      <c r="F18" s="70"/>
      <c r="G18" s="524">
        <f>G17+G15</f>
        <v>133201.32743432338</v>
      </c>
      <c r="H18" s="49"/>
      <c r="I18" s="128"/>
      <c r="J18" s="128"/>
      <c r="K18" s="524">
        <f>K17+K15</f>
        <v>9930.8020791251056</v>
      </c>
      <c r="L18" s="49"/>
      <c r="M18" s="128"/>
      <c r="N18" s="128"/>
      <c r="O18" s="524">
        <f>O17+O15</f>
        <v>143132.12951344848</v>
      </c>
      <c r="P18" s="128"/>
      <c r="Q18" s="128"/>
      <c r="R18" s="128"/>
      <c r="S18" s="524">
        <f>S17+S15</f>
        <v>-2485.5444262376714</v>
      </c>
      <c r="T18" s="128"/>
      <c r="U18" s="128"/>
      <c r="V18" s="128"/>
      <c r="W18" s="524">
        <f>W15+W17</f>
        <v>140646.58508721081</v>
      </c>
    </row>
    <row r="19" spans="2:26" ht="13.5" thickBot="1" x14ac:dyDescent="0.25">
      <c r="B19" s="4">
        <v>5</v>
      </c>
      <c r="D19" s="527"/>
      <c r="E19" s="37"/>
      <c r="F19" s="70"/>
      <c r="G19" s="525"/>
      <c r="H19" s="49"/>
      <c r="I19" s="101"/>
      <c r="J19" s="101"/>
      <c r="K19" s="525"/>
      <c r="L19" s="49"/>
      <c r="M19" s="101"/>
      <c r="N19" s="101"/>
      <c r="O19" s="525"/>
      <c r="P19" s="101"/>
      <c r="Q19" s="101"/>
      <c r="R19" s="101"/>
      <c r="S19" s="525"/>
      <c r="T19" s="101"/>
      <c r="U19" s="101"/>
      <c r="V19" s="101"/>
      <c r="W19" s="525"/>
    </row>
    <row r="20" spans="2:26" ht="56.25" customHeight="1" thickTop="1" x14ac:dyDescent="0.25">
      <c r="B20" s="4"/>
      <c r="C20" s="299" t="s">
        <v>2</v>
      </c>
      <c r="D20" s="384" t="s">
        <v>279</v>
      </c>
    </row>
    <row r="21" spans="2:26" x14ac:dyDescent="0.2">
      <c r="B21" s="66"/>
      <c r="C21" s="34"/>
      <c r="D21" s="34"/>
      <c r="E21" s="34"/>
      <c r="F21" s="34"/>
      <c r="G21" s="34"/>
      <c r="H21" s="34"/>
      <c r="I21" s="34"/>
      <c r="J21" s="34"/>
      <c r="K21" s="34"/>
      <c r="L21" s="34"/>
      <c r="M21" s="34"/>
      <c r="N21" s="34"/>
      <c r="O21" s="34"/>
      <c r="P21" s="34"/>
      <c r="Q21" s="34"/>
      <c r="R21" s="34"/>
      <c r="S21" s="34"/>
      <c r="T21" s="34"/>
      <c r="U21" s="34"/>
      <c r="V21" s="34"/>
      <c r="W21" s="34"/>
      <c r="X21" s="34"/>
    </row>
    <row r="22" spans="2:26" x14ac:dyDescent="0.2">
      <c r="B22" s="70"/>
      <c r="C22" s="299"/>
      <c r="D22" s="528"/>
      <c r="E22" s="529"/>
      <c r="F22" s="529"/>
      <c r="G22" s="529"/>
      <c r="H22" s="529"/>
      <c r="I22" s="529"/>
      <c r="J22" s="529"/>
      <c r="K22" s="529"/>
      <c r="L22" s="529"/>
      <c r="M22" s="529"/>
      <c r="N22" s="529"/>
      <c r="O22" s="529"/>
      <c r="P22" s="529"/>
      <c r="Q22" s="529"/>
      <c r="R22" s="529"/>
      <c r="S22" s="529"/>
      <c r="T22" s="529"/>
      <c r="U22" s="529"/>
      <c r="V22" s="529"/>
      <c r="W22" s="529"/>
      <c r="X22" s="129"/>
      <c r="Y22" s="15"/>
      <c r="Z22" s="15"/>
    </row>
    <row r="23" spans="2:26" x14ac:dyDescent="0.2">
      <c r="B23" s="70"/>
      <c r="C23" s="89"/>
      <c r="D23" s="130"/>
      <c r="E23" s="89"/>
      <c r="F23" s="89"/>
      <c r="G23" s="89"/>
      <c r="H23" s="89"/>
      <c r="I23" s="89"/>
      <c r="J23" s="89"/>
      <c r="K23" s="89"/>
      <c r="L23" s="89"/>
      <c r="M23" s="89"/>
      <c r="N23" s="89"/>
      <c r="O23" s="89"/>
      <c r="P23" s="89"/>
      <c r="Q23" s="89"/>
      <c r="R23" s="89"/>
      <c r="S23" s="89"/>
      <c r="T23" s="89"/>
      <c r="U23" s="89"/>
      <c r="V23" s="89"/>
      <c r="W23" s="131"/>
      <c r="X23" s="89"/>
      <c r="Y23" s="15"/>
      <c r="Z23" s="15"/>
    </row>
    <row r="24" spans="2:26" x14ac:dyDescent="0.2">
      <c r="B24" s="66">
        <v>6</v>
      </c>
      <c r="C24" s="34"/>
      <c r="D24" s="65" t="s">
        <v>9</v>
      </c>
      <c r="E24" s="34"/>
      <c r="F24" s="34"/>
      <c r="G24" s="100">
        <f>'3. Data_Input_Sheet'!E19</f>
        <v>13183.489693034147</v>
      </c>
      <c r="H24" s="100"/>
      <c r="I24" s="365"/>
      <c r="J24" s="180"/>
      <c r="K24" s="100">
        <f>'3. Data_Input_Sheet'!I19</f>
        <v>123.95181123899602</v>
      </c>
      <c r="L24" s="100"/>
      <c r="M24" s="365"/>
      <c r="N24" s="180"/>
      <c r="O24" s="100">
        <f>G24+K24</f>
        <v>13307.441504273143</v>
      </c>
      <c r="P24" s="180"/>
      <c r="Q24" s="365"/>
      <c r="R24" s="180"/>
      <c r="S24" s="100">
        <f>'3. Data_Input_Sheet'!Q19</f>
        <v>0</v>
      </c>
      <c r="T24" s="180"/>
      <c r="U24" s="365"/>
      <c r="V24" s="180"/>
      <c r="W24" s="124">
        <f>G24+K24+S24</f>
        <v>13307.441504273143</v>
      </c>
      <c r="X24" s="34"/>
    </row>
    <row r="25" spans="2:26" x14ac:dyDescent="0.2">
      <c r="B25" s="66">
        <v>7</v>
      </c>
      <c r="C25" s="34"/>
      <c r="D25" s="125" t="s">
        <v>5</v>
      </c>
      <c r="E25" s="34"/>
      <c r="F25" s="34"/>
      <c r="G25" s="102">
        <f>'3. Data_Input_Sheet'!E20</f>
        <v>125921.98467951447</v>
      </c>
      <c r="H25" s="100"/>
      <c r="I25" s="365"/>
      <c r="J25" s="180"/>
      <c r="K25" s="102">
        <f>'3. Data_Input_Sheet'!I20</f>
        <v>2913.9251324346988</v>
      </c>
      <c r="L25" s="100"/>
      <c r="M25" s="365"/>
      <c r="N25" s="180"/>
      <c r="O25" s="102">
        <f>G25+K25</f>
        <v>128835.90981194917</v>
      </c>
      <c r="P25" s="180"/>
      <c r="Q25" s="365"/>
      <c r="R25" s="180"/>
      <c r="S25" s="102">
        <f>'3. Data_Input_Sheet'!Q20</f>
        <v>-4424.2759524682042</v>
      </c>
      <c r="T25" s="180"/>
      <c r="U25" s="365"/>
      <c r="V25" s="180"/>
      <c r="W25" s="132">
        <f>G25+K25+S25</f>
        <v>124411.63385948096</v>
      </c>
      <c r="X25" s="34"/>
    </row>
    <row r="26" spans="2:26" x14ac:dyDescent="0.2">
      <c r="B26" s="66">
        <v>8</v>
      </c>
      <c r="C26" s="34"/>
      <c r="D26" s="65" t="s">
        <v>10</v>
      </c>
      <c r="E26" s="34"/>
      <c r="F26" s="34"/>
      <c r="G26" s="47">
        <f>SUM(G24:G25)</f>
        <v>139105.4743725486</v>
      </c>
      <c r="H26" s="47"/>
      <c r="I26" s="128"/>
      <c r="J26" s="156"/>
      <c r="K26" s="47">
        <f>K24+K25</f>
        <v>3037.8769436736948</v>
      </c>
      <c r="L26" s="47"/>
      <c r="M26" s="128"/>
      <c r="N26" s="128"/>
      <c r="O26" s="47">
        <f>SUM(O24:O25)</f>
        <v>142143.35131622231</v>
      </c>
      <c r="P26" s="128"/>
      <c r="Q26" s="128"/>
      <c r="R26" s="128"/>
      <c r="S26" s="47">
        <f>S24+S25</f>
        <v>-4424.2759524682042</v>
      </c>
      <c r="T26" s="128"/>
      <c r="U26" s="128"/>
      <c r="V26" s="128"/>
      <c r="W26" s="68">
        <f>SUM(W24:W25)</f>
        <v>137719.07536375412</v>
      </c>
      <c r="X26" s="34"/>
    </row>
    <row r="27" spans="2:26" x14ac:dyDescent="0.2">
      <c r="B27" s="66"/>
      <c r="C27" s="34"/>
      <c r="D27" s="65"/>
      <c r="E27" s="34"/>
      <c r="F27" s="34"/>
      <c r="G27" s="34"/>
      <c r="H27" s="34"/>
      <c r="I27" s="34"/>
      <c r="J27" s="30"/>
      <c r="K27" s="34"/>
      <c r="L27" s="34"/>
      <c r="M27" s="34"/>
      <c r="N27" s="34"/>
      <c r="O27" s="34"/>
      <c r="P27" s="34"/>
      <c r="Q27" s="34"/>
      <c r="R27" s="34"/>
      <c r="S27" s="34"/>
      <c r="T27" s="34"/>
      <c r="U27" s="34"/>
      <c r="V27" s="34"/>
      <c r="W27" s="35"/>
      <c r="X27" s="34"/>
    </row>
    <row r="28" spans="2:26" x14ac:dyDescent="0.2">
      <c r="B28" s="73">
        <v>9</v>
      </c>
      <c r="C28" s="30"/>
      <c r="D28" s="65" t="s">
        <v>82</v>
      </c>
      <c r="E28" s="133" t="s">
        <v>3</v>
      </c>
      <c r="F28" s="34"/>
      <c r="G28" s="80">
        <f>'3. Data_Input_Sheet'!E21</f>
        <v>0.13</v>
      </c>
      <c r="H28" s="80"/>
      <c r="I28" s="365"/>
      <c r="J28" s="180"/>
      <c r="K28" s="88">
        <f>O28-G28</f>
        <v>-2.9800000000000007E-2</v>
      </c>
      <c r="L28" s="88"/>
      <c r="M28" s="365"/>
      <c r="N28" s="88"/>
      <c r="O28" s="80">
        <f>'3. Data_Input_Sheet'!M21</f>
        <v>0.1002</v>
      </c>
      <c r="P28" s="88"/>
      <c r="Q28" s="365"/>
      <c r="R28" s="88"/>
      <c r="S28" s="88">
        <f>W28-O28</f>
        <v>-6.4999999999999919E-3</v>
      </c>
      <c r="T28" s="88"/>
      <c r="U28" s="365"/>
      <c r="V28" s="88"/>
      <c r="W28" s="134">
        <f>'3. Data_Input_Sheet'!U21</f>
        <v>9.3700000000000006E-2</v>
      </c>
      <c r="X28" s="34"/>
    </row>
    <row r="29" spans="2:26" ht="13.5" thickBot="1" x14ac:dyDescent="0.25">
      <c r="B29" s="66"/>
      <c r="C29" s="34"/>
      <c r="D29" s="65"/>
      <c r="E29" s="34"/>
      <c r="F29" s="34"/>
      <c r="G29" s="135"/>
      <c r="H29" s="34"/>
      <c r="I29" s="34"/>
      <c r="J29" s="34"/>
      <c r="K29" s="135"/>
      <c r="L29" s="34"/>
      <c r="M29" s="34"/>
      <c r="N29" s="34"/>
      <c r="O29" s="135"/>
      <c r="P29" s="34"/>
      <c r="Q29" s="34"/>
      <c r="R29" s="34"/>
      <c r="S29" s="135"/>
      <c r="T29" s="34"/>
      <c r="U29" s="34"/>
      <c r="V29" s="34"/>
      <c r="W29" s="136"/>
      <c r="X29" s="34"/>
    </row>
    <row r="30" spans="2:26" ht="13.5" thickTop="1" x14ac:dyDescent="0.2">
      <c r="B30" s="73">
        <v>10</v>
      </c>
      <c r="C30" s="30"/>
      <c r="D30" s="125" t="s">
        <v>0</v>
      </c>
      <c r="E30" s="126"/>
      <c r="F30" s="126"/>
      <c r="G30" s="102">
        <f>G26*G28</f>
        <v>18083.711668431319</v>
      </c>
      <c r="H30" s="102"/>
      <c r="I30" s="102"/>
      <c r="J30" s="102"/>
      <c r="K30" s="102">
        <f>O30-G30</f>
        <v>-3840.9478665458428</v>
      </c>
      <c r="L30" s="102"/>
      <c r="M30" s="102"/>
      <c r="N30" s="102"/>
      <c r="O30" s="102">
        <f>O26*O28</f>
        <v>14242.763801885476</v>
      </c>
      <c r="P30" s="102"/>
      <c r="Q30" s="102"/>
      <c r="R30" s="102"/>
      <c r="S30" s="102">
        <f>W30-O30</f>
        <v>-1338.4864403017145</v>
      </c>
      <c r="T30" s="102"/>
      <c r="U30" s="102"/>
      <c r="V30" s="102"/>
      <c r="W30" s="132">
        <f>W26*W28</f>
        <v>12904.277361583761</v>
      </c>
      <c r="X30" s="34"/>
    </row>
    <row r="31" spans="2:26" ht="5.25" customHeight="1" x14ac:dyDescent="0.2">
      <c r="B31" s="34"/>
      <c r="C31" s="34"/>
      <c r="D31" s="34"/>
      <c r="E31" s="34"/>
      <c r="F31" s="34"/>
      <c r="G31" s="34"/>
      <c r="H31" s="34"/>
      <c r="I31" s="34"/>
      <c r="J31" s="34"/>
      <c r="K31" s="34"/>
      <c r="L31" s="34"/>
      <c r="M31" s="34"/>
      <c r="N31" s="34"/>
      <c r="O31" s="34"/>
      <c r="P31" s="34"/>
      <c r="Q31" s="34"/>
      <c r="R31" s="34"/>
      <c r="S31" s="34"/>
      <c r="T31" s="34"/>
      <c r="U31" s="34"/>
      <c r="V31" s="34"/>
      <c r="W31" s="34"/>
      <c r="X31" s="34"/>
    </row>
    <row r="32" spans="2:26" ht="6.75" customHeight="1" x14ac:dyDescent="0.2"/>
    <row r="33" spans="2:23" x14ac:dyDescent="0.2">
      <c r="B33" s="523" t="s">
        <v>38</v>
      </c>
      <c r="C33" s="523"/>
      <c r="D33" s="523"/>
      <c r="E33" s="523"/>
      <c r="F33" s="523"/>
      <c r="G33" s="523"/>
      <c r="H33" s="523"/>
      <c r="I33" s="523"/>
      <c r="J33" s="523"/>
      <c r="K33" s="523"/>
      <c r="L33" s="523"/>
      <c r="M33" s="523"/>
      <c r="N33" s="523"/>
      <c r="O33" s="523"/>
      <c r="P33" s="523"/>
      <c r="Q33" s="523"/>
      <c r="R33" s="523"/>
      <c r="S33" s="523"/>
      <c r="T33" s="523"/>
      <c r="U33" s="523"/>
      <c r="V33" s="523"/>
      <c r="W33" s="523"/>
    </row>
    <row r="34" spans="2:23" x14ac:dyDescent="0.2">
      <c r="B34" s="137" t="s">
        <v>3</v>
      </c>
      <c r="D34" s="520" t="s">
        <v>283</v>
      </c>
      <c r="E34" s="519"/>
      <c r="F34" s="519"/>
      <c r="G34" s="519"/>
      <c r="H34" s="519"/>
      <c r="I34" s="519"/>
      <c r="J34" s="519"/>
      <c r="K34" s="519"/>
      <c r="L34" s="519"/>
      <c r="M34" s="519"/>
      <c r="N34" s="519"/>
      <c r="O34" s="519"/>
      <c r="P34" s="519"/>
      <c r="Q34" s="519"/>
      <c r="R34" s="519"/>
      <c r="S34" s="519"/>
      <c r="T34" s="519"/>
      <c r="U34" s="519"/>
      <c r="V34" s="519"/>
      <c r="W34" s="519"/>
    </row>
    <row r="35" spans="2:23" x14ac:dyDescent="0.2">
      <c r="B35" s="138" t="s">
        <v>98</v>
      </c>
      <c r="C35" s="26"/>
      <c r="D35" s="505" t="s">
        <v>133</v>
      </c>
      <c r="E35" s="505"/>
      <c r="F35" s="505"/>
      <c r="G35" s="505"/>
      <c r="H35" s="505"/>
      <c r="I35" s="505"/>
      <c r="J35" s="505"/>
      <c r="K35" s="505"/>
      <c r="L35" s="505"/>
      <c r="M35" s="505"/>
      <c r="N35" s="505"/>
      <c r="O35" s="505"/>
      <c r="P35" s="505"/>
      <c r="Q35" s="505"/>
      <c r="R35" s="505"/>
      <c r="S35" s="505"/>
      <c r="T35" s="505"/>
      <c r="U35" s="505"/>
      <c r="V35" s="505"/>
      <c r="W35" s="505"/>
    </row>
    <row r="36" spans="2:23" x14ac:dyDescent="0.2">
      <c r="B36" s="365"/>
      <c r="D36" s="521"/>
      <c r="E36" s="521"/>
      <c r="F36" s="521"/>
      <c r="G36" s="521"/>
      <c r="H36" s="521"/>
      <c r="I36" s="521"/>
      <c r="J36" s="521"/>
      <c r="K36" s="521"/>
      <c r="L36" s="521"/>
      <c r="M36" s="521"/>
      <c r="N36" s="521"/>
      <c r="O36" s="521"/>
      <c r="P36" s="521"/>
      <c r="Q36" s="521"/>
      <c r="R36" s="521"/>
      <c r="S36" s="521"/>
      <c r="T36" s="521"/>
      <c r="U36" s="521"/>
      <c r="V36" s="521"/>
      <c r="W36" s="521"/>
    </row>
    <row r="37" spans="2:23" x14ac:dyDescent="0.2">
      <c r="B37" s="365"/>
      <c r="D37" s="521"/>
      <c r="E37" s="521"/>
      <c r="F37" s="521"/>
      <c r="G37" s="521"/>
      <c r="H37" s="521"/>
      <c r="I37" s="521"/>
      <c r="J37" s="521"/>
      <c r="K37" s="521"/>
      <c r="L37" s="521"/>
      <c r="M37" s="521"/>
      <c r="N37" s="521"/>
      <c r="O37" s="521"/>
      <c r="P37" s="521"/>
      <c r="Q37" s="521"/>
      <c r="R37" s="521"/>
      <c r="S37" s="521"/>
      <c r="T37" s="521"/>
      <c r="U37" s="521"/>
      <c r="V37" s="521"/>
      <c r="W37" s="521"/>
    </row>
    <row r="38" spans="2:23" x14ac:dyDescent="0.2">
      <c r="B38" s="365"/>
      <c r="D38" s="521"/>
      <c r="E38" s="521"/>
      <c r="F38" s="521"/>
      <c r="G38" s="521"/>
      <c r="H38" s="521"/>
      <c r="I38" s="521"/>
      <c r="J38" s="521"/>
      <c r="K38" s="521"/>
      <c r="L38" s="521"/>
      <c r="M38" s="521"/>
      <c r="N38" s="521"/>
      <c r="O38" s="521"/>
      <c r="P38" s="521"/>
      <c r="Q38" s="521"/>
      <c r="R38" s="521"/>
      <c r="S38" s="521"/>
      <c r="T38" s="521"/>
      <c r="U38" s="521"/>
      <c r="V38" s="521"/>
      <c r="W38" s="521"/>
    </row>
    <row r="39" spans="2:23" x14ac:dyDescent="0.2">
      <c r="B39" s="365"/>
      <c r="D39" s="521"/>
      <c r="E39" s="521"/>
      <c r="F39" s="521"/>
      <c r="G39" s="521"/>
      <c r="H39" s="521"/>
      <c r="I39" s="521"/>
      <c r="J39" s="521"/>
      <c r="K39" s="521"/>
      <c r="L39" s="521"/>
      <c r="M39" s="521"/>
      <c r="N39" s="521"/>
      <c r="O39" s="521"/>
      <c r="P39" s="521"/>
      <c r="Q39" s="521"/>
      <c r="R39" s="521"/>
      <c r="S39" s="521"/>
      <c r="T39" s="521"/>
      <c r="U39" s="521"/>
      <c r="V39" s="521"/>
      <c r="W39" s="521"/>
    </row>
    <row r="40" spans="2:23" x14ac:dyDescent="0.2">
      <c r="B40" s="365"/>
      <c r="D40" s="521"/>
      <c r="E40" s="521"/>
      <c r="F40" s="521"/>
      <c r="G40" s="521"/>
      <c r="H40" s="521"/>
      <c r="I40" s="521"/>
      <c r="J40" s="521"/>
      <c r="K40" s="521"/>
      <c r="L40" s="521"/>
      <c r="M40" s="521"/>
      <c r="N40" s="521"/>
      <c r="O40" s="521"/>
      <c r="P40" s="521"/>
      <c r="Q40" s="521"/>
      <c r="R40" s="521"/>
      <c r="S40" s="521"/>
      <c r="T40" s="521"/>
      <c r="U40" s="521"/>
      <c r="V40" s="521"/>
      <c r="W40" s="521"/>
    </row>
    <row r="41" spans="2:23" x14ac:dyDescent="0.2">
      <c r="B41" s="365"/>
      <c r="D41" s="521"/>
      <c r="E41" s="521"/>
      <c r="F41" s="521"/>
      <c r="G41" s="521"/>
      <c r="H41" s="521"/>
      <c r="I41" s="521"/>
      <c r="J41" s="521"/>
      <c r="K41" s="521"/>
      <c r="L41" s="521"/>
      <c r="M41" s="521"/>
      <c r="N41" s="521"/>
      <c r="O41" s="521"/>
      <c r="P41" s="521"/>
      <c r="Q41" s="521"/>
      <c r="R41" s="521"/>
      <c r="S41" s="521"/>
      <c r="T41" s="521"/>
      <c r="U41" s="521"/>
      <c r="V41" s="521"/>
      <c r="W41" s="521"/>
    </row>
    <row r="42" spans="2:23" x14ac:dyDescent="0.2">
      <c r="B42" s="365"/>
      <c r="D42" s="521"/>
      <c r="E42" s="521"/>
      <c r="F42" s="521"/>
      <c r="G42" s="521"/>
      <c r="H42" s="521"/>
      <c r="I42" s="521"/>
      <c r="J42" s="521"/>
      <c r="K42" s="521"/>
      <c r="L42" s="521"/>
      <c r="M42" s="521"/>
      <c r="N42" s="521"/>
      <c r="O42" s="521"/>
      <c r="P42" s="521"/>
      <c r="Q42" s="521"/>
      <c r="R42" s="521"/>
      <c r="S42" s="521"/>
      <c r="T42" s="521"/>
      <c r="U42" s="521"/>
      <c r="V42" s="521"/>
      <c r="W42" s="521"/>
    </row>
  </sheetData>
  <sheetProtection password="82A3" sheet="1" objects="1" scenarios="1" formatColumns="0" formatRows="0"/>
  <mergeCells count="21">
    <mergeCell ref="C3:G3"/>
    <mergeCell ref="C4:G4"/>
    <mergeCell ref="C1:K1"/>
    <mergeCell ref="C2:W2"/>
    <mergeCell ref="B33:W33"/>
    <mergeCell ref="G18:G19"/>
    <mergeCell ref="K18:K19"/>
    <mergeCell ref="W18:W19"/>
    <mergeCell ref="D18:D19"/>
    <mergeCell ref="D22:W22"/>
    <mergeCell ref="O18:O19"/>
    <mergeCell ref="S18:S19"/>
    <mergeCell ref="D34:W34"/>
    <mergeCell ref="D35:W35"/>
    <mergeCell ref="D36:W36"/>
    <mergeCell ref="D41:W41"/>
    <mergeCell ref="D42:W42"/>
    <mergeCell ref="D37:W37"/>
    <mergeCell ref="D38:W38"/>
    <mergeCell ref="D39:W39"/>
    <mergeCell ref="D40:W40"/>
  </mergeCells>
  <phoneticPr fontId="2" type="noConversion"/>
  <conditionalFormatting sqref="K11 O11 S11">
    <cfRule type="cellIs" dxfId="7" priority="1" stopIfTrue="1" operator="notEqual">
      <formula>""</formula>
    </cfRule>
  </conditionalFormatting>
  <pageMargins left="0.75" right="0.75" top="0.56999999999999995" bottom="1" header="0.34" footer="0.5"/>
  <pageSetup scale="72" orientation="landscape" r:id="rId1"/>
  <headerFooter alignWithMargins="0">
    <oddFooter>&amp;C3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Z57"/>
  <sheetViews>
    <sheetView showGridLines="0" topLeftCell="A22" zoomScaleNormal="100" zoomScaleSheetLayoutView="100" workbookViewId="0">
      <selection activeCell="J40" sqref="J40"/>
    </sheetView>
  </sheetViews>
  <sheetFormatPr defaultRowHeight="12.75" x14ac:dyDescent="0.2"/>
  <cols>
    <col min="1" max="1" width="1.42578125" style="5" customWidth="1"/>
    <col min="2" max="2" width="5.28515625" style="5" customWidth="1"/>
    <col min="3" max="3" width="6.7109375" style="5" customWidth="1"/>
    <col min="4" max="4" width="26.140625" style="5" customWidth="1"/>
    <col min="5" max="5" width="2.7109375" style="5" customWidth="1"/>
    <col min="6" max="6" width="15.42578125" style="5" customWidth="1"/>
    <col min="7" max="7" width="1.7109375" style="5" customWidth="1"/>
    <col min="8" max="8" width="2.85546875" style="5" customWidth="1"/>
    <col min="9" max="9" width="1.7109375" style="5" customWidth="1"/>
    <col min="10" max="10" width="15.140625" style="5" customWidth="1"/>
    <col min="11" max="11" width="1.7109375" style="5" customWidth="1"/>
    <col min="12" max="12" width="2.85546875" style="5" customWidth="1"/>
    <col min="13" max="13" width="1.7109375" style="5" customWidth="1"/>
    <col min="14" max="14" width="15.7109375" style="5" customWidth="1"/>
    <col min="15" max="15" width="1.85546875" style="5" customWidth="1"/>
    <col min="16" max="16" width="2.85546875" style="5" customWidth="1"/>
    <col min="17" max="17" width="1.7109375" style="5" customWidth="1"/>
    <col min="18" max="18" width="14.85546875" style="5" customWidth="1"/>
    <col min="19" max="19" width="1.7109375" style="5" customWidth="1"/>
    <col min="20" max="20" width="2.85546875" style="5" customWidth="1"/>
    <col min="21" max="21" width="1.7109375" style="5" customWidth="1"/>
    <col min="22" max="22" width="15.5703125" style="5" customWidth="1"/>
    <col min="23" max="23" width="1.42578125" style="5" customWidth="1"/>
    <col min="24" max="24" width="11.7109375" style="5" bestFit="1" customWidth="1"/>
    <col min="25" max="16384" width="9.140625" style="5"/>
  </cols>
  <sheetData>
    <row r="1" spans="2:23" s="2" customFormat="1" ht="21.75" x14ac:dyDescent="0.2">
      <c r="C1" s="522"/>
      <c r="D1" s="522"/>
      <c r="E1" s="522"/>
      <c r="F1" s="522"/>
      <c r="G1" s="522"/>
      <c r="H1" s="522"/>
      <c r="I1" s="522"/>
      <c r="J1" s="522"/>
      <c r="K1" s="522"/>
      <c r="L1" s="522"/>
      <c r="M1" s="141"/>
      <c r="N1" s="141"/>
      <c r="O1" s="141"/>
      <c r="P1" s="141"/>
      <c r="Q1" s="141"/>
      <c r="R1" s="141"/>
      <c r="S1" s="141"/>
      <c r="T1" s="141"/>
      <c r="U1" s="141"/>
      <c r="V1" s="147"/>
    </row>
    <row r="2" spans="2:23" s="2" customFormat="1" ht="18" x14ac:dyDescent="0.25">
      <c r="C2" s="506"/>
      <c r="D2" s="506"/>
      <c r="E2" s="506"/>
      <c r="F2" s="506"/>
      <c r="G2" s="506"/>
      <c r="H2" s="506"/>
      <c r="I2" s="506"/>
      <c r="J2" s="506"/>
      <c r="K2" s="506"/>
      <c r="L2" s="506"/>
      <c r="M2" s="506"/>
      <c r="N2" s="506"/>
      <c r="O2" s="506"/>
      <c r="P2" s="506"/>
      <c r="Q2" s="506"/>
      <c r="R2" s="506"/>
      <c r="S2" s="506"/>
      <c r="T2" s="506"/>
      <c r="U2" s="506"/>
      <c r="V2" s="506"/>
    </row>
    <row r="3" spans="2:23" s="2" customFormat="1" ht="18" x14ac:dyDescent="0.25">
      <c r="C3" s="506"/>
      <c r="D3" s="506"/>
      <c r="E3" s="506"/>
      <c r="F3" s="506"/>
      <c r="G3" s="506"/>
      <c r="H3" s="506"/>
      <c r="I3" s="36"/>
      <c r="J3" s="33"/>
      <c r="K3" s="33"/>
      <c r="L3" s="33"/>
      <c r="M3" s="33"/>
      <c r="N3" s="33"/>
      <c r="O3" s="33"/>
      <c r="P3" s="33"/>
      <c r="Q3" s="33"/>
      <c r="R3" s="33"/>
      <c r="S3" s="33"/>
      <c r="T3" s="33"/>
      <c r="U3" s="33"/>
    </row>
    <row r="4" spans="2:23" s="2" customFormat="1" ht="18" x14ac:dyDescent="0.25">
      <c r="C4" s="506"/>
      <c r="D4" s="506"/>
      <c r="E4" s="506"/>
      <c r="F4" s="506"/>
      <c r="G4" s="506"/>
      <c r="H4" s="506"/>
      <c r="I4" s="36"/>
      <c r="J4" s="33"/>
      <c r="K4" s="33"/>
      <c r="L4" s="33"/>
      <c r="M4" s="33"/>
      <c r="N4" s="33"/>
      <c r="O4" s="33"/>
      <c r="P4" s="33"/>
      <c r="Q4" s="33"/>
      <c r="R4" s="33"/>
      <c r="S4" s="33"/>
      <c r="T4" s="33"/>
      <c r="U4" s="33"/>
    </row>
    <row r="5" spans="2:23" s="2" customFormat="1" ht="15.75" x14ac:dyDescent="0.25">
      <c r="E5" s="3"/>
      <c r="F5" s="3"/>
      <c r="G5" s="3"/>
    </row>
    <row r="6" spans="2:23" s="2" customFormat="1" x14ac:dyDescent="0.2"/>
    <row r="8" spans="2:23" ht="15.75" x14ac:dyDescent="0.25">
      <c r="E8" s="58"/>
      <c r="F8" s="539"/>
      <c r="G8" s="539"/>
      <c r="H8" s="539"/>
      <c r="I8" s="539"/>
      <c r="J8" s="539"/>
      <c r="K8" s="539"/>
      <c r="L8" s="539"/>
      <c r="M8" s="539"/>
      <c r="N8" s="539"/>
      <c r="O8" s="539"/>
      <c r="P8" s="539"/>
      <c r="Q8" s="539"/>
      <c r="R8" s="539"/>
      <c r="S8" s="539"/>
      <c r="T8" s="539"/>
      <c r="U8" s="539"/>
      <c r="V8" s="539"/>
      <c r="W8" s="58"/>
    </row>
    <row r="11" spans="2:23" ht="33.75" customHeight="1" x14ac:dyDescent="0.2">
      <c r="B11" s="383" t="s">
        <v>47</v>
      </c>
    </row>
    <row r="13" spans="2:23" ht="25.5" x14ac:dyDescent="0.2">
      <c r="B13" s="41" t="s">
        <v>37</v>
      </c>
      <c r="D13" s="42" t="s">
        <v>41</v>
      </c>
      <c r="E13" s="119"/>
      <c r="F13" s="300" t="s">
        <v>156</v>
      </c>
      <c r="G13" s="145"/>
      <c r="H13" s="26"/>
      <c r="I13" s="26"/>
      <c r="J13" s="300" t="str">
        <f>IF(N13="","","Adjustments")</f>
        <v>Adjustments</v>
      </c>
      <c r="K13" s="145"/>
      <c r="L13" s="26"/>
      <c r="M13" s="26"/>
      <c r="N13" s="300" t="str">
        <f>IF(ISBLANK('3. Data_Input_Sheet'!M12),"",'3. Data_Input_Sheet'!M12)</f>
        <v>Close of Discovery</v>
      </c>
      <c r="O13" s="26"/>
      <c r="P13" s="26"/>
      <c r="Q13" s="26"/>
      <c r="R13" s="300" t="str">
        <f>IF(N13="","","Adjustments")</f>
        <v>Adjustments</v>
      </c>
      <c r="S13" s="26"/>
      <c r="T13" s="26"/>
      <c r="U13" s="26"/>
      <c r="V13" s="300" t="str">
        <f>'3. Data_Input_Sheet'!U12</f>
        <v>Per Board Decision</v>
      </c>
    </row>
    <row r="15" spans="2:23" x14ac:dyDescent="0.2">
      <c r="D15" s="27" t="s">
        <v>24</v>
      </c>
    </row>
    <row r="16" spans="2:23" ht="25.5" x14ac:dyDescent="0.2">
      <c r="B16" s="171">
        <v>1</v>
      </c>
      <c r="D16" s="28" t="s">
        <v>129</v>
      </c>
      <c r="E16" s="120"/>
      <c r="F16" s="233">
        <f>'3. Data_Input_Sheet'!E26</f>
        <v>26193.842934533754</v>
      </c>
      <c r="G16" s="233"/>
      <c r="H16" s="363"/>
      <c r="I16" s="240"/>
      <c r="J16" s="233">
        <f>N16-F16</f>
        <v>620.48543787372182</v>
      </c>
      <c r="K16" s="233"/>
      <c r="L16" s="363"/>
      <c r="M16" s="240"/>
      <c r="N16" s="233">
        <f>'3. Data_Input_Sheet'!M26</f>
        <v>26814.328372407475</v>
      </c>
      <c r="O16" s="240"/>
      <c r="P16" s="363"/>
      <c r="Q16" s="240"/>
      <c r="R16" s="233">
        <f>V16-N16</f>
        <v>-408.0672623198916</v>
      </c>
      <c r="S16" s="240"/>
      <c r="T16" s="363"/>
      <c r="U16" s="240"/>
      <c r="V16" s="233">
        <f>IF(ISBLANK('3. Data_Input_Sheet'!U26),'5. Utility Income'!N16,'3. Data_Input_Sheet'!U26)</f>
        <v>26406.261110087584</v>
      </c>
    </row>
    <row r="17" spans="2:26" x14ac:dyDescent="0.2">
      <c r="B17" s="171">
        <v>2</v>
      </c>
      <c r="D17" s="5" t="s">
        <v>64</v>
      </c>
      <c r="E17" s="18" t="s">
        <v>2</v>
      </c>
      <c r="F17" s="249">
        <f>F48</f>
        <v>1517.630594167234</v>
      </c>
      <c r="G17" s="250"/>
      <c r="H17" s="363"/>
      <c r="I17" s="240"/>
      <c r="J17" s="249">
        <f>N17-F17</f>
        <v>-24.862247336891187</v>
      </c>
      <c r="K17" s="250"/>
      <c r="L17" s="363"/>
      <c r="M17" s="240"/>
      <c r="N17" s="249">
        <f>N48</f>
        <v>1492.7683468303428</v>
      </c>
      <c r="O17" s="240"/>
      <c r="P17" s="363"/>
      <c r="Q17" s="240"/>
      <c r="R17" s="249">
        <f>V17-N17</f>
        <v>-36.736806916080695</v>
      </c>
      <c r="S17" s="240"/>
      <c r="T17" s="363"/>
      <c r="U17" s="240"/>
      <c r="V17" s="249">
        <f>V48</f>
        <v>1456.0315399142621</v>
      </c>
    </row>
    <row r="18" spans="2:26" x14ac:dyDescent="0.2">
      <c r="B18" s="171"/>
      <c r="F18" s="537">
        <f>SUM(F16:F17)</f>
        <v>27711.473528700986</v>
      </c>
      <c r="G18" s="48"/>
      <c r="H18" s="268"/>
      <c r="I18" s="268"/>
      <c r="J18" s="537">
        <f>SUM(J16:J17)</f>
        <v>595.62319053683063</v>
      </c>
      <c r="K18" s="48"/>
      <c r="L18" s="268"/>
      <c r="M18" s="269"/>
      <c r="N18" s="537">
        <f>SUM(N16:N17)</f>
        <v>28307.096719237819</v>
      </c>
      <c r="O18" s="269"/>
      <c r="P18" s="268"/>
      <c r="Q18" s="269"/>
      <c r="R18" s="537">
        <f>SUM(R16:R17)</f>
        <v>-444.80406923597229</v>
      </c>
      <c r="S18" s="269"/>
      <c r="T18" s="268"/>
      <c r="U18" s="269"/>
      <c r="V18" s="537">
        <f>SUM(V16:V17)</f>
        <v>27862.292650001848</v>
      </c>
    </row>
    <row r="19" spans="2:26" x14ac:dyDescent="0.2">
      <c r="B19" s="171">
        <v>3</v>
      </c>
      <c r="D19" s="5" t="s">
        <v>114</v>
      </c>
      <c r="F19" s="538"/>
      <c r="G19" s="48"/>
      <c r="H19" s="268"/>
      <c r="I19" s="268"/>
      <c r="J19" s="538"/>
      <c r="K19" s="48"/>
      <c r="L19" s="268"/>
      <c r="M19" s="269"/>
      <c r="N19" s="538"/>
      <c r="O19" s="269"/>
      <c r="P19" s="268"/>
      <c r="Q19" s="269"/>
      <c r="R19" s="538"/>
      <c r="S19" s="269"/>
      <c r="T19" s="268"/>
      <c r="U19" s="269"/>
      <c r="V19" s="538"/>
    </row>
    <row r="20" spans="2:26" x14ac:dyDescent="0.2">
      <c r="B20" s="171"/>
      <c r="F20" s="253"/>
      <c r="G20" s="253"/>
      <c r="H20" s="252"/>
      <c r="I20" s="252"/>
      <c r="J20" s="253"/>
      <c r="K20" s="253"/>
      <c r="L20" s="252"/>
      <c r="M20" s="235"/>
      <c r="N20" s="253"/>
      <c r="O20" s="235"/>
      <c r="P20" s="252"/>
      <c r="Q20" s="235"/>
      <c r="R20" s="253"/>
      <c r="S20" s="235"/>
      <c r="T20" s="252"/>
      <c r="U20" s="235"/>
      <c r="V20" s="253"/>
    </row>
    <row r="21" spans="2:26" x14ac:dyDescent="0.2">
      <c r="B21" s="171"/>
      <c r="D21" s="27" t="s">
        <v>25</v>
      </c>
      <c r="F21" s="253"/>
      <c r="G21" s="253"/>
      <c r="H21" s="252"/>
      <c r="I21" s="252"/>
      <c r="J21" s="253"/>
      <c r="K21" s="253"/>
      <c r="L21" s="252"/>
      <c r="M21" s="235"/>
      <c r="N21" s="253"/>
      <c r="O21" s="235"/>
      <c r="P21" s="252"/>
      <c r="Q21" s="235"/>
      <c r="R21" s="253"/>
      <c r="S21" s="235"/>
      <c r="T21" s="252"/>
      <c r="U21" s="235"/>
      <c r="V21" s="253"/>
    </row>
    <row r="22" spans="2:26" x14ac:dyDescent="0.2">
      <c r="B22" s="171">
        <v>4</v>
      </c>
      <c r="D22" s="5" t="s">
        <v>39</v>
      </c>
      <c r="F22" s="233">
        <f>'3. Data_Input_Sheet'!E36</f>
        <v>12978.260172253078</v>
      </c>
      <c r="G22" s="233"/>
      <c r="H22" s="363"/>
      <c r="I22" s="240"/>
      <c r="J22" s="233">
        <f>'3. Data_Input_Sheet'!I36</f>
        <v>123.95181123899602</v>
      </c>
      <c r="K22" s="233"/>
      <c r="L22" s="363"/>
      <c r="M22" s="240"/>
      <c r="N22" s="233">
        <f>'3. Data_Input_Sheet'!M36</f>
        <v>13102.211983492074</v>
      </c>
      <c r="O22" s="240"/>
      <c r="P22" s="363"/>
      <c r="Q22" s="240"/>
      <c r="R22" s="233">
        <f>'3. Data_Input_Sheet'!Q36</f>
        <v>0</v>
      </c>
      <c r="S22" s="240"/>
      <c r="T22" s="363"/>
      <c r="U22" s="240"/>
      <c r="V22" s="233">
        <f>'3. Data_Input_Sheet'!U36</f>
        <v>13102.211983492074</v>
      </c>
    </row>
    <row r="23" spans="2:26" x14ac:dyDescent="0.2">
      <c r="B23" s="171">
        <v>5</v>
      </c>
      <c r="D23" s="5" t="s">
        <v>26</v>
      </c>
      <c r="F23" s="233">
        <f>'3. Data_Input_Sheet'!E37</f>
        <v>5370.6967917884995</v>
      </c>
      <c r="G23" s="233"/>
      <c r="H23" s="363"/>
      <c r="I23" s="240"/>
      <c r="J23" s="233">
        <f>'3. Data_Input_Sheet'!I37</f>
        <v>293.88065062360147</v>
      </c>
      <c r="K23" s="233"/>
      <c r="L23" s="363"/>
      <c r="M23" s="240"/>
      <c r="N23" s="233">
        <f>'3. Data_Input_Sheet'!M37</f>
        <v>5664.5774424121009</v>
      </c>
      <c r="O23" s="240"/>
      <c r="P23" s="363"/>
      <c r="Q23" s="240"/>
      <c r="R23" s="233">
        <f>'3. Data_Input_Sheet'!Q37</f>
        <v>-29.999999742902219</v>
      </c>
      <c r="S23" s="240"/>
      <c r="T23" s="363"/>
      <c r="U23" s="240"/>
      <c r="V23" s="233">
        <f>'3. Data_Input_Sheet'!U37</f>
        <v>5634.5774426691987</v>
      </c>
    </row>
    <row r="24" spans="2:26" x14ac:dyDescent="0.2">
      <c r="B24" s="171">
        <v>6</v>
      </c>
      <c r="C24" s="15"/>
      <c r="D24" s="15" t="s">
        <v>44</v>
      </c>
      <c r="E24" s="15"/>
      <c r="F24" s="233">
        <f>'3. Data_Input_Sheet'!E38</f>
        <v>172.01044987448492</v>
      </c>
      <c r="G24" s="233"/>
      <c r="H24" s="363"/>
      <c r="I24" s="240"/>
      <c r="J24" s="233">
        <f>'3. Data_Input_Sheet'!I38</f>
        <v>0</v>
      </c>
      <c r="K24" s="233"/>
      <c r="L24" s="363"/>
      <c r="M24" s="240"/>
      <c r="N24" s="233">
        <f>'3. Data_Input_Sheet'!M38</f>
        <v>172.01044987448492</v>
      </c>
      <c r="O24" s="240"/>
      <c r="P24" s="363"/>
      <c r="Q24" s="240"/>
      <c r="R24" s="233">
        <f>'3. Data_Input_Sheet'!Q38</f>
        <v>0</v>
      </c>
      <c r="S24" s="240"/>
      <c r="T24" s="363"/>
      <c r="U24" s="240"/>
      <c r="V24" s="233">
        <f>'3. Data_Input_Sheet'!U38</f>
        <v>172.01044987448492</v>
      </c>
      <c r="W24" s="15"/>
      <c r="X24" s="15"/>
      <c r="Y24" s="15"/>
      <c r="Z24" s="15"/>
    </row>
    <row r="25" spans="2:26" x14ac:dyDescent="0.2">
      <c r="B25" s="171">
        <v>7</v>
      </c>
      <c r="C25" s="15"/>
      <c r="D25" s="15" t="s">
        <v>43</v>
      </c>
      <c r="E25" s="15"/>
      <c r="F25" s="251">
        <f>'6. Taxes_PILs'!G25</f>
        <v>0</v>
      </c>
      <c r="G25" s="251"/>
      <c r="H25" s="363"/>
      <c r="I25" s="240"/>
      <c r="J25" s="251">
        <f>N25-F25</f>
        <v>0</v>
      </c>
      <c r="K25" s="251"/>
      <c r="L25" s="363"/>
      <c r="M25" s="240"/>
      <c r="N25" s="251">
        <f>'6. Taxes_PILs'!K25</f>
        <v>0</v>
      </c>
      <c r="O25" s="240"/>
      <c r="P25" s="390"/>
      <c r="Q25" s="240"/>
      <c r="R25" s="251">
        <f>V25-N25</f>
        <v>0</v>
      </c>
      <c r="S25" s="240"/>
      <c r="T25" s="363"/>
      <c r="U25" s="240"/>
      <c r="V25" s="251">
        <f>'6. Taxes_PILs'!O25</f>
        <v>0</v>
      </c>
      <c r="W25" s="15"/>
      <c r="X25" s="15"/>
      <c r="Y25" s="15"/>
      <c r="Z25" s="15"/>
    </row>
    <row r="26" spans="2:26" x14ac:dyDescent="0.2">
      <c r="B26" s="171">
        <v>8</v>
      </c>
      <c r="D26" s="5" t="s">
        <v>94</v>
      </c>
      <c r="F26" s="249">
        <f>'3. Data_Input_Sheet'!E40</f>
        <v>33.219070906585372</v>
      </c>
      <c r="G26" s="250"/>
      <c r="H26" s="363"/>
      <c r="I26" s="240"/>
      <c r="J26" s="249">
        <f>'3. Data_Input_Sheet'!I40</f>
        <v>0</v>
      </c>
      <c r="K26" s="250"/>
      <c r="L26" s="363"/>
      <c r="M26" s="240"/>
      <c r="N26" s="249">
        <f>'3. Data_Input_Sheet'!M40</f>
        <v>33.219070906585372</v>
      </c>
      <c r="O26" s="240"/>
      <c r="P26" s="363"/>
      <c r="Q26" s="240"/>
      <c r="R26" s="249">
        <f>'3. Data_Input_Sheet'!Q40</f>
        <v>0</v>
      </c>
      <c r="S26" s="240"/>
      <c r="T26" s="363"/>
      <c r="U26" s="240"/>
      <c r="V26" s="249">
        <f>'3. Data_Input_Sheet'!U40</f>
        <v>33.219070906585372</v>
      </c>
    </row>
    <row r="27" spans="2:26" x14ac:dyDescent="0.2">
      <c r="B27" s="171"/>
      <c r="D27" s="25"/>
      <c r="F27" s="524">
        <f>SUM(F22:F26)</f>
        <v>18554.186484822651</v>
      </c>
      <c r="G27" s="49"/>
      <c r="H27" s="268"/>
      <c r="I27" s="268"/>
      <c r="J27" s="524">
        <f>SUM(J22:J26)</f>
        <v>417.83246186259748</v>
      </c>
      <c r="K27" s="49"/>
      <c r="L27" s="268"/>
      <c r="M27" s="268"/>
      <c r="N27" s="524">
        <f>SUM(N22:N26)</f>
        <v>18972.018946685246</v>
      </c>
      <c r="O27" s="268"/>
      <c r="P27" s="268"/>
      <c r="Q27" s="268"/>
      <c r="R27" s="524">
        <f>SUM(R22:R26)</f>
        <v>-29.999999742902219</v>
      </c>
      <c r="S27" s="268"/>
      <c r="T27" s="268"/>
      <c r="U27" s="268"/>
      <c r="V27" s="524">
        <f>SUM(V22:V26)</f>
        <v>18942.018946942346</v>
      </c>
    </row>
    <row r="28" spans="2:26" x14ac:dyDescent="0.2">
      <c r="B28" s="171">
        <v>9</v>
      </c>
      <c r="D28" s="121" t="s">
        <v>157</v>
      </c>
      <c r="F28" s="536"/>
      <c r="G28" s="49"/>
      <c r="H28" s="268"/>
      <c r="I28" s="268"/>
      <c r="J28" s="536"/>
      <c r="K28" s="49"/>
      <c r="L28" s="268"/>
      <c r="M28" s="268"/>
      <c r="N28" s="536"/>
      <c r="O28" s="268"/>
      <c r="P28" s="268"/>
      <c r="Q28" s="268"/>
      <c r="R28" s="536"/>
      <c r="S28" s="268"/>
      <c r="T28" s="268"/>
      <c r="U28" s="268"/>
      <c r="V28" s="536"/>
    </row>
    <row r="29" spans="2:26" x14ac:dyDescent="0.2">
      <c r="B29" s="171"/>
      <c r="F29" s="254"/>
      <c r="G29" s="254"/>
      <c r="H29" s="252"/>
      <c r="I29" s="252"/>
      <c r="J29" s="254"/>
      <c r="K29" s="254"/>
      <c r="L29" s="252"/>
      <c r="M29" s="252"/>
      <c r="N29" s="254"/>
      <c r="O29" s="252"/>
      <c r="P29" s="252"/>
      <c r="Q29" s="252"/>
      <c r="R29" s="254"/>
      <c r="S29" s="252"/>
      <c r="T29" s="252"/>
      <c r="U29" s="252"/>
      <c r="V29" s="254"/>
    </row>
    <row r="30" spans="2:26" x14ac:dyDescent="0.2">
      <c r="B30" s="171">
        <v>10</v>
      </c>
      <c r="D30" s="25" t="s">
        <v>95</v>
      </c>
      <c r="F30" s="255">
        <f>'7. Cost_of_Capital'!P19</f>
        <v>3557.6562092219392</v>
      </c>
      <c r="G30" s="254"/>
      <c r="H30" s="252"/>
      <c r="I30" s="252"/>
      <c r="J30" s="255">
        <f>N30-F30</f>
        <v>-79.317590641375773</v>
      </c>
      <c r="K30" s="254"/>
      <c r="L30" s="252"/>
      <c r="M30" s="252"/>
      <c r="N30" s="255">
        <f>'7. Cost_of_Capital'!P35</f>
        <v>3478.3386185805634</v>
      </c>
      <c r="O30" s="252"/>
      <c r="P30" s="252"/>
      <c r="Q30" s="252"/>
      <c r="R30" s="255">
        <f>V30-N30</f>
        <v>-202.22041107246014</v>
      </c>
      <c r="S30" s="252"/>
      <c r="T30" s="252"/>
      <c r="U30" s="252"/>
      <c r="V30" s="255">
        <f>'7. Cost_of_Capital'!P51</f>
        <v>3276.1182075081033</v>
      </c>
    </row>
    <row r="31" spans="2:26" x14ac:dyDescent="0.2">
      <c r="B31" s="171"/>
      <c r="F31" s="254"/>
      <c r="G31" s="254"/>
      <c r="H31" s="252"/>
      <c r="I31" s="252"/>
      <c r="J31" s="254"/>
      <c r="K31" s="254"/>
      <c r="L31" s="252"/>
      <c r="M31" s="252"/>
      <c r="N31" s="254"/>
      <c r="O31" s="252"/>
      <c r="P31" s="252"/>
      <c r="Q31" s="252"/>
      <c r="R31" s="254"/>
      <c r="S31" s="252"/>
      <c r="T31" s="252"/>
      <c r="U31" s="252"/>
      <c r="V31" s="254"/>
    </row>
    <row r="32" spans="2:26" x14ac:dyDescent="0.2">
      <c r="B32" s="171">
        <v>11</v>
      </c>
      <c r="D32" s="121" t="s">
        <v>158</v>
      </c>
      <c r="F32" s="254">
        <f>F27+F30</f>
        <v>22111.84269404459</v>
      </c>
      <c r="G32" s="254"/>
      <c r="H32" s="252"/>
      <c r="I32" s="252"/>
      <c r="J32" s="254">
        <f>J30+J27</f>
        <v>338.51487122122171</v>
      </c>
      <c r="K32" s="254"/>
      <c r="L32" s="252"/>
      <c r="M32" s="252"/>
      <c r="N32" s="254">
        <f>N30+N27</f>
        <v>22450.357565265811</v>
      </c>
      <c r="O32" s="252"/>
      <c r="P32" s="252"/>
      <c r="Q32" s="252"/>
      <c r="R32" s="254">
        <f>R30+R27</f>
        <v>-232.22041081536236</v>
      </c>
      <c r="S32" s="252"/>
      <c r="T32" s="252"/>
      <c r="U32" s="252"/>
      <c r="V32" s="254">
        <f>V27+V30</f>
        <v>22218.137154450451</v>
      </c>
    </row>
    <row r="33" spans="2:24" x14ac:dyDescent="0.2">
      <c r="B33" s="171"/>
      <c r="F33" s="387"/>
      <c r="G33" s="48"/>
      <c r="H33" s="268"/>
      <c r="I33" s="268"/>
      <c r="J33" s="387"/>
      <c r="K33" s="48"/>
      <c r="L33" s="268"/>
      <c r="M33" s="268"/>
      <c r="N33" s="387"/>
      <c r="O33" s="268"/>
      <c r="P33" s="268"/>
      <c r="Q33" s="268"/>
      <c r="R33" s="387"/>
      <c r="S33" s="268"/>
      <c r="T33" s="268"/>
      <c r="U33" s="268"/>
      <c r="V33" s="387"/>
    </row>
    <row r="34" spans="2:24" ht="26.25" thickBot="1" x14ac:dyDescent="0.25">
      <c r="B34" s="171">
        <v>12</v>
      </c>
      <c r="D34" s="56" t="s">
        <v>97</v>
      </c>
      <c r="E34" s="120"/>
      <c r="F34" s="388">
        <f>F18-(F32)</f>
        <v>5599.6308346563965</v>
      </c>
      <c r="G34" s="48"/>
      <c r="H34" s="122"/>
      <c r="I34" s="122"/>
      <c r="J34" s="388">
        <f>J18-(J32)</f>
        <v>257.10831931560892</v>
      </c>
      <c r="K34" s="48"/>
      <c r="L34" s="123"/>
      <c r="M34" s="123"/>
      <c r="N34" s="388">
        <f>N18-(N32)</f>
        <v>5856.7391539720084</v>
      </c>
      <c r="O34" s="123"/>
      <c r="P34" s="123"/>
      <c r="Q34" s="123"/>
      <c r="R34" s="388">
        <f>R18-(R32)</f>
        <v>-212.58365842060994</v>
      </c>
      <c r="S34" s="123"/>
      <c r="T34" s="123"/>
      <c r="U34" s="123"/>
      <c r="V34" s="388">
        <f>V18-(V32)</f>
        <v>5644.1554955513966</v>
      </c>
      <c r="X34" s="22"/>
    </row>
    <row r="35" spans="2:24" ht="13.5" thickTop="1" x14ac:dyDescent="0.2">
      <c r="B35" s="171"/>
      <c r="F35" s="532">
        <f>'6. Taxes_PILs'!G31</f>
        <v>644.54145409957187</v>
      </c>
      <c r="G35" s="49"/>
      <c r="H35" s="268"/>
      <c r="I35" s="268"/>
      <c r="J35" s="532">
        <f>N35-F35</f>
        <v>-112.3175180278439</v>
      </c>
      <c r="K35" s="49"/>
      <c r="L35" s="268"/>
      <c r="M35" s="268"/>
      <c r="N35" s="532">
        <f>'6. Taxes_PILs'!K31</f>
        <v>532.22393607172796</v>
      </c>
      <c r="O35" s="268"/>
      <c r="P35" s="268"/>
      <c r="Q35" s="268"/>
      <c r="R35" s="532">
        <f>V35-N35</f>
        <v>-58.236908326196499</v>
      </c>
      <c r="S35" s="268"/>
      <c r="T35" s="268"/>
      <c r="U35" s="268"/>
      <c r="V35" s="532">
        <f>IF('6. Taxes_PILs'!O31=0,N35,'6. Taxes_PILs'!O31)</f>
        <v>473.98702774553146</v>
      </c>
    </row>
    <row r="36" spans="2:24" x14ac:dyDescent="0.2">
      <c r="B36" s="171">
        <v>13</v>
      </c>
      <c r="D36" s="25" t="s">
        <v>108</v>
      </c>
      <c r="F36" s="533"/>
      <c r="G36" s="49"/>
      <c r="H36" s="268"/>
      <c r="I36" s="268"/>
      <c r="J36" s="533"/>
      <c r="K36" s="49"/>
      <c r="L36" s="268"/>
      <c r="M36" s="268"/>
      <c r="N36" s="533"/>
      <c r="O36" s="268"/>
      <c r="P36" s="268"/>
      <c r="Q36" s="268"/>
      <c r="R36" s="533"/>
      <c r="S36" s="268"/>
      <c r="T36" s="268"/>
      <c r="U36" s="268"/>
      <c r="V36" s="533"/>
    </row>
    <row r="37" spans="2:24" x14ac:dyDescent="0.2">
      <c r="B37" s="171"/>
      <c r="F37" s="534">
        <f>F34-F35</f>
        <v>4955.0893805568248</v>
      </c>
      <c r="G37" s="149"/>
      <c r="H37" s="268"/>
      <c r="I37" s="268"/>
      <c r="J37" s="534">
        <f>J34-J35</f>
        <v>369.42583734345283</v>
      </c>
      <c r="K37" s="149"/>
      <c r="L37" s="268"/>
      <c r="M37" s="268"/>
      <c r="N37" s="534">
        <f>N34-N35</f>
        <v>5324.5152179002807</v>
      </c>
      <c r="O37" s="268"/>
      <c r="P37" s="268"/>
      <c r="Q37" s="268"/>
      <c r="R37" s="534">
        <f>R34-R35</f>
        <v>-154.34675009441344</v>
      </c>
      <c r="S37" s="268"/>
      <c r="T37" s="268"/>
      <c r="U37" s="268"/>
      <c r="V37" s="534">
        <f>V34-V35</f>
        <v>5170.1684678058655</v>
      </c>
    </row>
    <row r="38" spans="2:24" ht="13.5" thickBot="1" x14ac:dyDescent="0.25">
      <c r="B38" s="171">
        <v>14</v>
      </c>
      <c r="D38" s="16" t="s">
        <v>105</v>
      </c>
      <c r="F38" s="535"/>
      <c r="G38" s="149"/>
      <c r="H38" s="122"/>
      <c r="I38" s="122"/>
      <c r="J38" s="535"/>
      <c r="K38" s="149"/>
      <c r="L38" s="122"/>
      <c r="M38" s="122"/>
      <c r="N38" s="535"/>
      <c r="O38" s="122"/>
      <c r="P38" s="122"/>
      <c r="Q38" s="122"/>
      <c r="R38" s="535"/>
      <c r="S38" s="122"/>
      <c r="T38" s="122"/>
      <c r="U38" s="122"/>
      <c r="V38" s="535"/>
    </row>
    <row r="39" spans="2:24" ht="13.5" thickTop="1" x14ac:dyDescent="0.2"/>
    <row r="40" spans="2:24" ht="7.5" customHeight="1" x14ac:dyDescent="0.2"/>
    <row r="42" spans="2:24" x14ac:dyDescent="0.2">
      <c r="B42" s="542" t="s">
        <v>38</v>
      </c>
      <c r="C42" s="542"/>
      <c r="D42" s="542"/>
      <c r="E42" s="542"/>
      <c r="F42" s="542"/>
      <c r="G42" s="542"/>
      <c r="H42" s="542"/>
      <c r="I42" s="542"/>
      <c r="J42" s="542"/>
      <c r="K42" s="542"/>
      <c r="L42" s="542"/>
      <c r="M42" s="542"/>
      <c r="N42" s="542"/>
      <c r="O42" s="542"/>
      <c r="P42" s="542"/>
      <c r="Q42" s="542"/>
      <c r="R42" s="542"/>
      <c r="S42" s="542"/>
      <c r="T42" s="542"/>
      <c r="U42" s="542"/>
      <c r="V42" s="542"/>
    </row>
    <row r="43" spans="2:24" x14ac:dyDescent="0.2">
      <c r="D43" s="82"/>
      <c r="E43" s="34"/>
      <c r="F43" s="34"/>
      <c r="G43" s="34"/>
      <c r="H43" s="34"/>
      <c r="I43" s="34"/>
      <c r="J43" s="34"/>
      <c r="K43" s="34"/>
      <c r="L43" s="34"/>
      <c r="M43" s="34"/>
      <c r="N43" s="34"/>
      <c r="O43" s="34"/>
      <c r="P43" s="34"/>
      <c r="Q43" s="34"/>
      <c r="R43" s="34"/>
      <c r="S43" s="34"/>
      <c r="T43" s="34"/>
      <c r="U43" s="34"/>
      <c r="V43" s="34"/>
    </row>
    <row r="44" spans="2:24" x14ac:dyDescent="0.2">
      <c r="B44" s="18" t="s">
        <v>2</v>
      </c>
      <c r="D44" s="78" t="s">
        <v>53</v>
      </c>
      <c r="E44" s="34"/>
      <c r="F44" s="100">
        <f>'3. Data_Input_Sheet'!E28</f>
        <v>871.61241986702362</v>
      </c>
      <c r="G44" s="100"/>
      <c r="H44" s="367"/>
      <c r="I44" s="186"/>
      <c r="J44" s="100">
        <f>'3. Data_Input_Sheet'!I28</f>
        <v>-15.41885468758278</v>
      </c>
      <c r="K44" s="100"/>
      <c r="L44" s="367"/>
      <c r="M44" s="34"/>
      <c r="N44" s="100">
        <f>'3. Data_Input_Sheet'!M28</f>
        <v>856.19356517944084</v>
      </c>
      <c r="O44" s="100"/>
      <c r="P44" s="367"/>
      <c r="Q44" s="34"/>
      <c r="R44" s="100">
        <f>'3. Data_Input_Sheet'!Q28</f>
        <v>-22.046515262047933</v>
      </c>
      <c r="S44" s="100"/>
      <c r="T44" s="367"/>
      <c r="U44" s="34"/>
      <c r="V44" s="100">
        <f>IF(ISBLANK('3. Data_Input_Sheet'!U28),N44,'3. Data_Input_Sheet'!U28)</f>
        <v>834.14704991739291</v>
      </c>
    </row>
    <row r="45" spans="2:24" x14ac:dyDescent="0.2">
      <c r="D45" s="78" t="s">
        <v>54</v>
      </c>
      <c r="E45" s="34"/>
      <c r="F45" s="100">
        <f>'3. Data_Input_Sheet'!E29</f>
        <v>330.56208698875002</v>
      </c>
      <c r="G45" s="100"/>
      <c r="H45" s="367"/>
      <c r="I45" s="186"/>
      <c r="J45" s="100">
        <f>'3. Data_Input_Sheet'!I29</f>
        <v>-6.3262207080573489</v>
      </c>
      <c r="K45" s="100"/>
      <c r="L45" s="367"/>
      <c r="M45" s="34"/>
      <c r="N45" s="100">
        <f>'3. Data_Input_Sheet'!M29</f>
        <v>324.23586628069268</v>
      </c>
      <c r="O45" s="100"/>
      <c r="P45" s="367"/>
      <c r="Q45" s="34"/>
      <c r="R45" s="100">
        <f>'3. Data_Input_Sheet'!Q29</f>
        <v>-9.0454916540327304</v>
      </c>
      <c r="S45" s="100"/>
      <c r="T45" s="367"/>
      <c r="U45" s="34"/>
      <c r="V45" s="100">
        <f>IF(ISBLANK('3. Data_Input_Sheet'!U29),N45,'3. Data_Input_Sheet'!U29)</f>
        <v>315.19037462665995</v>
      </c>
    </row>
    <row r="46" spans="2:24" x14ac:dyDescent="0.2">
      <c r="D46" s="78" t="s">
        <v>55</v>
      </c>
      <c r="E46" s="34"/>
      <c r="F46" s="100">
        <f>'3. Data_Input_Sheet'!E30</f>
        <v>187.45608731146035</v>
      </c>
      <c r="G46" s="100"/>
      <c r="H46" s="367"/>
      <c r="I46" s="186"/>
      <c r="J46" s="100">
        <f>'3. Data_Input_Sheet'!I30</f>
        <v>-3.1171719412510015</v>
      </c>
      <c r="K46" s="100"/>
      <c r="L46" s="367"/>
      <c r="M46" s="34"/>
      <c r="N46" s="100">
        <f>'3. Data_Input_Sheet'!M30</f>
        <v>184.33891537020935</v>
      </c>
      <c r="O46" s="100"/>
      <c r="P46" s="367"/>
      <c r="Q46" s="34"/>
      <c r="R46" s="100">
        <f>'3. Data_Input_Sheet'!Q30</f>
        <v>-5.6447999999999752</v>
      </c>
      <c r="S46" s="100"/>
      <c r="T46" s="367"/>
      <c r="U46" s="34"/>
      <c r="V46" s="100">
        <f>IF(ISBLANK('3. Data_Input_Sheet'!U30),N46,'3. Data_Input_Sheet'!U30)</f>
        <v>178.69411537020937</v>
      </c>
    </row>
    <row r="47" spans="2:24" x14ac:dyDescent="0.2">
      <c r="D47" s="78" t="s">
        <v>56</v>
      </c>
      <c r="E47" s="34"/>
      <c r="F47" s="100">
        <f>'3. Data_Input_Sheet'!E31</f>
        <v>128</v>
      </c>
      <c r="G47" s="100"/>
      <c r="H47" s="367"/>
      <c r="I47" s="186"/>
      <c r="J47" s="100">
        <f>'3. Data_Input_Sheet'!I31</f>
        <v>0</v>
      </c>
      <c r="K47" s="100"/>
      <c r="L47" s="367"/>
      <c r="M47" s="34"/>
      <c r="N47" s="100">
        <f>'3. Data_Input_Sheet'!M31</f>
        <v>128</v>
      </c>
      <c r="O47" s="100"/>
      <c r="P47" s="367"/>
      <c r="Q47" s="34"/>
      <c r="R47" s="100">
        <f>'3. Data_Input_Sheet'!Q31</f>
        <v>0</v>
      </c>
      <c r="S47" s="100"/>
      <c r="T47" s="367"/>
      <c r="U47" s="34"/>
      <c r="V47" s="100">
        <f>IF(ISBLANK('3. Data_Input_Sheet'!U31),N47,'3. Data_Input_Sheet'!U31)</f>
        <v>128</v>
      </c>
    </row>
    <row r="48" spans="2:24" x14ac:dyDescent="0.2">
      <c r="D48" s="78"/>
      <c r="E48" s="34"/>
      <c r="F48" s="530">
        <f>SUM(F44:F47)</f>
        <v>1517.630594167234</v>
      </c>
      <c r="G48" s="159"/>
      <c r="H48" s="34"/>
      <c r="I48" s="34"/>
      <c r="J48" s="530">
        <f>SUM(J44:J47)</f>
        <v>-24.86224733689113</v>
      </c>
      <c r="K48" s="34"/>
      <c r="L48" s="34"/>
      <c r="M48" s="34"/>
      <c r="N48" s="530">
        <f>SUM(N44:N47)</f>
        <v>1492.7683468303428</v>
      </c>
      <c r="O48" s="34"/>
      <c r="P48" s="34"/>
      <c r="Q48" s="34"/>
      <c r="R48" s="530">
        <f>SUM(R44:R47)</f>
        <v>-36.736806916080639</v>
      </c>
      <c r="S48" s="34"/>
      <c r="T48" s="34"/>
      <c r="U48" s="34"/>
      <c r="V48" s="530">
        <f>SUM(V44:V47)</f>
        <v>1456.0315399142621</v>
      </c>
    </row>
    <row r="49" spans="2:22" ht="13.5" thickBot="1" x14ac:dyDescent="0.25">
      <c r="D49" s="314" t="s">
        <v>57</v>
      </c>
      <c r="E49" s="34"/>
      <c r="F49" s="531"/>
      <c r="G49" s="159"/>
      <c r="H49" s="34"/>
      <c r="I49" s="34"/>
      <c r="J49" s="531"/>
      <c r="K49" s="34"/>
      <c r="L49" s="34"/>
      <c r="M49" s="34"/>
      <c r="N49" s="531"/>
      <c r="O49" s="34"/>
      <c r="P49" s="34"/>
      <c r="Q49" s="34"/>
      <c r="R49" s="531"/>
      <c r="S49" s="34"/>
      <c r="T49" s="34"/>
      <c r="U49" s="34"/>
      <c r="V49" s="531"/>
    </row>
    <row r="50" spans="2:22" ht="13.5" thickTop="1" x14ac:dyDescent="0.2">
      <c r="D50" s="34"/>
      <c r="E50" s="34"/>
      <c r="F50" s="34"/>
      <c r="G50" s="34"/>
      <c r="H50" s="34"/>
      <c r="I50" s="34"/>
      <c r="J50" s="34"/>
      <c r="K50" s="34"/>
      <c r="L50" s="34"/>
      <c r="M50" s="34"/>
      <c r="N50" s="34"/>
      <c r="O50" s="34"/>
      <c r="P50" s="34"/>
      <c r="Q50" s="34"/>
      <c r="R50" s="34"/>
      <c r="S50" s="34"/>
      <c r="T50" s="34"/>
      <c r="U50" s="34"/>
      <c r="V50" s="34"/>
    </row>
    <row r="51" spans="2:22" x14ac:dyDescent="0.2">
      <c r="D51" s="34"/>
      <c r="E51" s="34"/>
      <c r="F51" s="34"/>
      <c r="G51" s="34"/>
      <c r="H51" s="34"/>
      <c r="I51" s="34"/>
      <c r="J51" s="34"/>
      <c r="K51" s="34"/>
      <c r="L51" s="34"/>
      <c r="M51" s="34"/>
      <c r="N51" s="34"/>
      <c r="O51" s="34"/>
      <c r="P51" s="34"/>
      <c r="Q51" s="34"/>
      <c r="R51" s="34"/>
      <c r="S51" s="34"/>
      <c r="T51" s="34"/>
      <c r="U51" s="34"/>
      <c r="V51" s="34"/>
    </row>
    <row r="52" spans="2:22" x14ac:dyDescent="0.2">
      <c r="B52" s="368"/>
      <c r="D52" s="540"/>
      <c r="E52" s="540"/>
      <c r="F52" s="540"/>
      <c r="G52" s="540"/>
      <c r="H52" s="540"/>
      <c r="I52" s="540"/>
      <c r="J52" s="540"/>
      <c r="K52" s="540"/>
      <c r="L52" s="540"/>
      <c r="M52" s="540"/>
      <c r="N52" s="540"/>
      <c r="O52" s="540"/>
      <c r="P52" s="540"/>
      <c r="Q52" s="540"/>
      <c r="R52" s="540"/>
      <c r="S52" s="540"/>
      <c r="T52" s="540"/>
      <c r="U52" s="540"/>
      <c r="V52" s="540"/>
    </row>
    <row r="53" spans="2:22" x14ac:dyDescent="0.2">
      <c r="B53" s="368"/>
      <c r="D53" s="540"/>
      <c r="E53" s="540"/>
      <c r="F53" s="540"/>
      <c r="G53" s="540"/>
      <c r="H53" s="540"/>
      <c r="I53" s="540"/>
      <c r="J53" s="540"/>
      <c r="K53" s="540"/>
      <c r="L53" s="540"/>
      <c r="M53" s="540"/>
      <c r="N53" s="540"/>
      <c r="O53" s="540"/>
      <c r="P53" s="540"/>
      <c r="Q53" s="540"/>
      <c r="R53" s="540"/>
      <c r="S53" s="540"/>
      <c r="T53" s="540"/>
      <c r="U53" s="540"/>
      <c r="V53" s="540"/>
    </row>
    <row r="54" spans="2:22" x14ac:dyDescent="0.2">
      <c r="B54" s="368"/>
      <c r="D54" s="541"/>
      <c r="E54" s="540"/>
      <c r="F54" s="540"/>
      <c r="G54" s="540"/>
      <c r="H54" s="540"/>
      <c r="I54" s="540"/>
      <c r="J54" s="540"/>
      <c r="K54" s="540"/>
      <c r="L54" s="540"/>
      <c r="M54" s="540"/>
      <c r="N54" s="540"/>
      <c r="O54" s="540"/>
      <c r="P54" s="540"/>
      <c r="Q54" s="540"/>
      <c r="R54" s="540"/>
      <c r="S54" s="540"/>
      <c r="T54" s="540"/>
      <c r="U54" s="540"/>
      <c r="V54" s="540"/>
    </row>
    <row r="55" spans="2:22" x14ac:dyDescent="0.2">
      <c r="B55" s="368"/>
      <c r="D55" s="540"/>
      <c r="E55" s="540"/>
      <c r="F55" s="540"/>
      <c r="G55" s="540"/>
      <c r="H55" s="540"/>
      <c r="I55" s="540"/>
      <c r="J55" s="540"/>
      <c r="K55" s="540"/>
      <c r="L55" s="540"/>
      <c r="M55" s="540"/>
      <c r="N55" s="540"/>
      <c r="O55" s="540"/>
      <c r="P55" s="540"/>
      <c r="Q55" s="540"/>
      <c r="R55" s="540"/>
      <c r="S55" s="540"/>
      <c r="T55" s="540"/>
      <c r="U55" s="540"/>
      <c r="V55" s="540"/>
    </row>
    <row r="56" spans="2:22" x14ac:dyDescent="0.2">
      <c r="B56" s="368"/>
      <c r="D56" s="540"/>
      <c r="E56" s="540"/>
      <c r="F56" s="540"/>
      <c r="G56" s="540"/>
      <c r="H56" s="540"/>
      <c r="I56" s="540"/>
      <c r="J56" s="540"/>
      <c r="K56" s="540"/>
      <c r="L56" s="540"/>
      <c r="M56" s="540"/>
      <c r="N56" s="540"/>
      <c r="O56" s="540"/>
      <c r="P56" s="540"/>
      <c r="Q56" s="540"/>
      <c r="R56" s="540"/>
      <c r="S56" s="540"/>
      <c r="T56" s="540"/>
      <c r="U56" s="540"/>
      <c r="V56" s="540"/>
    </row>
    <row r="57" spans="2:22" x14ac:dyDescent="0.2">
      <c r="B57" s="368"/>
      <c r="D57" s="540"/>
      <c r="E57" s="540"/>
      <c r="F57" s="540"/>
      <c r="G57" s="540"/>
      <c r="H57" s="540"/>
      <c r="I57" s="540"/>
      <c r="J57" s="540"/>
      <c r="K57" s="540"/>
      <c r="L57" s="540"/>
      <c r="M57" s="540"/>
      <c r="N57" s="540"/>
      <c r="O57" s="540"/>
      <c r="P57" s="540"/>
      <c r="Q57" s="540"/>
      <c r="R57" s="540"/>
      <c r="S57" s="540"/>
      <c r="T57" s="540"/>
      <c r="U57" s="540"/>
      <c r="V57" s="540"/>
    </row>
  </sheetData>
  <sheetProtection password="82A3" sheet="1" objects="1" scenarios="1" formatColumns="0" formatRows="0"/>
  <mergeCells count="37">
    <mergeCell ref="D57:V57"/>
    <mergeCell ref="D55:V55"/>
    <mergeCell ref="D56:V56"/>
    <mergeCell ref="D52:V52"/>
    <mergeCell ref="F27:F28"/>
    <mergeCell ref="D54:V54"/>
    <mergeCell ref="D53:V53"/>
    <mergeCell ref="F48:F49"/>
    <mergeCell ref="V48:V49"/>
    <mergeCell ref="B42:V42"/>
    <mergeCell ref="N37:N38"/>
    <mergeCell ref="V27:V28"/>
    <mergeCell ref="N27:N28"/>
    <mergeCell ref="N35:N36"/>
    <mergeCell ref="R27:R28"/>
    <mergeCell ref="R35:R36"/>
    <mergeCell ref="C1:L1"/>
    <mergeCell ref="C3:H3"/>
    <mergeCell ref="C4:H4"/>
    <mergeCell ref="C2:V2"/>
    <mergeCell ref="V18:V19"/>
    <mergeCell ref="N18:N19"/>
    <mergeCell ref="R18:R19"/>
    <mergeCell ref="F8:V8"/>
    <mergeCell ref="F18:F19"/>
    <mergeCell ref="J18:J19"/>
    <mergeCell ref="J27:J28"/>
    <mergeCell ref="V35:V36"/>
    <mergeCell ref="F35:F36"/>
    <mergeCell ref="V37:V38"/>
    <mergeCell ref="F37:F38"/>
    <mergeCell ref="R37:R38"/>
    <mergeCell ref="J48:J49"/>
    <mergeCell ref="N48:N49"/>
    <mergeCell ref="R48:R49"/>
    <mergeCell ref="J35:J36"/>
    <mergeCell ref="J37:J38"/>
  </mergeCells>
  <phoneticPr fontId="2" type="noConversion"/>
  <conditionalFormatting sqref="J13">
    <cfRule type="cellIs" dxfId="6" priority="1" stopIfTrue="1" operator="equal">
      <formula>""</formula>
    </cfRule>
  </conditionalFormatting>
  <conditionalFormatting sqref="N13 R13">
    <cfRule type="cellIs" dxfId="5" priority="2" stopIfTrue="1" operator="equal">
      <formula>""</formula>
    </cfRule>
  </conditionalFormatting>
  <printOptions horizontalCentered="1"/>
  <pageMargins left="0.74803149606299213" right="0.74803149606299213" top="0.47244094488188981" bottom="0.98425196850393704" header="0.31496062992125984" footer="0.51181102362204722"/>
  <pageSetup scale="58" orientation="landscape" r:id="rId1"/>
  <headerFooter alignWithMargins="0">
    <oddFooter>&amp;C4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U53"/>
  <sheetViews>
    <sheetView showGridLines="0" zoomScaleNormal="100" zoomScaleSheetLayoutView="100" workbookViewId="0">
      <selection activeCell="R37" sqref="R37"/>
    </sheetView>
  </sheetViews>
  <sheetFormatPr defaultRowHeight="12.75" x14ac:dyDescent="0.2"/>
  <cols>
    <col min="1" max="1" width="1.7109375" style="5" customWidth="1"/>
    <col min="2" max="2" width="5.85546875" style="5" customWidth="1"/>
    <col min="3" max="3" width="5.7109375" style="5" customWidth="1"/>
    <col min="4" max="4" width="22.28515625" style="5" customWidth="1"/>
    <col min="5" max="5" width="15.28515625" style="5" customWidth="1"/>
    <col min="6" max="6" width="1.7109375" style="5" customWidth="1"/>
    <col min="7" max="7" width="15.7109375" style="5" customWidth="1"/>
    <col min="8" max="8" width="1.7109375" style="5" customWidth="1"/>
    <col min="9" max="9" width="3.42578125" style="5" customWidth="1"/>
    <col min="10" max="10" width="1.7109375" style="5" customWidth="1"/>
    <col min="11" max="11" width="15.7109375" style="5" customWidth="1"/>
    <col min="12" max="12" width="1.7109375" style="5" customWidth="1"/>
    <col min="13" max="13" width="3.42578125" style="5" customWidth="1"/>
    <col min="14" max="14" width="1.7109375" style="5" customWidth="1"/>
    <col min="15" max="15" width="15.7109375" style="5" customWidth="1"/>
    <col min="16" max="16" width="1.28515625" style="5" customWidth="1"/>
    <col min="17" max="17" width="5.7109375" style="5" customWidth="1"/>
    <col min="18" max="18" width="8.28515625" style="5" customWidth="1"/>
    <col min="19" max="16384" width="9.140625" style="5"/>
  </cols>
  <sheetData>
    <row r="1" spans="2:16" s="2" customFormat="1" ht="21.75" x14ac:dyDescent="0.2">
      <c r="D1" s="501"/>
      <c r="E1" s="501"/>
      <c r="F1" s="501"/>
      <c r="G1" s="501"/>
      <c r="H1" s="501"/>
      <c r="I1" s="501"/>
      <c r="J1" s="501"/>
      <c r="K1" s="501"/>
      <c r="L1" s="501"/>
      <c r="M1" s="501"/>
      <c r="N1" s="1"/>
      <c r="O1" s="147"/>
      <c r="P1" s="147"/>
    </row>
    <row r="2" spans="2:16" s="2" customFormat="1" ht="18" x14ac:dyDescent="0.25">
      <c r="C2" s="506"/>
      <c r="D2" s="506"/>
      <c r="E2" s="506"/>
      <c r="F2" s="506"/>
      <c r="G2" s="506"/>
      <c r="H2" s="506"/>
      <c r="I2" s="506"/>
      <c r="J2" s="506"/>
      <c r="K2" s="506"/>
      <c r="L2" s="506"/>
      <c r="M2" s="506"/>
      <c r="N2" s="506"/>
      <c r="O2" s="506"/>
      <c r="P2" s="36"/>
    </row>
    <row r="3" spans="2:16" s="2" customFormat="1" ht="18" x14ac:dyDescent="0.25">
      <c r="C3" s="506"/>
      <c r="D3" s="506"/>
      <c r="E3" s="506"/>
      <c r="F3" s="506"/>
      <c r="G3" s="506"/>
      <c r="H3" s="36"/>
      <c r="I3" s="36"/>
      <c r="J3" s="36"/>
      <c r="K3" s="36"/>
      <c r="L3" s="33"/>
      <c r="M3" s="33"/>
      <c r="N3" s="33"/>
      <c r="O3" s="33"/>
      <c r="P3" s="33"/>
    </row>
    <row r="4" spans="2:16" s="2" customFormat="1" ht="18" x14ac:dyDescent="0.25">
      <c r="C4" s="506"/>
      <c r="D4" s="506"/>
      <c r="E4" s="506"/>
      <c r="F4" s="506"/>
      <c r="G4" s="506"/>
      <c r="H4" s="36"/>
      <c r="I4" s="36"/>
      <c r="J4" s="36"/>
      <c r="K4" s="36"/>
      <c r="L4" s="33"/>
      <c r="M4" s="33"/>
      <c r="N4" s="33"/>
      <c r="O4" s="33"/>
      <c r="P4" s="33"/>
    </row>
    <row r="5" spans="2:16" s="2" customFormat="1" ht="15.75" x14ac:dyDescent="0.25">
      <c r="C5" s="33"/>
      <c r="D5" s="33"/>
      <c r="E5" s="97"/>
      <c r="F5" s="97"/>
      <c r="G5" s="33"/>
      <c r="H5" s="33"/>
      <c r="I5" s="33"/>
      <c r="J5" s="33"/>
      <c r="K5" s="33"/>
      <c r="L5" s="33"/>
      <c r="M5" s="33"/>
      <c r="N5" s="33"/>
      <c r="O5" s="33"/>
      <c r="P5" s="33"/>
    </row>
    <row r="6" spans="2:16" s="2" customFormat="1" ht="36.75" customHeight="1" x14ac:dyDescent="0.2"/>
    <row r="8" spans="2:16" ht="15.75" x14ac:dyDescent="0.25">
      <c r="P8" s="59"/>
    </row>
    <row r="9" spans="2:16" ht="15.75" x14ac:dyDescent="0.25">
      <c r="B9" s="545" t="s">
        <v>6</v>
      </c>
      <c r="C9" s="545"/>
      <c r="D9" s="545"/>
      <c r="E9" s="545"/>
      <c r="F9" s="545"/>
      <c r="G9" s="545"/>
      <c r="H9" s="545"/>
      <c r="I9" s="545"/>
      <c r="J9" s="545"/>
      <c r="K9" s="545"/>
      <c r="L9" s="545"/>
      <c r="M9" s="545"/>
      <c r="P9" s="59"/>
    </row>
    <row r="10" spans="2:16" ht="15.75" x14ac:dyDescent="0.25">
      <c r="P10" s="59"/>
    </row>
    <row r="11" spans="2:16" ht="15.75" x14ac:dyDescent="0.25">
      <c r="P11" s="59"/>
    </row>
    <row r="12" spans="2:16" ht="25.5" x14ac:dyDescent="0.2">
      <c r="B12" s="389" t="s">
        <v>37</v>
      </c>
      <c r="D12" s="42" t="s">
        <v>59</v>
      </c>
      <c r="E12" s="44"/>
      <c r="F12" s="44"/>
      <c r="G12" s="307" t="s">
        <v>4</v>
      </c>
      <c r="H12" s="308"/>
      <c r="I12" s="308"/>
      <c r="J12" s="308"/>
      <c r="K12" s="309" t="str">
        <f>IF(ISBLANK('3. Data_Input_Sheet'!M12),"",'3. Data_Input_Sheet'!M12)</f>
        <v>Close of Discovery</v>
      </c>
      <c r="L12" s="308"/>
      <c r="M12" s="308"/>
      <c r="N12" s="308"/>
      <c r="O12" s="309" t="str">
        <f>'3. Data_Input_Sheet'!U12</f>
        <v>Per Board Decision</v>
      </c>
      <c r="P12" s="145"/>
    </row>
    <row r="13" spans="2:16" x14ac:dyDescent="0.2">
      <c r="B13" s="302"/>
      <c r="F13" s="34"/>
      <c r="L13" s="34"/>
      <c r="M13" s="34"/>
      <c r="N13" s="34"/>
    </row>
    <row r="14" spans="2:16" x14ac:dyDescent="0.2">
      <c r="B14" s="302"/>
      <c r="D14" s="23" t="s">
        <v>28</v>
      </c>
      <c r="E14" s="98"/>
      <c r="F14" s="99"/>
      <c r="G14" s="98"/>
      <c r="H14" s="98"/>
      <c r="I14" s="98"/>
      <c r="J14" s="98"/>
      <c r="K14" s="98"/>
      <c r="L14" s="99"/>
      <c r="M14" s="99"/>
      <c r="N14" s="99"/>
      <c r="O14" s="98"/>
      <c r="P14" s="98"/>
    </row>
    <row r="15" spans="2:16" x14ac:dyDescent="0.2">
      <c r="B15" s="302"/>
      <c r="F15" s="34"/>
      <c r="L15" s="34"/>
      <c r="M15" s="34"/>
      <c r="N15" s="34"/>
    </row>
    <row r="16" spans="2:16" x14ac:dyDescent="0.2">
      <c r="B16" s="352">
        <v>1</v>
      </c>
      <c r="D16" s="517" t="s">
        <v>145</v>
      </c>
      <c r="E16" s="517"/>
      <c r="F16" s="34"/>
      <c r="G16" s="250">
        <f>'7. Cost_of_Capital'!P22</f>
        <v>4955.0893805568285</v>
      </c>
      <c r="H16" s="250"/>
      <c r="I16" s="250"/>
      <c r="J16" s="250"/>
      <c r="K16" s="250">
        <f>'7. Cost_of_Capital'!P38</f>
        <v>5324.5152179002826</v>
      </c>
      <c r="L16" s="256"/>
      <c r="M16" s="256"/>
      <c r="N16" s="256"/>
      <c r="O16" s="250">
        <f>'7. Cost_of_Capital'!P54</f>
        <v>5170.1684678058682</v>
      </c>
      <c r="P16" s="100"/>
    </row>
    <row r="17" spans="2:21" x14ac:dyDescent="0.2">
      <c r="B17" s="352"/>
      <c r="F17" s="34"/>
      <c r="G17" s="257"/>
      <c r="H17" s="257"/>
      <c r="I17" s="257"/>
      <c r="J17" s="257"/>
      <c r="K17" s="257"/>
      <c r="L17" s="256"/>
      <c r="M17" s="256"/>
      <c r="N17" s="256"/>
      <c r="O17" s="257"/>
      <c r="P17" s="53"/>
    </row>
    <row r="18" spans="2:21" ht="24.75" customHeight="1" x14ac:dyDescent="0.2">
      <c r="B18" s="352">
        <v>2</v>
      </c>
      <c r="D18" s="546" t="s">
        <v>29</v>
      </c>
      <c r="E18" s="546"/>
      <c r="F18" s="34"/>
      <c r="G18" s="249">
        <f>'3. Data_Input_Sheet'!E44</f>
        <v>-2955.0249250493362</v>
      </c>
      <c r="H18" s="250"/>
      <c r="I18" s="363"/>
      <c r="J18" s="250"/>
      <c r="K18" s="249">
        <f>'3. Data_Input_Sheet'!M44</f>
        <v>-3563.1551459019865</v>
      </c>
      <c r="L18" s="240"/>
      <c r="M18" s="363"/>
      <c r="N18" s="240"/>
      <c r="O18" s="249">
        <f>IF(ISBLANK('3. Data_Input_Sheet'!U44),G18,'3. Data_Input_Sheet'!U44)</f>
        <v>-3571.0932675689401</v>
      </c>
      <c r="P18" s="100"/>
      <c r="Q18" s="363"/>
    </row>
    <row r="19" spans="2:21" x14ac:dyDescent="0.2">
      <c r="B19" s="352"/>
      <c r="F19" s="34"/>
      <c r="G19" s="257"/>
      <c r="H19" s="257"/>
      <c r="I19" s="257"/>
      <c r="J19" s="257"/>
      <c r="K19" s="257"/>
      <c r="L19" s="256"/>
      <c r="M19" s="256"/>
      <c r="N19" s="256"/>
      <c r="O19" s="257"/>
      <c r="P19" s="53"/>
    </row>
    <row r="20" spans="2:21" ht="13.5" thickBot="1" x14ac:dyDescent="0.25">
      <c r="B20" s="352">
        <v>3</v>
      </c>
      <c r="D20" s="517" t="s">
        <v>30</v>
      </c>
      <c r="E20" s="517"/>
      <c r="F20" s="34"/>
      <c r="G20" s="258">
        <f>G16+G18</f>
        <v>2000.0644555074923</v>
      </c>
      <c r="H20" s="259"/>
      <c r="I20" s="259"/>
      <c r="J20" s="259"/>
      <c r="K20" s="258">
        <f>K16+K18</f>
        <v>1761.360071998296</v>
      </c>
      <c r="L20" s="256"/>
      <c r="M20" s="256"/>
      <c r="N20" s="256"/>
      <c r="O20" s="258">
        <f>O16+O18</f>
        <v>1599.0752002369281</v>
      </c>
      <c r="P20" s="161"/>
    </row>
    <row r="21" spans="2:21" ht="13.5" thickTop="1" x14ac:dyDescent="0.2">
      <c r="B21" s="352"/>
      <c r="F21" s="34"/>
      <c r="G21" s="257"/>
      <c r="H21" s="257"/>
      <c r="I21" s="257"/>
      <c r="J21" s="257"/>
      <c r="K21" s="257"/>
      <c r="L21" s="256"/>
      <c r="M21" s="256"/>
      <c r="N21" s="256"/>
      <c r="O21" s="257"/>
      <c r="P21" s="53"/>
    </row>
    <row r="22" spans="2:21" x14ac:dyDescent="0.2">
      <c r="B22" s="352"/>
      <c r="D22" s="27" t="s">
        <v>31</v>
      </c>
      <c r="E22" s="103"/>
      <c r="F22" s="104"/>
      <c r="G22" s="260"/>
      <c r="H22" s="260"/>
      <c r="I22" s="260"/>
      <c r="J22" s="260"/>
      <c r="K22" s="260"/>
      <c r="L22" s="261"/>
      <c r="M22" s="261"/>
      <c r="N22" s="261"/>
      <c r="O22" s="260"/>
      <c r="P22" s="105"/>
    </row>
    <row r="23" spans="2:21" x14ac:dyDescent="0.2">
      <c r="B23" s="352"/>
      <c r="C23" s="15"/>
      <c r="D23" s="15"/>
      <c r="E23" s="15"/>
      <c r="F23" s="89"/>
      <c r="G23" s="262"/>
      <c r="H23" s="262"/>
      <c r="I23" s="262"/>
      <c r="J23" s="262"/>
      <c r="K23" s="262"/>
      <c r="L23" s="256"/>
      <c r="M23" s="256"/>
      <c r="N23" s="256"/>
      <c r="O23" s="262"/>
      <c r="P23" s="106"/>
      <c r="Q23" s="15"/>
      <c r="R23" s="15"/>
      <c r="S23" s="15"/>
      <c r="T23" s="15"/>
      <c r="U23" s="15"/>
    </row>
    <row r="24" spans="2:21" x14ac:dyDescent="0.2">
      <c r="B24" s="352">
        <v>4</v>
      </c>
      <c r="C24" s="15"/>
      <c r="D24" s="15" t="s">
        <v>27</v>
      </c>
      <c r="E24" s="15"/>
      <c r="F24" s="89"/>
      <c r="G24" s="250">
        <f>'3. Data_Input_Sheet'!E46</f>
        <v>485.01708070948553</v>
      </c>
      <c r="H24" s="250"/>
      <c r="I24" s="363"/>
      <c r="J24" s="250"/>
      <c r="K24" s="250">
        <f>IF(ISBLANK('3. Data_Input_Sheet'!M46),'6. Taxes_PILs'!G24,'3. Data_Input_Sheet'!M46)</f>
        <v>401.76041907954851</v>
      </c>
      <c r="L24" s="240"/>
      <c r="M24" s="363"/>
      <c r="N24" s="240"/>
      <c r="O24" s="250">
        <f>IF(ISBLANK('3. Data_Input_Sheet'!U46),'6. Taxes_PILs'!K24,'3. Data_Input_Sheet'!U46)</f>
        <v>358.75492806278601</v>
      </c>
      <c r="P24" s="107"/>
      <c r="Q24" s="363"/>
      <c r="R24" s="15"/>
      <c r="S24" s="15"/>
      <c r="T24" s="15"/>
      <c r="U24" s="15"/>
    </row>
    <row r="25" spans="2:21" ht="3" customHeight="1" x14ac:dyDescent="0.2">
      <c r="B25" s="391">
        <v>5</v>
      </c>
      <c r="C25" s="315"/>
      <c r="D25" s="315" t="s">
        <v>43</v>
      </c>
      <c r="E25" s="315"/>
      <c r="F25" s="316"/>
      <c r="G25" s="317">
        <f>'3. Data_Input_Sheet'!E48</f>
        <v>0</v>
      </c>
      <c r="H25" s="318"/>
      <c r="I25" s="319"/>
      <c r="J25" s="318"/>
      <c r="K25" s="317">
        <f>IF(ISBLANK('3. Data_Input_Sheet'!M48),'6. Taxes_PILs'!G25,'3. Data_Input_Sheet'!M48)</f>
        <v>0</v>
      </c>
      <c r="L25" s="320"/>
      <c r="M25" s="321"/>
      <c r="N25" s="320"/>
      <c r="O25" s="317">
        <f>IF(ISBLANK('3. Data_Input_Sheet'!U48),'6. Taxes_PILs'!K25,'3. Data_Input_Sheet'!U48)</f>
        <v>0</v>
      </c>
      <c r="P25" s="322"/>
      <c r="Q25" s="323"/>
    </row>
    <row r="26" spans="2:21" x14ac:dyDescent="0.2">
      <c r="B26" s="352"/>
      <c r="F26" s="34"/>
      <c r="G26" s="524">
        <f>SUM(G24:G25)</f>
        <v>485.01708070948553</v>
      </c>
      <c r="H26" s="49"/>
      <c r="I26" s="49"/>
      <c r="J26" s="49"/>
      <c r="K26" s="524">
        <f>SUM(K24:K25)</f>
        <v>401.76041907954851</v>
      </c>
      <c r="L26" s="108"/>
      <c r="M26" s="108"/>
      <c r="N26" s="163"/>
      <c r="O26" s="524">
        <f>SUM(O24:O25)</f>
        <v>358.75492806278601</v>
      </c>
      <c r="P26" s="49"/>
    </row>
    <row r="27" spans="2:21" ht="13.5" thickBot="1" x14ac:dyDescent="0.25">
      <c r="B27" s="352">
        <v>6</v>
      </c>
      <c r="D27" s="5" t="s">
        <v>32</v>
      </c>
      <c r="F27" s="34"/>
      <c r="G27" s="525"/>
      <c r="H27" s="49"/>
      <c r="I27" s="49"/>
      <c r="J27" s="49"/>
      <c r="K27" s="525"/>
      <c r="L27" s="108"/>
      <c r="M27" s="108"/>
      <c r="N27" s="163"/>
      <c r="O27" s="525"/>
      <c r="P27" s="49"/>
    </row>
    <row r="28" spans="2:21" ht="13.5" thickTop="1" x14ac:dyDescent="0.2">
      <c r="B28" s="352"/>
      <c r="F28" s="34"/>
      <c r="G28" s="265"/>
      <c r="H28" s="265"/>
      <c r="I28" s="265"/>
      <c r="J28" s="265"/>
      <c r="K28" s="265"/>
      <c r="L28" s="256"/>
      <c r="M28" s="256"/>
      <c r="N28" s="242"/>
      <c r="O28" s="265"/>
      <c r="P28" s="109"/>
    </row>
    <row r="29" spans="2:21" x14ac:dyDescent="0.2">
      <c r="B29" s="352">
        <v>7</v>
      </c>
      <c r="D29" s="5" t="s">
        <v>96</v>
      </c>
      <c r="F29" s="34"/>
      <c r="G29" s="255">
        <f>(G24/(1-G41))-G24</f>
        <v>159.52437339008634</v>
      </c>
      <c r="H29" s="254"/>
      <c r="I29" s="254"/>
      <c r="J29" s="254"/>
      <c r="K29" s="255">
        <f>(K24/(1-K41))-K24</f>
        <v>130.46351699217945</v>
      </c>
      <c r="L29" s="263"/>
      <c r="M29" s="263"/>
      <c r="N29" s="264"/>
      <c r="O29" s="255">
        <f>(O24/(1-O41))-O24</f>
        <v>115.23209968274546</v>
      </c>
      <c r="P29" s="49"/>
    </row>
    <row r="30" spans="2:21" x14ac:dyDescent="0.2">
      <c r="B30" s="352"/>
      <c r="F30" s="34"/>
      <c r="G30" s="254"/>
      <c r="H30" s="254"/>
      <c r="I30" s="254"/>
      <c r="J30" s="254"/>
      <c r="K30" s="254"/>
      <c r="L30" s="263"/>
      <c r="M30" s="263"/>
      <c r="N30" s="264"/>
      <c r="O30" s="254"/>
      <c r="P30" s="49"/>
    </row>
    <row r="31" spans="2:21" ht="13.5" thickBot="1" x14ac:dyDescent="0.25">
      <c r="B31" s="352">
        <v>8</v>
      </c>
      <c r="D31" s="5" t="s">
        <v>106</v>
      </c>
      <c r="F31" s="34"/>
      <c r="G31" s="266">
        <f>G24+G29</f>
        <v>644.54145409957187</v>
      </c>
      <c r="H31" s="254"/>
      <c r="I31" s="254"/>
      <c r="J31" s="254"/>
      <c r="K31" s="266">
        <f>K24+K29</f>
        <v>532.22393607172796</v>
      </c>
      <c r="L31" s="263"/>
      <c r="M31" s="263"/>
      <c r="N31" s="264"/>
      <c r="O31" s="266">
        <f>O24+O29</f>
        <v>473.98702774553146</v>
      </c>
      <c r="P31" s="49"/>
    </row>
    <row r="32" spans="2:21" ht="13.5" thickTop="1" x14ac:dyDescent="0.2">
      <c r="B32" s="352"/>
      <c r="F32" s="34"/>
      <c r="G32" s="254"/>
      <c r="H32" s="254"/>
      <c r="I32" s="254"/>
      <c r="J32" s="254"/>
      <c r="K32" s="254"/>
      <c r="L32" s="263"/>
      <c r="M32" s="263"/>
      <c r="N32" s="264"/>
      <c r="O32" s="254"/>
      <c r="P32" s="49"/>
    </row>
    <row r="33" spans="2:17" ht="25.5" customHeight="1" thickBot="1" x14ac:dyDescent="0.25">
      <c r="B33" s="352">
        <v>9</v>
      </c>
      <c r="D33" s="519" t="s">
        <v>107</v>
      </c>
      <c r="E33" s="519"/>
      <c r="F33" s="34"/>
      <c r="G33" s="142">
        <f>G26+G29</f>
        <v>644.54145409957187</v>
      </c>
      <c r="H33" s="49"/>
      <c r="I33" s="49"/>
      <c r="J33" s="49"/>
      <c r="K33" s="142">
        <f>K29+K26</f>
        <v>532.22393607172796</v>
      </c>
      <c r="L33" s="108"/>
      <c r="M33" s="108"/>
      <c r="N33" s="163"/>
      <c r="O33" s="142">
        <f>O29+O26</f>
        <v>473.98702774553146</v>
      </c>
      <c r="P33" s="49"/>
    </row>
    <row r="34" spans="2:17" ht="12.75" customHeight="1" thickTop="1" x14ac:dyDescent="0.2">
      <c r="B34" s="352"/>
      <c r="D34" s="28"/>
      <c r="E34" s="28"/>
      <c r="F34" s="34"/>
      <c r="G34" s="254"/>
      <c r="H34" s="254"/>
      <c r="I34" s="254"/>
      <c r="J34" s="254"/>
      <c r="K34" s="254"/>
      <c r="L34" s="263"/>
      <c r="M34" s="263"/>
      <c r="N34" s="264"/>
      <c r="O34" s="254"/>
      <c r="P34" s="49"/>
    </row>
    <row r="35" spans="2:17" ht="14.25" customHeight="1" x14ac:dyDescent="0.2">
      <c r="B35" s="352">
        <v>10</v>
      </c>
      <c r="D35" s="28" t="s">
        <v>131</v>
      </c>
      <c r="E35" s="28"/>
      <c r="F35" s="34"/>
      <c r="G35" s="254">
        <f>'3. Data_Input_Sheet'!E51</f>
        <v>-10</v>
      </c>
      <c r="H35" s="254"/>
      <c r="I35" s="363"/>
      <c r="J35" s="254"/>
      <c r="K35" s="254">
        <f>IF(ISBLANK('3. Data_Input_Sheet'!M51),G35,'3. Data_Input_Sheet'!M51)</f>
        <v>-30</v>
      </c>
      <c r="L35" s="240"/>
      <c r="M35" s="363"/>
      <c r="N35" s="267"/>
      <c r="O35" s="254">
        <f>IF(ISBLANK('3. Data_Input_Sheet'!U51),K35,'3. Data_Input_Sheet'!U51)</f>
        <v>-30</v>
      </c>
      <c r="P35" s="49"/>
      <c r="Q35" s="363"/>
    </row>
    <row r="36" spans="2:17" x14ac:dyDescent="0.2">
      <c r="B36" s="352"/>
      <c r="F36" s="34"/>
      <c r="L36" s="30"/>
      <c r="M36" s="34"/>
      <c r="N36" s="30"/>
    </row>
    <row r="37" spans="2:17" x14ac:dyDescent="0.2">
      <c r="B37" s="352"/>
      <c r="D37" s="27" t="s">
        <v>33</v>
      </c>
      <c r="E37" s="110"/>
      <c r="F37" s="111"/>
      <c r="G37" s="110"/>
      <c r="H37" s="110"/>
      <c r="I37" s="110"/>
      <c r="J37" s="110"/>
      <c r="L37" s="164"/>
      <c r="M37" s="111"/>
      <c r="N37" s="164"/>
    </row>
    <row r="38" spans="2:17" x14ac:dyDescent="0.2">
      <c r="B38" s="352"/>
      <c r="F38" s="34"/>
      <c r="G38" s="112"/>
      <c r="H38" s="112"/>
      <c r="I38" s="112"/>
      <c r="J38" s="112"/>
      <c r="K38" s="114"/>
      <c r="L38" s="165"/>
      <c r="M38" s="113"/>
      <c r="N38" s="165"/>
      <c r="O38" s="114"/>
      <c r="P38" s="114"/>
    </row>
    <row r="39" spans="2:17" x14ac:dyDescent="0.2">
      <c r="B39" s="352">
        <v>11</v>
      </c>
      <c r="D39" s="5" t="s">
        <v>136</v>
      </c>
      <c r="F39" s="34"/>
      <c r="G39" s="80">
        <f>'3. Data_Input_Sheet'!E49</f>
        <v>0.15000000000000002</v>
      </c>
      <c r="H39" s="80"/>
      <c r="I39" s="363"/>
      <c r="J39" s="80"/>
      <c r="K39" s="115">
        <f>IF(ISBLANK('3. Data_Input_Sheet'!M49),G39,'3. Data_Input_Sheet'!M49)</f>
        <v>0.15000000000000002</v>
      </c>
      <c r="L39" s="180"/>
      <c r="M39" s="363"/>
      <c r="N39" s="180"/>
      <c r="O39" s="115">
        <f>IF(ISBLANK('3. Data_Input_Sheet'!U49),K39,'3. Data_Input_Sheet'!U49)</f>
        <v>0.15000000000000002</v>
      </c>
      <c r="P39" s="115"/>
      <c r="Q39" s="363"/>
    </row>
    <row r="40" spans="2:17" x14ac:dyDescent="0.2">
      <c r="B40" s="352">
        <v>12</v>
      </c>
      <c r="D40" s="5" t="s">
        <v>137</v>
      </c>
      <c r="F40" s="34"/>
      <c r="G40" s="81">
        <f>'3. Data_Input_Sheet'!E50</f>
        <v>9.7500563967515164E-2</v>
      </c>
      <c r="H40" s="80"/>
      <c r="I40" s="363"/>
      <c r="J40" s="80"/>
      <c r="K40" s="93">
        <f>IF(ISBLANK('3. Data_Input_Sheet'!M50),G40,'3. Data_Input_Sheet'!M50)</f>
        <v>9.5128992046304414E-2</v>
      </c>
      <c r="L40" s="180"/>
      <c r="M40" s="363"/>
      <c r="N40" s="180"/>
      <c r="O40" s="93">
        <f>IF(ISBLANK('3. Data_Input_Sheet'!U50),K40,'3. Data_Input_Sheet'!U50)</f>
        <v>9.3112348940928985E-2</v>
      </c>
      <c r="P40" s="92"/>
      <c r="Q40" s="363"/>
    </row>
    <row r="41" spans="2:17" ht="13.5" thickBot="1" x14ac:dyDescent="0.25">
      <c r="B41" s="352">
        <v>13</v>
      </c>
      <c r="D41" s="5" t="s">
        <v>138</v>
      </c>
      <c r="F41" s="34"/>
      <c r="G41" s="116">
        <f>G39+G40</f>
        <v>0.24750056396751519</v>
      </c>
      <c r="H41" s="162"/>
      <c r="I41" s="162"/>
      <c r="J41" s="162"/>
      <c r="K41" s="118">
        <f>K39+K40</f>
        <v>0.24512899204630445</v>
      </c>
      <c r="L41" s="117"/>
      <c r="M41" s="117"/>
      <c r="N41" s="117"/>
      <c r="O41" s="118">
        <f>O39+O40</f>
        <v>0.24311234894092901</v>
      </c>
      <c r="P41" s="91"/>
    </row>
    <row r="42" spans="2:17" ht="13.5" thickTop="1" x14ac:dyDescent="0.2">
      <c r="F42" s="34"/>
      <c r="L42" s="34"/>
      <c r="M42" s="34"/>
      <c r="N42" s="34"/>
    </row>
    <row r="43" spans="2:17" x14ac:dyDescent="0.2">
      <c r="L43" s="34"/>
      <c r="M43" s="34"/>
      <c r="N43" s="34"/>
    </row>
    <row r="44" spans="2:17" x14ac:dyDescent="0.2">
      <c r="B44" s="544" t="s">
        <v>38</v>
      </c>
      <c r="C44" s="544"/>
      <c r="D44" s="544"/>
      <c r="E44" s="544"/>
      <c r="F44" s="544"/>
      <c r="G44" s="544"/>
      <c r="H44" s="544"/>
      <c r="I44" s="544"/>
      <c r="J44" s="544"/>
      <c r="K44" s="544"/>
      <c r="L44" s="544"/>
      <c r="M44" s="544"/>
      <c r="N44" s="544"/>
      <c r="O44" s="544"/>
      <c r="P44" s="157"/>
    </row>
    <row r="45" spans="2:17" ht="12.75" customHeight="1" x14ac:dyDescent="0.2">
      <c r="B45" s="324"/>
      <c r="C45" s="325"/>
      <c r="D45" s="543" t="s">
        <v>148</v>
      </c>
      <c r="E45" s="543"/>
      <c r="F45" s="543"/>
      <c r="G45" s="543"/>
      <c r="H45" s="543"/>
      <c r="I45" s="543"/>
      <c r="J45" s="543"/>
      <c r="K45" s="543"/>
      <c r="L45" s="543"/>
      <c r="M45" s="543"/>
      <c r="N45" s="543"/>
      <c r="O45" s="543"/>
      <c r="P45" s="177"/>
    </row>
    <row r="46" spans="2:17" x14ac:dyDescent="0.2">
      <c r="B46" s="370"/>
      <c r="D46" s="521"/>
      <c r="E46" s="521"/>
      <c r="F46" s="521"/>
      <c r="G46" s="521"/>
      <c r="H46" s="521"/>
      <c r="I46" s="521"/>
      <c r="J46" s="521"/>
      <c r="K46" s="521"/>
      <c r="L46" s="521"/>
      <c r="M46" s="521"/>
      <c r="N46" s="521"/>
      <c r="O46" s="521"/>
      <c r="P46" s="177"/>
    </row>
    <row r="47" spans="2:17" x14ac:dyDescent="0.2">
      <c r="B47" s="370"/>
      <c r="D47" s="369"/>
      <c r="E47" s="369"/>
      <c r="F47" s="369"/>
      <c r="G47" s="369"/>
      <c r="H47" s="369"/>
      <c r="I47" s="369"/>
      <c r="J47" s="369"/>
      <c r="K47" s="369"/>
      <c r="L47" s="369"/>
      <c r="M47" s="369"/>
      <c r="N47" s="369"/>
      <c r="O47" s="369"/>
      <c r="P47" s="177"/>
    </row>
    <row r="48" spans="2:17" x14ac:dyDescent="0.2">
      <c r="B48" s="370"/>
      <c r="D48" s="369"/>
      <c r="E48" s="369"/>
      <c r="F48" s="369"/>
      <c r="G48" s="369"/>
      <c r="H48" s="369"/>
      <c r="I48" s="369"/>
      <c r="J48" s="369"/>
      <c r="K48" s="369"/>
      <c r="L48" s="369"/>
      <c r="M48" s="369"/>
      <c r="N48" s="369"/>
      <c r="O48" s="369"/>
      <c r="P48" s="177"/>
    </row>
    <row r="49" spans="2:16" x14ac:dyDescent="0.2">
      <c r="B49" s="370"/>
      <c r="D49" s="369"/>
      <c r="E49" s="369"/>
      <c r="F49" s="369"/>
      <c r="G49" s="369"/>
      <c r="H49" s="369"/>
      <c r="I49" s="369"/>
      <c r="J49" s="369"/>
      <c r="K49" s="369"/>
      <c r="L49" s="369"/>
      <c r="M49" s="369"/>
      <c r="N49" s="369"/>
      <c r="O49" s="369"/>
      <c r="P49" s="177"/>
    </row>
    <row r="50" spans="2:16" x14ac:dyDescent="0.2">
      <c r="B50" s="370"/>
      <c r="D50" s="521"/>
      <c r="E50" s="521"/>
      <c r="F50" s="521"/>
      <c r="G50" s="521"/>
      <c r="H50" s="521"/>
      <c r="I50" s="521"/>
      <c r="J50" s="521"/>
      <c r="K50" s="521"/>
      <c r="L50" s="521"/>
      <c r="M50" s="521"/>
      <c r="N50" s="521"/>
      <c r="O50" s="521"/>
      <c r="P50" s="177"/>
    </row>
    <row r="51" spans="2:16" x14ac:dyDescent="0.2">
      <c r="B51" s="370"/>
      <c r="D51" s="521"/>
      <c r="E51" s="521"/>
      <c r="F51" s="521"/>
      <c r="G51" s="521"/>
      <c r="H51" s="521"/>
      <c r="I51" s="521"/>
      <c r="J51" s="521"/>
      <c r="K51" s="521"/>
      <c r="L51" s="521"/>
      <c r="M51" s="521"/>
      <c r="N51" s="521"/>
      <c r="O51" s="521"/>
      <c r="P51" s="177"/>
    </row>
    <row r="52" spans="2:16" x14ac:dyDescent="0.2">
      <c r="B52" s="370"/>
      <c r="D52" s="521"/>
      <c r="E52" s="521"/>
      <c r="F52" s="521"/>
      <c r="G52" s="521"/>
      <c r="H52" s="521"/>
      <c r="I52" s="521"/>
      <c r="J52" s="521"/>
      <c r="K52" s="521"/>
      <c r="L52" s="521"/>
      <c r="M52" s="521"/>
      <c r="N52" s="521"/>
      <c r="O52" s="521"/>
      <c r="P52" s="177"/>
    </row>
    <row r="53" spans="2:16" x14ac:dyDescent="0.2">
      <c r="B53" s="370"/>
      <c r="D53" s="521"/>
      <c r="E53" s="521"/>
      <c r="F53" s="521"/>
      <c r="G53" s="521"/>
      <c r="H53" s="521"/>
      <c r="I53" s="521"/>
      <c r="J53" s="521"/>
      <c r="K53" s="521"/>
      <c r="L53" s="521"/>
      <c r="M53" s="521"/>
      <c r="N53" s="521"/>
      <c r="O53" s="521"/>
      <c r="P53" s="177"/>
    </row>
  </sheetData>
  <sheetProtection password="82A3" sheet="1" objects="1" scenarios="1" formatColumns="0" formatRows="0"/>
  <mergeCells count="19">
    <mergeCell ref="D1:M1"/>
    <mergeCell ref="C3:G3"/>
    <mergeCell ref="C4:G4"/>
    <mergeCell ref="C2:O2"/>
    <mergeCell ref="B44:O44"/>
    <mergeCell ref="B9:M9"/>
    <mergeCell ref="G26:G27"/>
    <mergeCell ref="O26:O27"/>
    <mergeCell ref="D16:E16"/>
    <mergeCell ref="D18:E18"/>
    <mergeCell ref="D20:E20"/>
    <mergeCell ref="D33:E33"/>
    <mergeCell ref="K26:K27"/>
    <mergeCell ref="D45:O45"/>
    <mergeCell ref="D52:O52"/>
    <mergeCell ref="D53:O53"/>
    <mergeCell ref="D46:O46"/>
    <mergeCell ref="D50:O50"/>
    <mergeCell ref="D51:O51"/>
  </mergeCells>
  <phoneticPr fontId="2" type="noConversion"/>
  <conditionalFormatting sqref="K12">
    <cfRule type="cellIs" dxfId="4" priority="1" stopIfTrue="1" operator="equal">
      <formula>""</formula>
    </cfRule>
  </conditionalFormatting>
  <pageMargins left="0.75" right="0.75" top="0.47" bottom="1" header="0.31" footer="0.5"/>
  <pageSetup scale="70" orientation="portrait" r:id="rId1"/>
  <headerFooter alignWithMargins="0">
    <oddFooter>&amp;C5</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R68"/>
  <sheetViews>
    <sheetView showGridLines="0" zoomScaleNormal="100" zoomScaleSheetLayoutView="100" workbookViewId="0">
      <selection activeCell="U28" sqref="U28"/>
    </sheetView>
  </sheetViews>
  <sheetFormatPr defaultRowHeight="12.75" x14ac:dyDescent="0.2"/>
  <cols>
    <col min="1" max="1" width="2.7109375" style="5" customWidth="1"/>
    <col min="2" max="2" width="5" style="5" customWidth="1"/>
    <col min="3" max="3" width="6.7109375" style="5" customWidth="1"/>
    <col min="4" max="4" width="17.28515625" style="5" customWidth="1"/>
    <col min="5" max="5" width="3.7109375" style="5" customWidth="1"/>
    <col min="6" max="6" width="9.28515625" style="5" customWidth="1"/>
    <col min="7" max="7" width="2.7109375" style="5" customWidth="1"/>
    <col min="8" max="8" width="3.7109375" style="5" customWidth="1"/>
    <col min="9" max="9" width="2.7109375" style="5" customWidth="1"/>
    <col min="10" max="10" width="18.7109375" style="5" customWidth="1"/>
    <col min="11" max="11" width="2.7109375" style="5" customWidth="1"/>
    <col min="12" max="12" width="9" style="5" customWidth="1"/>
    <col min="13" max="13" width="2.7109375" style="5" customWidth="1"/>
    <col min="14" max="14" width="3.85546875" style="5" customWidth="1"/>
    <col min="15" max="15" width="2.7109375" style="5" customWidth="1"/>
    <col min="16" max="16" width="16.7109375" style="5" customWidth="1"/>
    <col min="17" max="17" width="2.7109375" style="5" customWidth="1"/>
    <col min="18" max="18" width="2.85546875" style="5" customWidth="1"/>
    <col min="19" max="19" width="3" style="5" customWidth="1"/>
    <col min="20" max="20" width="4.140625" style="5" customWidth="1"/>
    <col min="21" max="16384" width="9.140625" style="5"/>
  </cols>
  <sheetData>
    <row r="1" spans="1:18" s="2" customFormat="1" ht="36.75" customHeight="1" x14ac:dyDescent="0.2">
      <c r="C1" s="551"/>
      <c r="D1" s="551"/>
      <c r="E1" s="551"/>
      <c r="F1" s="551"/>
      <c r="G1" s="551"/>
      <c r="H1" s="551"/>
      <c r="I1" s="551"/>
      <c r="J1" s="551"/>
      <c r="K1" s="551"/>
      <c r="L1" s="551"/>
      <c r="M1" s="551"/>
      <c r="N1" s="551"/>
      <c r="O1" s="154"/>
      <c r="P1" s="147"/>
    </row>
    <row r="2" spans="1:18" s="2" customFormat="1" ht="36.75" customHeight="1" x14ac:dyDescent="0.25">
      <c r="C2" s="552"/>
      <c r="D2" s="552"/>
      <c r="E2" s="552"/>
      <c r="F2" s="552"/>
      <c r="G2" s="552"/>
      <c r="H2" s="552"/>
      <c r="I2" s="552"/>
      <c r="J2" s="552"/>
      <c r="K2" s="552"/>
      <c r="L2" s="552"/>
      <c r="M2" s="552"/>
      <c r="N2" s="552"/>
      <c r="O2" s="552"/>
      <c r="P2" s="552"/>
      <c r="Q2" s="552"/>
      <c r="R2" s="552"/>
    </row>
    <row r="3" spans="1:18" s="2" customFormat="1" ht="36.75" customHeight="1" x14ac:dyDescent="0.25">
      <c r="C3" s="552"/>
      <c r="D3" s="552"/>
      <c r="E3" s="552"/>
      <c r="F3" s="552"/>
      <c r="G3" s="552"/>
      <c r="H3" s="552"/>
      <c r="I3" s="552"/>
      <c r="J3" s="552"/>
      <c r="K3" s="552"/>
      <c r="L3" s="552"/>
      <c r="M3" s="552"/>
      <c r="N3" s="552"/>
      <c r="O3" s="155"/>
    </row>
    <row r="4" spans="1:18" s="2" customFormat="1" ht="36.75" customHeight="1" x14ac:dyDescent="0.25">
      <c r="C4" s="552"/>
      <c r="D4" s="552"/>
      <c r="E4" s="552"/>
      <c r="F4" s="552"/>
      <c r="G4" s="552"/>
      <c r="H4" s="552"/>
      <c r="I4" s="552"/>
      <c r="J4" s="552"/>
      <c r="K4" s="38"/>
      <c r="L4" s="38"/>
      <c r="M4" s="38"/>
      <c r="N4" s="38"/>
      <c r="O4" s="38"/>
    </row>
    <row r="5" spans="1:18" s="2" customFormat="1" ht="36.75" customHeight="1" x14ac:dyDescent="0.2">
      <c r="B5" s="553" t="s">
        <v>50</v>
      </c>
      <c r="C5" s="553"/>
      <c r="D5" s="553"/>
      <c r="E5" s="553"/>
      <c r="F5" s="553"/>
      <c r="G5" s="553"/>
      <c r="H5" s="553"/>
      <c r="I5" s="553"/>
      <c r="J5" s="553"/>
      <c r="K5" s="553"/>
      <c r="L5" s="553"/>
      <c r="M5" s="553"/>
      <c r="N5" s="553"/>
    </row>
    <row r="6" spans="1:18" s="2" customFormat="1" ht="2.25" customHeight="1" x14ac:dyDescent="0.2"/>
    <row r="7" spans="1:18" ht="2.25" customHeight="1" x14ac:dyDescent="0.2"/>
    <row r="8" spans="1:18" ht="2.25" customHeight="1" x14ac:dyDescent="0.25">
      <c r="Q8" s="58"/>
    </row>
    <row r="9" spans="1:18" ht="2.25" customHeight="1" x14ac:dyDescent="0.2"/>
    <row r="10" spans="1:18" x14ac:dyDescent="0.2">
      <c r="C10" s="34"/>
      <c r="D10" s="34"/>
      <c r="E10" s="34"/>
      <c r="F10" s="34"/>
      <c r="G10" s="34"/>
      <c r="H10" s="34"/>
      <c r="I10" s="34"/>
      <c r="J10" s="34"/>
      <c r="K10" s="34"/>
      <c r="L10" s="34"/>
      <c r="M10" s="34"/>
      <c r="N10" s="34"/>
      <c r="O10" s="34"/>
      <c r="P10" s="34"/>
      <c r="Q10" s="34"/>
    </row>
    <row r="11" spans="1:18" ht="25.5" x14ac:dyDescent="0.2">
      <c r="A11" s="4"/>
      <c r="B11" s="41" t="s">
        <v>37</v>
      </c>
      <c r="C11" s="34"/>
      <c r="D11" s="42" t="s">
        <v>36</v>
      </c>
      <c r="E11" s="34"/>
      <c r="F11" s="554" t="s">
        <v>46</v>
      </c>
      <c r="G11" s="554"/>
      <c r="H11" s="554"/>
      <c r="I11" s="554"/>
      <c r="J11" s="554"/>
      <c r="K11" s="75"/>
      <c r="L11" s="42" t="s">
        <v>21</v>
      </c>
      <c r="M11" s="44"/>
      <c r="N11" s="34"/>
      <c r="O11" s="34"/>
      <c r="P11" s="42" t="s">
        <v>22</v>
      </c>
      <c r="Q11" s="34"/>
    </row>
    <row r="12" spans="1:18" x14ac:dyDescent="0.2">
      <c r="A12" s="4"/>
      <c r="B12" s="4"/>
      <c r="C12" s="34"/>
      <c r="D12" s="34"/>
      <c r="E12" s="34"/>
      <c r="F12" s="34"/>
      <c r="G12" s="34"/>
      <c r="H12" s="34"/>
      <c r="I12" s="34"/>
      <c r="J12" s="76"/>
      <c r="K12" s="76"/>
      <c r="L12" s="34"/>
      <c r="M12" s="34"/>
      <c r="N12" s="34"/>
      <c r="O12" s="34"/>
      <c r="P12" s="34"/>
      <c r="Q12" s="34"/>
    </row>
    <row r="13" spans="1:18" x14ac:dyDescent="0.2">
      <c r="A13" s="4"/>
      <c r="B13" s="66"/>
      <c r="C13" s="34"/>
      <c r="D13" s="34"/>
      <c r="E13" s="34"/>
      <c r="F13" s="549" t="s">
        <v>155</v>
      </c>
      <c r="G13" s="549"/>
      <c r="H13" s="549"/>
      <c r="I13" s="549"/>
      <c r="J13" s="549"/>
      <c r="K13" s="76"/>
      <c r="L13" s="34"/>
      <c r="M13" s="34"/>
      <c r="N13" s="34"/>
      <c r="O13" s="34"/>
      <c r="P13" s="34"/>
      <c r="Q13" s="34"/>
    </row>
    <row r="14" spans="1:18" x14ac:dyDescent="0.2">
      <c r="A14" s="4"/>
      <c r="B14" s="66"/>
      <c r="C14" s="77"/>
      <c r="D14" s="547"/>
      <c r="E14" s="547"/>
      <c r="F14" s="547"/>
      <c r="G14" s="547"/>
      <c r="H14" s="547"/>
      <c r="I14" s="547"/>
      <c r="J14" s="547"/>
      <c r="K14" s="547"/>
      <c r="L14" s="547"/>
      <c r="M14" s="547"/>
      <c r="N14" s="547"/>
      <c r="O14" s="547"/>
      <c r="P14" s="547"/>
      <c r="Q14" s="34"/>
    </row>
    <row r="15" spans="1:18" x14ac:dyDescent="0.2">
      <c r="A15" s="4"/>
      <c r="B15" s="66"/>
      <c r="C15" s="34"/>
      <c r="D15" s="34"/>
      <c r="E15" s="34"/>
      <c r="F15" s="170" t="s">
        <v>20</v>
      </c>
      <c r="G15" s="170"/>
      <c r="H15" s="170"/>
      <c r="I15" s="170"/>
      <c r="J15" s="170" t="s">
        <v>8</v>
      </c>
      <c r="K15" s="76"/>
      <c r="L15" s="170" t="s">
        <v>20</v>
      </c>
      <c r="M15" s="170"/>
      <c r="N15" s="76"/>
      <c r="O15" s="76"/>
      <c r="P15" s="76" t="s">
        <v>8</v>
      </c>
      <c r="Q15" s="34"/>
    </row>
    <row r="16" spans="1:18" x14ac:dyDescent="0.2">
      <c r="A16" s="4"/>
      <c r="B16" s="66"/>
      <c r="C16" s="34"/>
      <c r="D16" s="79" t="s">
        <v>11</v>
      </c>
      <c r="E16" s="34"/>
      <c r="F16" s="34"/>
      <c r="G16" s="34"/>
      <c r="H16" s="34"/>
      <c r="I16" s="34"/>
      <c r="J16" s="34"/>
      <c r="K16" s="34"/>
      <c r="L16" s="34"/>
      <c r="M16" s="34"/>
      <c r="N16" s="34"/>
      <c r="O16" s="34"/>
      <c r="P16" s="34"/>
      <c r="Q16" s="34"/>
    </row>
    <row r="17" spans="1:18" x14ac:dyDescent="0.2">
      <c r="A17" s="4"/>
      <c r="B17" s="66">
        <v>1</v>
      </c>
      <c r="C17" s="34"/>
      <c r="D17" s="78" t="s">
        <v>12</v>
      </c>
      <c r="E17" s="34"/>
      <c r="F17" s="80">
        <f>'3. Data_Input_Sheet'!E55</f>
        <v>0.56000000000000005</v>
      </c>
      <c r="G17" s="80"/>
      <c r="H17" s="367"/>
      <c r="I17" s="186"/>
      <c r="J17" s="47">
        <f>$J$26*F17</f>
        <v>74592.743363221103</v>
      </c>
      <c r="K17" s="34"/>
      <c r="L17" s="80">
        <f>'3. Data_Input_Sheet'!E62</f>
        <v>4.6151543797705218E-2</v>
      </c>
      <c r="M17" s="80"/>
      <c r="N17" s="367"/>
      <c r="O17" s="186"/>
      <c r="P17" s="47">
        <f>L17*J17</f>
        <v>3442.5702623186839</v>
      </c>
      <c r="Q17" s="34"/>
    </row>
    <row r="18" spans="1:18" x14ac:dyDescent="0.2">
      <c r="A18" s="4"/>
      <c r="B18" s="66">
        <v>2</v>
      </c>
      <c r="C18" s="34"/>
      <c r="D18" s="78" t="s">
        <v>13</v>
      </c>
      <c r="E18" s="34"/>
      <c r="F18" s="81">
        <f>'3. Data_Input_Sheet'!E56</f>
        <v>0.04</v>
      </c>
      <c r="G18" s="80"/>
      <c r="H18" s="367"/>
      <c r="I18" s="186"/>
      <c r="J18" s="54">
        <f>$J$26*F18</f>
        <v>5328.0530973729356</v>
      </c>
      <c r="K18" s="34"/>
      <c r="L18" s="81">
        <f>'3. Data_Input_Sheet'!E63</f>
        <v>2.1600000000000001E-2</v>
      </c>
      <c r="M18" s="80"/>
      <c r="N18" s="367"/>
      <c r="O18" s="186"/>
      <c r="P18" s="54">
        <f>L18*J18</f>
        <v>115.08594690325542</v>
      </c>
      <c r="Q18" s="34"/>
    </row>
    <row r="19" spans="1:18" ht="13.5" thickBot="1" x14ac:dyDescent="0.25">
      <c r="A19" s="4"/>
      <c r="B19" s="66">
        <v>3</v>
      </c>
      <c r="C19" s="34"/>
      <c r="D19" s="82" t="s">
        <v>14</v>
      </c>
      <c r="E19" s="34"/>
      <c r="F19" s="83">
        <f>SUM(F17:F18)</f>
        <v>0.60000000000000009</v>
      </c>
      <c r="G19" s="83"/>
      <c r="H19" s="84"/>
      <c r="I19" s="173"/>
      <c r="J19" s="85">
        <f>SUM(J17:J18)</f>
        <v>79920.796460594036</v>
      </c>
      <c r="K19" s="34"/>
      <c r="L19" s="83">
        <f>IF(F19=0,0,SUMPRODUCT(F17:F18,L17:L18)/F19)</f>
        <v>4.4514774211191536E-2</v>
      </c>
      <c r="M19" s="88"/>
      <c r="N19" s="34"/>
      <c r="O19" s="30"/>
      <c r="P19" s="85">
        <f>SUM(P17:P18)</f>
        <v>3557.6562092219392</v>
      </c>
      <c r="Q19" s="34"/>
    </row>
    <row r="20" spans="1:18" ht="13.5" thickTop="1" x14ac:dyDescent="0.2">
      <c r="A20" s="4"/>
      <c r="B20" s="66"/>
      <c r="C20" s="34"/>
      <c r="D20" s="34"/>
      <c r="E20" s="34"/>
      <c r="F20" s="86"/>
      <c r="G20" s="86"/>
      <c r="H20" s="86"/>
      <c r="I20" s="172"/>
      <c r="J20" s="87"/>
      <c r="K20" s="34"/>
      <c r="L20" s="88"/>
      <c r="M20" s="88"/>
      <c r="N20" s="34"/>
      <c r="O20" s="30"/>
      <c r="P20" s="87"/>
      <c r="Q20" s="34"/>
    </row>
    <row r="21" spans="1:18" x14ac:dyDescent="0.2">
      <c r="A21" s="4"/>
      <c r="B21" s="66"/>
      <c r="C21" s="34"/>
      <c r="D21" s="79" t="s">
        <v>15</v>
      </c>
      <c r="E21" s="34"/>
      <c r="F21" s="86"/>
      <c r="G21" s="86"/>
      <c r="H21" s="86"/>
      <c r="I21" s="172"/>
      <c r="J21" s="87"/>
      <c r="K21" s="34"/>
      <c r="L21" s="88"/>
      <c r="M21" s="88"/>
      <c r="N21" s="34"/>
      <c r="O21" s="30"/>
      <c r="P21" s="87"/>
      <c r="Q21" s="34"/>
    </row>
    <row r="22" spans="1:18" x14ac:dyDescent="0.2">
      <c r="A22" s="4"/>
      <c r="B22" s="70">
        <v>4</v>
      </c>
      <c r="C22" s="89"/>
      <c r="D22" s="90" t="s">
        <v>16</v>
      </c>
      <c r="E22" s="89"/>
      <c r="F22" s="91">
        <f>'3. Data_Input_Sheet'!E57</f>
        <v>0.39999999999999991</v>
      </c>
      <c r="G22" s="91"/>
      <c r="H22" s="367"/>
      <c r="I22" s="186"/>
      <c r="J22" s="48">
        <f>$J$26*F22</f>
        <v>53280.530973729343</v>
      </c>
      <c r="K22" s="89"/>
      <c r="L22" s="92">
        <f>'3. Data_Input_Sheet'!E64</f>
        <v>9.2999999999999999E-2</v>
      </c>
      <c r="M22" s="92"/>
      <c r="N22" s="367"/>
      <c r="O22" s="186"/>
      <c r="P22" s="48">
        <f>L22*J22</f>
        <v>4955.0893805568285</v>
      </c>
      <c r="Q22" s="89"/>
      <c r="R22" s="15"/>
    </row>
    <row r="23" spans="1:18" x14ac:dyDescent="0.2">
      <c r="A23" s="4"/>
      <c r="B23" s="70">
        <v>5</v>
      </c>
      <c r="C23" s="89"/>
      <c r="D23" s="90" t="s">
        <v>17</v>
      </c>
      <c r="E23" s="89"/>
      <c r="F23" s="93">
        <f>'3. Data_Input_Sheet'!E58</f>
        <v>0</v>
      </c>
      <c r="G23" s="92"/>
      <c r="H23" s="367"/>
      <c r="I23" s="186"/>
      <c r="J23" s="55">
        <f>$J$26*F23</f>
        <v>0</v>
      </c>
      <c r="K23" s="89"/>
      <c r="L23" s="93">
        <f>'3. Data_Input_Sheet'!E65</f>
        <v>0</v>
      </c>
      <c r="M23" s="92"/>
      <c r="N23" s="367"/>
      <c r="O23" s="186"/>
      <c r="P23" s="55">
        <f>L23*J23</f>
        <v>0</v>
      </c>
      <c r="Q23" s="89"/>
      <c r="R23" s="15"/>
    </row>
    <row r="24" spans="1:18" ht="13.5" thickBot="1" x14ac:dyDescent="0.25">
      <c r="A24" s="4"/>
      <c r="B24" s="66">
        <v>6</v>
      </c>
      <c r="C24" s="34"/>
      <c r="D24" s="82" t="s">
        <v>18</v>
      </c>
      <c r="E24" s="34"/>
      <c r="F24" s="83">
        <f>SUM(F22:F23)</f>
        <v>0.39999999999999991</v>
      </c>
      <c r="G24" s="83"/>
      <c r="H24" s="84"/>
      <c r="I24" s="84"/>
      <c r="J24" s="85">
        <f>SUM(J22:J23)</f>
        <v>53280.530973729343</v>
      </c>
      <c r="K24" s="34"/>
      <c r="L24" s="83">
        <f>IF(F24=0,0,SUMPRODUCT(F22:F23,L22:L23)/F24)</f>
        <v>9.2999999999999999E-2</v>
      </c>
      <c r="M24" s="88"/>
      <c r="N24" s="34"/>
      <c r="O24" s="34"/>
      <c r="P24" s="85">
        <f>SUM(P22:P23)</f>
        <v>4955.0893805568285</v>
      </c>
      <c r="Q24" s="34"/>
    </row>
    <row r="25" spans="1:18" ht="13.5" thickTop="1" x14ac:dyDescent="0.2">
      <c r="A25" s="4"/>
      <c r="B25" s="66"/>
      <c r="C25" s="34"/>
      <c r="D25" s="34"/>
      <c r="E25" s="34"/>
      <c r="F25" s="34"/>
      <c r="G25" s="34"/>
      <c r="H25" s="34"/>
      <c r="I25" s="34"/>
      <c r="J25" s="87"/>
      <c r="K25" s="34"/>
      <c r="L25" s="88"/>
      <c r="M25" s="88"/>
      <c r="N25" s="34"/>
      <c r="O25" s="34"/>
      <c r="P25" s="87"/>
      <c r="Q25" s="34"/>
    </row>
    <row r="26" spans="1:18" ht="13.5" thickBot="1" x14ac:dyDescent="0.25">
      <c r="A26" s="4"/>
      <c r="B26" s="66">
        <v>7</v>
      </c>
      <c r="C26" s="34"/>
      <c r="D26" s="79" t="s">
        <v>19</v>
      </c>
      <c r="E26" s="34"/>
      <c r="F26" s="178">
        <f>SUM(F19,F24)</f>
        <v>1</v>
      </c>
      <c r="G26" s="94"/>
      <c r="H26" s="94"/>
      <c r="I26" s="94"/>
      <c r="J26" s="95">
        <f>'4. Rate_Base'!G18</f>
        <v>133201.32743432338</v>
      </c>
      <c r="K26" s="34"/>
      <c r="L26" s="96">
        <f>(L19*F19)+(L24*F24)</f>
        <v>6.3908864526714917E-2</v>
      </c>
      <c r="M26" s="88"/>
      <c r="N26" s="34"/>
      <c r="O26" s="34"/>
      <c r="P26" s="95">
        <f>P19+P24</f>
        <v>8512.7455897787677</v>
      </c>
      <c r="Q26" s="34"/>
    </row>
    <row r="27" spans="1:18" ht="13.5" thickTop="1" x14ac:dyDescent="0.2">
      <c r="A27" s="4"/>
      <c r="B27" s="66"/>
      <c r="C27" s="34"/>
      <c r="D27" s="34"/>
      <c r="E27" s="34"/>
      <c r="F27" s="34"/>
      <c r="G27" s="34"/>
      <c r="H27" s="34"/>
      <c r="I27" s="34"/>
      <c r="J27" s="34"/>
      <c r="K27" s="34"/>
      <c r="L27" s="34"/>
      <c r="M27" s="34"/>
      <c r="N27" s="34"/>
      <c r="O27" s="34"/>
      <c r="P27" s="34"/>
      <c r="Q27" s="34"/>
    </row>
    <row r="28" spans="1:18" x14ac:dyDescent="0.2">
      <c r="A28" s="4"/>
      <c r="B28" s="4"/>
      <c r="C28" s="34"/>
      <c r="D28" s="34"/>
      <c r="E28" s="34"/>
      <c r="F28" s="34"/>
      <c r="G28" s="34"/>
      <c r="K28" s="34"/>
      <c r="L28" s="34"/>
      <c r="M28" s="34"/>
      <c r="N28" s="34"/>
      <c r="O28" s="34"/>
      <c r="P28" s="34"/>
      <c r="Q28" s="34"/>
    </row>
    <row r="29" spans="1:18" x14ac:dyDescent="0.2">
      <c r="A29" s="4"/>
      <c r="B29" s="66"/>
      <c r="C29" s="34"/>
      <c r="D29" s="34"/>
      <c r="E29" s="34"/>
      <c r="F29" s="549" t="str">
        <f>'1. Info'!AC1</f>
        <v>Close of Discovery</v>
      </c>
      <c r="G29" s="549"/>
      <c r="H29" s="549"/>
      <c r="I29" s="549"/>
      <c r="J29" s="549"/>
      <c r="K29" s="34"/>
      <c r="L29" s="34"/>
      <c r="M29" s="34"/>
      <c r="N29" s="34"/>
      <c r="O29" s="34"/>
      <c r="P29" s="34"/>
      <c r="Q29" s="34"/>
    </row>
    <row r="30" spans="1:18" x14ac:dyDescent="0.2">
      <c r="A30" s="4"/>
      <c r="B30" s="66"/>
      <c r="C30" s="77"/>
      <c r="D30" s="548"/>
      <c r="E30" s="548"/>
      <c r="F30" s="548"/>
      <c r="G30" s="548"/>
      <c r="H30" s="548"/>
      <c r="I30" s="548"/>
      <c r="J30" s="548"/>
      <c r="K30" s="548"/>
      <c r="L30" s="548"/>
      <c r="M30" s="548"/>
      <c r="N30" s="548"/>
      <c r="O30" s="548"/>
      <c r="P30" s="548"/>
      <c r="Q30" s="34"/>
    </row>
    <row r="31" spans="1:18" x14ac:dyDescent="0.2">
      <c r="A31" s="4"/>
      <c r="B31" s="66"/>
      <c r="C31" s="34"/>
      <c r="D31" s="34"/>
      <c r="E31" s="34"/>
      <c r="F31" s="170" t="s">
        <v>20</v>
      </c>
      <c r="G31" s="170"/>
      <c r="H31" s="170"/>
      <c r="I31" s="170"/>
      <c r="J31" s="170" t="s">
        <v>8</v>
      </c>
      <c r="K31" s="76"/>
      <c r="L31" s="170" t="s">
        <v>20</v>
      </c>
      <c r="M31" s="170"/>
      <c r="N31" s="76"/>
      <c r="O31" s="76"/>
      <c r="P31" s="76" t="s">
        <v>8</v>
      </c>
      <c r="Q31" s="34"/>
    </row>
    <row r="32" spans="1:18" x14ac:dyDescent="0.2">
      <c r="A32" s="4"/>
      <c r="B32" s="66"/>
      <c r="C32" s="34"/>
      <c r="D32" s="79" t="s">
        <v>11</v>
      </c>
      <c r="E32" s="34"/>
      <c r="F32" s="34"/>
      <c r="G32" s="34"/>
      <c r="H32" s="34"/>
      <c r="I32" s="34"/>
      <c r="J32" s="34"/>
      <c r="K32" s="34"/>
      <c r="L32" s="34"/>
      <c r="M32" s="34"/>
      <c r="N32" s="34"/>
      <c r="O32" s="34"/>
      <c r="P32" s="34"/>
      <c r="Q32" s="34"/>
    </row>
    <row r="33" spans="1:17" x14ac:dyDescent="0.2">
      <c r="A33" s="4"/>
      <c r="B33" s="66">
        <v>1</v>
      </c>
      <c r="C33" s="34"/>
      <c r="D33" s="78" t="s">
        <v>12</v>
      </c>
      <c r="E33" s="34"/>
      <c r="F33" s="80">
        <f>'3. Data_Input_Sheet'!M55</f>
        <v>0.56000000000000005</v>
      </c>
      <c r="G33" s="80"/>
      <c r="H33" s="367"/>
      <c r="I33" s="186"/>
      <c r="J33" s="47">
        <f>$J$42*F33</f>
        <v>80153.992527531154</v>
      </c>
      <c r="K33" s="34"/>
      <c r="L33" s="80">
        <f>'3. Data_Input_Sheet'!M62</f>
        <v>4.1852842920191244E-2</v>
      </c>
      <c r="M33" s="80"/>
      <c r="N33" s="367"/>
      <c r="O33" s="186"/>
      <c r="P33" s="47">
        <f>L33*J33</f>
        <v>3354.6724586809441</v>
      </c>
      <c r="Q33" s="34"/>
    </row>
    <row r="34" spans="1:17" x14ac:dyDescent="0.2">
      <c r="A34" s="4"/>
      <c r="B34" s="66">
        <v>2</v>
      </c>
      <c r="C34" s="34"/>
      <c r="D34" s="78" t="s">
        <v>13</v>
      </c>
      <c r="E34" s="34"/>
      <c r="F34" s="81">
        <f>'3. Data_Input_Sheet'!M56</f>
        <v>0.04</v>
      </c>
      <c r="G34" s="80"/>
      <c r="H34" s="367"/>
      <c r="I34" s="186"/>
      <c r="J34" s="54">
        <f>$J$42*F34</f>
        <v>5725.2851805379396</v>
      </c>
      <c r="K34" s="34"/>
      <c r="L34" s="81">
        <f>'3. Data_Input_Sheet'!M63</f>
        <v>2.1600000000000001E-2</v>
      </c>
      <c r="M34" s="80"/>
      <c r="N34" s="367"/>
      <c r="O34" s="186"/>
      <c r="P34" s="54">
        <f>L34*J34</f>
        <v>123.6661598996195</v>
      </c>
      <c r="Q34" s="34"/>
    </row>
    <row r="35" spans="1:17" ht="13.5" thickBot="1" x14ac:dyDescent="0.25">
      <c r="A35" s="4"/>
      <c r="B35" s="66">
        <v>3</v>
      </c>
      <c r="C35" s="34"/>
      <c r="D35" s="82" t="s">
        <v>14</v>
      </c>
      <c r="E35" s="34"/>
      <c r="F35" s="83">
        <f>SUM(F33:F34)</f>
        <v>0.60000000000000009</v>
      </c>
      <c r="G35" s="88"/>
      <c r="H35" s="86"/>
      <c r="I35" s="172"/>
      <c r="J35" s="85">
        <f>SUM(J33:J34)</f>
        <v>85879.277708069101</v>
      </c>
      <c r="K35" s="34"/>
      <c r="L35" s="83">
        <f>IF(F35=0,0,SUMPRODUCT(F33:F34,L33:L34)/F35)</f>
        <v>4.0502653392178491E-2</v>
      </c>
      <c r="M35" s="88"/>
      <c r="N35" s="34"/>
      <c r="O35" s="30"/>
      <c r="P35" s="85">
        <f>SUM(P33:P34)</f>
        <v>3478.3386185805634</v>
      </c>
      <c r="Q35" s="34"/>
    </row>
    <row r="36" spans="1:17" ht="13.5" thickTop="1" x14ac:dyDescent="0.2">
      <c r="A36" s="4"/>
      <c r="B36" s="66"/>
      <c r="C36" s="34"/>
      <c r="D36" s="34"/>
      <c r="E36" s="34"/>
      <c r="F36" s="86"/>
      <c r="G36" s="86"/>
      <c r="H36" s="86"/>
      <c r="I36" s="172"/>
      <c r="J36" s="87"/>
      <c r="K36" s="34"/>
      <c r="L36" s="88"/>
      <c r="M36" s="88"/>
      <c r="N36" s="34"/>
      <c r="O36" s="30"/>
      <c r="P36" s="87"/>
      <c r="Q36" s="34"/>
    </row>
    <row r="37" spans="1:17" x14ac:dyDescent="0.2">
      <c r="A37" s="4"/>
      <c r="B37" s="66"/>
      <c r="C37" s="34"/>
      <c r="D37" s="79" t="s">
        <v>15</v>
      </c>
      <c r="E37" s="34"/>
      <c r="F37" s="86"/>
      <c r="G37" s="86"/>
      <c r="H37" s="86"/>
      <c r="I37" s="172"/>
      <c r="J37" s="87"/>
      <c r="K37" s="34"/>
      <c r="L37" s="88"/>
      <c r="M37" s="88"/>
      <c r="N37" s="34"/>
      <c r="O37" s="30"/>
      <c r="P37" s="87"/>
      <c r="Q37" s="34"/>
    </row>
    <row r="38" spans="1:17" x14ac:dyDescent="0.2">
      <c r="A38" s="4"/>
      <c r="B38" s="70">
        <v>4</v>
      </c>
      <c r="C38" s="89"/>
      <c r="D38" s="90" t="s">
        <v>16</v>
      </c>
      <c r="E38" s="89"/>
      <c r="F38" s="91">
        <f>'3. Data_Input_Sheet'!M57</f>
        <v>0.39999999999999991</v>
      </c>
      <c r="G38" s="91"/>
      <c r="H38" s="367"/>
      <c r="I38" s="186"/>
      <c r="J38" s="48">
        <f>$J$42*F38</f>
        <v>57252.851805379381</v>
      </c>
      <c r="K38" s="89"/>
      <c r="L38" s="92">
        <f>'3. Data_Input_Sheet'!M64</f>
        <v>9.2999999999999999E-2</v>
      </c>
      <c r="M38" s="92"/>
      <c r="N38" s="367"/>
      <c r="O38" s="186"/>
      <c r="P38" s="48">
        <f>L38*J38</f>
        <v>5324.5152179002826</v>
      </c>
      <c r="Q38" s="34"/>
    </row>
    <row r="39" spans="1:17" x14ac:dyDescent="0.2">
      <c r="A39" s="4"/>
      <c r="B39" s="70">
        <v>5</v>
      </c>
      <c r="C39" s="89"/>
      <c r="D39" s="90" t="s">
        <v>17</v>
      </c>
      <c r="E39" s="89"/>
      <c r="F39" s="93">
        <f>'3. Data_Input_Sheet'!M58</f>
        <v>0</v>
      </c>
      <c r="G39" s="92"/>
      <c r="H39" s="367"/>
      <c r="I39" s="186"/>
      <c r="J39" s="55">
        <f>$J$42*F39</f>
        <v>0</v>
      </c>
      <c r="K39" s="89"/>
      <c r="L39" s="93">
        <f>'3. Data_Input_Sheet'!M65</f>
        <v>0</v>
      </c>
      <c r="M39" s="92"/>
      <c r="N39" s="367"/>
      <c r="O39" s="186"/>
      <c r="P39" s="55">
        <f>L39*J39</f>
        <v>0</v>
      </c>
      <c r="Q39" s="34"/>
    </row>
    <row r="40" spans="1:17" ht="13.5" thickBot="1" x14ac:dyDescent="0.25">
      <c r="A40" s="4"/>
      <c r="B40" s="66">
        <v>6</v>
      </c>
      <c r="C40" s="34"/>
      <c r="D40" s="82" t="s">
        <v>18</v>
      </c>
      <c r="E40" s="34"/>
      <c r="F40" s="83">
        <f>SUM(F38:F39)</f>
        <v>0.39999999999999991</v>
      </c>
      <c r="G40" s="88"/>
      <c r="H40" s="86"/>
      <c r="I40" s="86"/>
      <c r="J40" s="85">
        <f>SUM(J38:J39)</f>
        <v>57252.851805379381</v>
      </c>
      <c r="K40" s="34"/>
      <c r="L40" s="83">
        <f>IF(F40=0,0,SUMPRODUCT(F38:F39,L38:L39)/F40)</f>
        <v>9.2999999999999999E-2</v>
      </c>
      <c r="M40" s="88"/>
      <c r="N40" s="34"/>
      <c r="O40" s="34"/>
      <c r="P40" s="85">
        <f>SUM(P38:P39)</f>
        <v>5324.5152179002826</v>
      </c>
      <c r="Q40" s="34"/>
    </row>
    <row r="41" spans="1:17" ht="13.5" thickTop="1" x14ac:dyDescent="0.2">
      <c r="A41" s="4"/>
      <c r="B41" s="66"/>
      <c r="C41" s="34"/>
      <c r="D41" s="34"/>
      <c r="E41" s="34"/>
      <c r="F41" s="34"/>
      <c r="G41" s="34"/>
      <c r="H41" s="34"/>
      <c r="I41" s="34"/>
      <c r="J41" s="87"/>
      <c r="K41" s="34"/>
      <c r="L41" s="88"/>
      <c r="M41" s="88"/>
      <c r="N41" s="34"/>
      <c r="O41" s="34"/>
      <c r="P41" s="87"/>
      <c r="Q41" s="34"/>
    </row>
    <row r="42" spans="1:17" ht="13.5" thickBot="1" x14ac:dyDescent="0.25">
      <c r="A42" s="4"/>
      <c r="B42" s="66">
        <v>7</v>
      </c>
      <c r="C42" s="34"/>
      <c r="D42" s="79" t="s">
        <v>19</v>
      </c>
      <c r="E42" s="34"/>
      <c r="F42" s="178">
        <f>F35+F40</f>
        <v>1</v>
      </c>
      <c r="G42" s="117"/>
      <c r="H42" s="117"/>
      <c r="I42" s="117"/>
      <c r="J42" s="95">
        <f>'4. Rate_Base'!O18</f>
        <v>143132.12951344848</v>
      </c>
      <c r="K42" s="34"/>
      <c r="L42" s="96">
        <f>(L35*F35)+(L40*F40)</f>
        <v>6.1501592035307084E-2</v>
      </c>
      <c r="M42" s="88"/>
      <c r="N42" s="34"/>
      <c r="O42" s="34"/>
      <c r="P42" s="95">
        <f>P35+P40</f>
        <v>8802.8538364808464</v>
      </c>
      <c r="Q42" s="34"/>
    </row>
    <row r="43" spans="1:17" ht="13.5" thickTop="1" x14ac:dyDescent="0.2">
      <c r="A43" s="4"/>
      <c r="B43" s="66"/>
      <c r="C43" s="34"/>
      <c r="D43" s="34"/>
      <c r="E43" s="34"/>
      <c r="F43" s="34"/>
      <c r="G43" s="34"/>
      <c r="H43" s="34"/>
      <c r="I43" s="34"/>
      <c r="J43" s="34"/>
      <c r="K43" s="34"/>
      <c r="L43" s="34"/>
      <c r="M43" s="34"/>
      <c r="N43" s="34"/>
      <c r="O43" s="34"/>
      <c r="P43" s="34"/>
      <c r="Q43" s="34"/>
    </row>
    <row r="44" spans="1:17" x14ac:dyDescent="0.2">
      <c r="A44" s="4"/>
      <c r="B44" s="4"/>
      <c r="C44" s="34"/>
      <c r="D44" s="34"/>
      <c r="E44" s="34"/>
      <c r="F44" s="34"/>
      <c r="G44" s="34"/>
      <c r="H44" s="34"/>
      <c r="I44" s="34"/>
      <c r="J44" s="34"/>
      <c r="K44" s="34"/>
      <c r="L44" s="34"/>
      <c r="M44" s="34"/>
      <c r="N44" s="34"/>
      <c r="O44" s="34"/>
      <c r="P44" s="34"/>
      <c r="Q44" s="34"/>
    </row>
    <row r="45" spans="1:17" x14ac:dyDescent="0.2">
      <c r="A45" s="4"/>
      <c r="B45" s="66"/>
      <c r="C45" s="34"/>
      <c r="D45" s="34"/>
      <c r="E45" s="34"/>
      <c r="F45" s="549" t="s">
        <v>154</v>
      </c>
      <c r="G45" s="549"/>
      <c r="H45" s="549"/>
      <c r="I45" s="549"/>
      <c r="J45" s="549"/>
      <c r="K45" s="34"/>
      <c r="L45" s="34"/>
      <c r="M45" s="34"/>
      <c r="N45" s="34"/>
      <c r="O45" s="34"/>
      <c r="P45" s="34"/>
      <c r="Q45" s="34"/>
    </row>
    <row r="46" spans="1:17" x14ac:dyDescent="0.2">
      <c r="A46" s="4"/>
      <c r="B46" s="66"/>
      <c r="C46" s="34"/>
      <c r="D46" s="548"/>
      <c r="E46" s="548"/>
      <c r="F46" s="548"/>
      <c r="G46" s="548"/>
      <c r="H46" s="548"/>
      <c r="I46" s="548"/>
      <c r="J46" s="548"/>
      <c r="K46" s="548"/>
      <c r="L46" s="548"/>
      <c r="M46" s="548"/>
      <c r="N46" s="548"/>
      <c r="O46" s="548"/>
      <c r="P46" s="548"/>
      <c r="Q46" s="34"/>
    </row>
    <row r="47" spans="1:17" x14ac:dyDescent="0.2">
      <c r="A47" s="4"/>
      <c r="B47" s="66"/>
      <c r="C47" s="34"/>
      <c r="D47" s="34"/>
      <c r="E47" s="34"/>
      <c r="F47" s="170" t="s">
        <v>20</v>
      </c>
      <c r="G47" s="170"/>
      <c r="H47" s="170"/>
      <c r="I47" s="170"/>
      <c r="J47" s="170" t="s">
        <v>8</v>
      </c>
      <c r="K47" s="76"/>
      <c r="L47" s="170" t="s">
        <v>20</v>
      </c>
      <c r="M47" s="170"/>
      <c r="N47" s="76"/>
      <c r="O47" s="76"/>
      <c r="P47" s="170" t="s">
        <v>8</v>
      </c>
      <c r="Q47" s="34"/>
    </row>
    <row r="48" spans="1:17" x14ac:dyDescent="0.2">
      <c r="A48" s="4"/>
      <c r="B48" s="66"/>
      <c r="C48" s="34"/>
      <c r="D48" s="79" t="s">
        <v>11</v>
      </c>
      <c r="E48" s="34"/>
      <c r="F48" s="34"/>
      <c r="G48" s="34"/>
      <c r="H48" s="34"/>
      <c r="I48" s="34"/>
      <c r="J48" s="34"/>
      <c r="K48" s="34"/>
      <c r="L48" s="34"/>
      <c r="M48" s="34"/>
      <c r="N48" s="34"/>
      <c r="O48" s="34"/>
      <c r="P48" s="34"/>
      <c r="Q48" s="34"/>
    </row>
    <row r="49" spans="1:17" x14ac:dyDescent="0.2">
      <c r="A49" s="4"/>
      <c r="B49" s="66">
        <v>8</v>
      </c>
      <c r="C49" s="34"/>
      <c r="D49" s="78" t="s">
        <v>12</v>
      </c>
      <c r="E49" s="34"/>
      <c r="F49" s="80">
        <f>IF(ISBLANK('3. Data_Input_Sheet'!U55),F33,'3. Data_Input_Sheet'!U55)</f>
        <v>0.56000000000000005</v>
      </c>
      <c r="G49" s="80"/>
      <c r="H49" s="367"/>
      <c r="I49" s="186"/>
      <c r="J49" s="47">
        <f>$J$58*F49</f>
        <v>78762.08764883806</v>
      </c>
      <c r="K49" s="34"/>
      <c r="L49" s="80">
        <f>IF(ISBLANK('3. Data_Input_Sheet'!U62),L17,'3. Data_Input_Sheet'!U62)</f>
        <v>4.0416545020280525E-2</v>
      </c>
      <c r="M49" s="80"/>
      <c r="N49" s="367"/>
      <c r="O49" s="186"/>
      <c r="P49" s="47">
        <f>L49*J49</f>
        <v>3183.2914613505441</v>
      </c>
      <c r="Q49" s="34"/>
    </row>
    <row r="50" spans="1:17" x14ac:dyDescent="0.2">
      <c r="A50" s="4"/>
      <c r="B50" s="66">
        <v>9</v>
      </c>
      <c r="C50" s="34"/>
      <c r="D50" s="78" t="s">
        <v>13</v>
      </c>
      <c r="E50" s="34"/>
      <c r="F50" s="81">
        <f>IF(ISBLANK('3. Data_Input_Sheet'!U56),F34,'3. Data_Input_Sheet'!U56)</f>
        <v>0.04</v>
      </c>
      <c r="G50" s="80"/>
      <c r="H50" s="367"/>
      <c r="I50" s="186"/>
      <c r="J50" s="54">
        <f>$J$58*F50</f>
        <v>5625.8634034884326</v>
      </c>
      <c r="K50" s="34"/>
      <c r="L50" s="81">
        <f>IF(ISBLANK('3. Data_Input_Sheet'!U63),L18,'3. Data_Input_Sheet'!U63)</f>
        <v>1.6500000000000001E-2</v>
      </c>
      <c r="M50" s="80"/>
      <c r="N50" s="367"/>
      <c r="O50" s="186"/>
      <c r="P50" s="54">
        <f>L50*J50</f>
        <v>92.826746157559143</v>
      </c>
      <c r="Q50" s="34"/>
    </row>
    <row r="51" spans="1:17" ht="13.5" thickBot="1" x14ac:dyDescent="0.25">
      <c r="A51" s="4"/>
      <c r="B51" s="66">
        <v>10</v>
      </c>
      <c r="C51" s="34"/>
      <c r="D51" s="82" t="s">
        <v>14</v>
      </c>
      <c r="E51" s="34"/>
      <c r="F51" s="83">
        <f>SUM(F49:F50)</f>
        <v>0.60000000000000009</v>
      </c>
      <c r="G51" s="88"/>
      <c r="H51" s="86"/>
      <c r="I51" s="172"/>
      <c r="J51" s="85">
        <f>SUM(J49:J50)</f>
        <v>84387.951052326491</v>
      </c>
      <c r="K51" s="34"/>
      <c r="L51" s="83">
        <f>IF(F51=0,0,SUMPRODUCT(F49:F50,L49:L50)/F51)</f>
        <v>3.8822108685595158E-2</v>
      </c>
      <c r="M51" s="88"/>
      <c r="N51" s="34"/>
      <c r="O51" s="30"/>
      <c r="P51" s="85">
        <f>SUM(P49:P50)</f>
        <v>3276.1182075081033</v>
      </c>
      <c r="Q51" s="34"/>
    </row>
    <row r="52" spans="1:17" ht="13.5" thickTop="1" x14ac:dyDescent="0.2">
      <c r="A52" s="4"/>
      <c r="B52" s="66"/>
      <c r="C52" s="34"/>
      <c r="D52" s="34"/>
      <c r="E52" s="34"/>
      <c r="F52" s="86"/>
      <c r="G52" s="86"/>
      <c r="H52" s="86"/>
      <c r="I52" s="172"/>
      <c r="J52" s="87"/>
      <c r="K52" s="34"/>
      <c r="L52" s="88"/>
      <c r="M52" s="88"/>
      <c r="N52" s="34"/>
      <c r="O52" s="30"/>
      <c r="P52" s="87"/>
      <c r="Q52" s="34"/>
    </row>
    <row r="53" spans="1:17" x14ac:dyDescent="0.2">
      <c r="A53" s="4"/>
      <c r="B53" s="66"/>
      <c r="C53" s="34"/>
      <c r="D53" s="79" t="s">
        <v>15</v>
      </c>
      <c r="E53" s="34"/>
      <c r="F53" s="86"/>
      <c r="G53" s="86"/>
      <c r="H53" s="86"/>
      <c r="I53" s="172"/>
      <c r="J53" s="87"/>
      <c r="K53" s="34"/>
      <c r="L53" s="88"/>
      <c r="M53" s="88"/>
      <c r="N53" s="34"/>
      <c r="O53" s="30"/>
      <c r="P53" s="87"/>
      <c r="Q53" s="34"/>
    </row>
    <row r="54" spans="1:17" x14ac:dyDescent="0.2">
      <c r="A54" s="4"/>
      <c r="B54" s="66">
        <v>11</v>
      </c>
      <c r="C54" s="34"/>
      <c r="D54" s="78" t="s">
        <v>16</v>
      </c>
      <c r="E54" s="34"/>
      <c r="F54" s="88">
        <f>IF(ISBLANK('3. Data_Input_Sheet'!U57),F38,'3. Data_Input_Sheet'!U57)</f>
        <v>0.39999999999999991</v>
      </c>
      <c r="G54" s="86"/>
      <c r="H54" s="367"/>
      <c r="I54" s="186"/>
      <c r="J54" s="47">
        <f>$J$58*F54</f>
        <v>56258.634034884315</v>
      </c>
      <c r="K54" s="34"/>
      <c r="L54" s="80">
        <f>IF(ISBLANK('3. Data_Input_Sheet'!U64),L22,'3. Data_Input_Sheet'!U64)</f>
        <v>9.1899999999999996E-2</v>
      </c>
      <c r="M54" s="80"/>
      <c r="N54" s="367"/>
      <c r="O54" s="186"/>
      <c r="P54" s="47">
        <f>L54*J54</f>
        <v>5170.1684678058682</v>
      </c>
      <c r="Q54" s="34"/>
    </row>
    <row r="55" spans="1:17" x14ac:dyDescent="0.2">
      <c r="A55" s="4"/>
      <c r="B55" s="66">
        <v>12</v>
      </c>
      <c r="C55" s="34"/>
      <c r="D55" s="78" t="s">
        <v>17</v>
      </c>
      <c r="E55" s="34"/>
      <c r="F55" s="81">
        <f>IF(ISBLANK('3. Data_Input_Sheet'!U58),F39,'3. Data_Input_Sheet'!U58)</f>
        <v>0</v>
      </c>
      <c r="G55" s="172"/>
      <c r="H55" s="367"/>
      <c r="I55" s="186"/>
      <c r="J55" s="54">
        <f>$J$58*F55</f>
        <v>0</v>
      </c>
      <c r="K55" s="34"/>
      <c r="L55" s="81">
        <f>IF(ISBLANK('3. Data_Input_Sheet'!U65),L23,'3. Data_Input_Sheet'!U65)</f>
        <v>0</v>
      </c>
      <c r="M55" s="80"/>
      <c r="N55" s="367"/>
      <c r="O55" s="186"/>
      <c r="P55" s="54">
        <f>L55*J55</f>
        <v>0</v>
      </c>
      <c r="Q55" s="34"/>
    </row>
    <row r="56" spans="1:17" ht="13.5" thickBot="1" x14ac:dyDescent="0.25">
      <c r="A56" s="4"/>
      <c r="B56" s="66">
        <v>13</v>
      </c>
      <c r="C56" s="34"/>
      <c r="D56" s="82" t="s">
        <v>18</v>
      </c>
      <c r="E56" s="34"/>
      <c r="F56" s="83">
        <f>SUM(F54:F55)</f>
        <v>0.39999999999999991</v>
      </c>
      <c r="G56" s="86"/>
      <c r="H56" s="86"/>
      <c r="I56" s="86"/>
      <c r="J56" s="85">
        <f>SUM(J54:J55)</f>
        <v>56258.634034884315</v>
      </c>
      <c r="K56" s="34"/>
      <c r="L56" s="83">
        <f>IF(F56=0,0,SUMPRODUCT(F54:F55,L54:L55)/F56)</f>
        <v>9.1899999999999982E-2</v>
      </c>
      <c r="M56" s="88"/>
      <c r="N56" s="34"/>
      <c r="O56" s="34"/>
      <c r="P56" s="85">
        <f>SUM(P54:P55)</f>
        <v>5170.1684678058682</v>
      </c>
      <c r="Q56" s="34"/>
    </row>
    <row r="57" spans="1:17" ht="13.5" thickTop="1" x14ac:dyDescent="0.2">
      <c r="A57" s="4"/>
      <c r="B57" s="66"/>
      <c r="C57" s="34"/>
      <c r="D57" s="34"/>
      <c r="E57" s="34"/>
      <c r="F57" s="34"/>
      <c r="G57" s="34"/>
      <c r="H57" s="34"/>
      <c r="I57" s="34"/>
      <c r="J57" s="87"/>
      <c r="K57" s="34"/>
      <c r="L57" s="88"/>
      <c r="M57" s="88"/>
      <c r="N57" s="34"/>
      <c r="O57" s="34"/>
      <c r="P57" s="87"/>
      <c r="Q57" s="34"/>
    </row>
    <row r="58" spans="1:17" ht="13.5" thickBot="1" x14ac:dyDescent="0.25">
      <c r="A58" s="4"/>
      <c r="B58" s="66">
        <v>14</v>
      </c>
      <c r="C58" s="34"/>
      <c r="D58" s="82" t="s">
        <v>19</v>
      </c>
      <c r="E58" s="34"/>
      <c r="F58" s="178">
        <f>F51+F56</f>
        <v>1</v>
      </c>
      <c r="G58" s="117"/>
      <c r="H58" s="117"/>
      <c r="I58" s="117"/>
      <c r="J58" s="95">
        <f>'4. Rate_Base'!W18</f>
        <v>140646.58508721081</v>
      </c>
      <c r="K58" s="34"/>
      <c r="L58" s="96">
        <f>(L51*F51)+(L56*F56)</f>
        <v>6.0053265211357086E-2</v>
      </c>
      <c r="M58" s="88"/>
      <c r="N58" s="34"/>
      <c r="O58" s="34"/>
      <c r="P58" s="95">
        <f>P51+P56</f>
        <v>8446.2866753139715</v>
      </c>
      <c r="Q58" s="34"/>
    </row>
    <row r="59" spans="1:17" ht="13.5" thickTop="1" x14ac:dyDescent="0.2">
      <c r="B59" s="34"/>
      <c r="C59" s="34"/>
      <c r="D59" s="34"/>
      <c r="E59" s="34"/>
      <c r="F59" s="34"/>
      <c r="G59" s="34"/>
      <c r="H59" s="34"/>
      <c r="I59" s="34"/>
      <c r="J59" s="34"/>
      <c r="K59" s="34"/>
      <c r="L59" s="34"/>
      <c r="M59" s="34"/>
      <c r="N59" s="34"/>
      <c r="O59" s="34"/>
      <c r="P59" s="34"/>
      <c r="Q59" s="34"/>
    </row>
    <row r="61" spans="1:17" x14ac:dyDescent="0.2">
      <c r="B61" s="542" t="s">
        <v>38</v>
      </c>
      <c r="C61" s="542"/>
      <c r="D61" s="542"/>
      <c r="E61" s="542"/>
      <c r="F61" s="542"/>
      <c r="G61" s="542"/>
      <c r="H61" s="542"/>
      <c r="I61" s="542"/>
      <c r="J61" s="542"/>
      <c r="K61" s="542"/>
      <c r="L61" s="542"/>
      <c r="M61" s="542"/>
      <c r="N61" s="542"/>
      <c r="O61" s="542"/>
      <c r="P61" s="542"/>
    </row>
    <row r="62" spans="1:17" ht="37.5" customHeight="1" x14ac:dyDescent="0.2">
      <c r="B62" s="11" t="s">
        <v>2</v>
      </c>
      <c r="D62" s="550" t="str">
        <f>'3. Data_Input_Sheet'!C71</f>
        <v>Data in column E is for Application as originally filed.  For updated revenue requirement as a result of interrogatory responses, technical or settlement conferences, etc., use colimn M and Adjustments in column I</v>
      </c>
      <c r="E62" s="550"/>
      <c r="F62" s="550"/>
      <c r="G62" s="550"/>
      <c r="H62" s="550"/>
      <c r="I62" s="550"/>
      <c r="J62" s="550"/>
      <c r="K62" s="550"/>
      <c r="L62" s="550"/>
      <c r="M62" s="550"/>
      <c r="N62" s="550"/>
      <c r="O62" s="550"/>
      <c r="P62" s="550"/>
    </row>
    <row r="63" spans="1:17" x14ac:dyDescent="0.2">
      <c r="B63" s="365"/>
      <c r="D63" s="521"/>
      <c r="E63" s="521"/>
      <c r="F63" s="521"/>
      <c r="G63" s="521"/>
      <c r="H63" s="521"/>
      <c r="I63" s="521"/>
      <c r="J63" s="521"/>
      <c r="K63" s="521"/>
      <c r="L63" s="521"/>
      <c r="M63" s="521"/>
      <c r="N63" s="521"/>
      <c r="O63" s="521"/>
      <c r="P63" s="521"/>
    </row>
    <row r="64" spans="1:17" x14ac:dyDescent="0.2">
      <c r="B64" s="365"/>
      <c r="D64" s="521"/>
      <c r="E64" s="521"/>
      <c r="F64" s="521"/>
      <c r="G64" s="521"/>
      <c r="H64" s="521"/>
      <c r="I64" s="521"/>
      <c r="J64" s="521"/>
      <c r="K64" s="521"/>
      <c r="L64" s="521"/>
      <c r="M64" s="521"/>
      <c r="N64" s="521"/>
      <c r="O64" s="521"/>
      <c r="P64" s="521"/>
    </row>
    <row r="65" spans="2:16" x14ac:dyDescent="0.2">
      <c r="B65" s="365"/>
      <c r="D65" s="521"/>
      <c r="E65" s="521"/>
      <c r="F65" s="521"/>
      <c r="G65" s="521"/>
      <c r="H65" s="521"/>
      <c r="I65" s="521"/>
      <c r="J65" s="521"/>
      <c r="K65" s="521"/>
      <c r="L65" s="521"/>
      <c r="M65" s="521"/>
      <c r="N65" s="521"/>
      <c r="O65" s="521"/>
      <c r="P65" s="521"/>
    </row>
    <row r="66" spans="2:16" x14ac:dyDescent="0.2">
      <c r="B66" s="365"/>
      <c r="D66" s="521"/>
      <c r="E66" s="521"/>
      <c r="F66" s="521"/>
      <c r="G66" s="521"/>
      <c r="H66" s="521"/>
      <c r="I66" s="521"/>
      <c r="J66" s="521"/>
      <c r="K66" s="521"/>
      <c r="L66" s="521"/>
      <c r="M66" s="521"/>
      <c r="N66" s="521"/>
      <c r="O66" s="521"/>
      <c r="P66" s="521"/>
    </row>
    <row r="67" spans="2:16" x14ac:dyDescent="0.2">
      <c r="B67" s="365"/>
      <c r="D67" s="521"/>
      <c r="E67" s="521"/>
      <c r="F67" s="521"/>
      <c r="G67" s="521"/>
      <c r="H67" s="521"/>
      <c r="I67" s="521"/>
      <c r="J67" s="521"/>
      <c r="K67" s="521"/>
      <c r="L67" s="521"/>
      <c r="M67" s="521"/>
      <c r="N67" s="521"/>
      <c r="O67" s="521"/>
      <c r="P67" s="521"/>
    </row>
    <row r="68" spans="2:16" x14ac:dyDescent="0.2">
      <c r="B68" s="365"/>
      <c r="D68" s="521"/>
      <c r="E68" s="521"/>
      <c r="F68" s="521"/>
      <c r="G68" s="521"/>
      <c r="H68" s="521"/>
      <c r="I68" s="521"/>
      <c r="J68" s="521"/>
      <c r="K68" s="521"/>
      <c r="L68" s="521"/>
      <c r="M68" s="521"/>
      <c r="N68" s="521"/>
      <c r="O68" s="521"/>
      <c r="P68" s="521"/>
    </row>
  </sheetData>
  <sheetProtection password="82A3" sheet="1" objects="1" scenarios="1" formatColumns="0" formatRows="0"/>
  <mergeCells count="20">
    <mergeCell ref="C1:N1"/>
    <mergeCell ref="C3:N3"/>
    <mergeCell ref="C4:J4"/>
    <mergeCell ref="C2:R2"/>
    <mergeCell ref="F13:J13"/>
    <mergeCell ref="B5:N5"/>
    <mergeCell ref="F11:J11"/>
    <mergeCell ref="D68:P68"/>
    <mergeCell ref="D66:P66"/>
    <mergeCell ref="D62:P62"/>
    <mergeCell ref="D63:P63"/>
    <mergeCell ref="D64:P64"/>
    <mergeCell ref="D65:P65"/>
    <mergeCell ref="D14:P14"/>
    <mergeCell ref="D30:P30"/>
    <mergeCell ref="F45:J45"/>
    <mergeCell ref="F29:J29"/>
    <mergeCell ref="D67:P67"/>
    <mergeCell ref="B61:P61"/>
    <mergeCell ref="D46:P46"/>
  </mergeCells>
  <phoneticPr fontId="2" type="noConversion"/>
  <conditionalFormatting sqref="D30:P30">
    <cfRule type="cellIs" dxfId="3" priority="1" stopIfTrue="1" operator="equal">
      <formula>""</formula>
    </cfRule>
  </conditionalFormatting>
  <printOptions horizontalCentered="1"/>
  <pageMargins left="0.74803149606299213" right="0.74803149606299213" top="0.55118110236220474" bottom="0.98425196850393704" header="0.31496062992125984" footer="0.51181102362204722"/>
  <pageSetup scale="69" orientation="portrait" r:id="rId1"/>
  <headerFooter alignWithMargins="0">
    <oddFooter>&amp;C6</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R60"/>
  <sheetViews>
    <sheetView showGridLines="0" topLeftCell="A16" zoomScaleNormal="100" zoomScaleSheetLayoutView="100" workbookViewId="0">
      <selection activeCell="F51" sqref="F51"/>
    </sheetView>
  </sheetViews>
  <sheetFormatPr defaultRowHeight="12.75" x14ac:dyDescent="0.2"/>
  <cols>
    <col min="1" max="1" width="1.28515625" style="5" customWidth="1"/>
    <col min="2" max="2" width="5.7109375" style="5" customWidth="1"/>
    <col min="3" max="3" width="2.7109375" style="5" customWidth="1"/>
    <col min="4" max="4" width="27.42578125" style="5" customWidth="1"/>
    <col min="5" max="5" width="1.42578125" style="5" customWidth="1"/>
    <col min="6" max="6" width="15.7109375" style="5" customWidth="1"/>
    <col min="7" max="7" width="2.7109375" style="5" customWidth="1"/>
    <col min="8" max="8" width="15.5703125" style="5" customWidth="1"/>
    <col min="9" max="9" width="1.7109375" style="5" customWidth="1"/>
    <col min="10" max="10" width="15.7109375" style="5" customWidth="1"/>
    <col min="11" max="11" width="2.7109375" style="5" customWidth="1"/>
    <col min="12" max="12" width="15.7109375" style="5" customWidth="1"/>
    <col min="13" max="13" width="1.7109375" style="5" customWidth="1"/>
    <col min="14" max="14" width="15.7109375" style="5" customWidth="1"/>
    <col min="15" max="15" width="2.85546875" style="5" customWidth="1"/>
    <col min="16" max="16" width="15.7109375" style="5" customWidth="1"/>
    <col min="17" max="17" width="1.7109375" style="5" customWidth="1"/>
    <col min="18" max="16384" width="9.140625" style="5"/>
  </cols>
  <sheetData>
    <row r="1" spans="2:16" s="2" customFormat="1" ht="21.75" x14ac:dyDescent="0.2">
      <c r="C1" s="561"/>
      <c r="D1" s="561"/>
      <c r="E1" s="561"/>
      <c r="F1" s="561"/>
      <c r="G1" s="561"/>
      <c r="H1" s="561"/>
      <c r="I1" s="561"/>
      <c r="J1" s="561"/>
      <c r="K1" s="561"/>
      <c r="L1" s="561"/>
      <c r="M1" s="561"/>
      <c r="N1" s="561"/>
      <c r="O1" s="561"/>
      <c r="P1" s="147" t="str">
        <f>CONCATENATE('2. Table of Contents'!$F$6," ",'2. Table of Contents'!$G$6)</f>
        <v xml:space="preserve"> </v>
      </c>
    </row>
    <row r="2" spans="2:16" s="2" customFormat="1" ht="18" x14ac:dyDescent="0.25">
      <c r="C2" s="562"/>
      <c r="D2" s="562"/>
      <c r="E2" s="562"/>
      <c r="F2" s="562"/>
      <c r="G2" s="562"/>
      <c r="H2" s="562"/>
      <c r="I2" s="562"/>
      <c r="J2" s="562"/>
      <c r="K2" s="562"/>
      <c r="L2" s="562"/>
      <c r="M2" s="562"/>
      <c r="N2" s="562"/>
      <c r="O2" s="562"/>
    </row>
    <row r="3" spans="2:16" s="2" customFormat="1" ht="18" x14ac:dyDescent="0.25">
      <c r="C3" s="562"/>
      <c r="D3" s="562"/>
      <c r="E3" s="562"/>
      <c r="F3" s="562"/>
      <c r="G3" s="562"/>
      <c r="H3" s="562"/>
      <c r="I3" s="562"/>
      <c r="J3" s="562"/>
      <c r="K3" s="562"/>
      <c r="L3" s="562"/>
      <c r="M3" s="562"/>
      <c r="N3" s="562"/>
      <c r="O3" s="562"/>
    </row>
    <row r="4" spans="2:16" s="2" customFormat="1" ht="18" x14ac:dyDescent="0.25">
      <c r="C4" s="562"/>
      <c r="D4" s="562"/>
      <c r="E4" s="562"/>
      <c r="F4" s="562"/>
      <c r="G4" s="562"/>
      <c r="H4" s="562"/>
    </row>
    <row r="5" spans="2:16" s="2" customFormat="1" ht="15.75" x14ac:dyDescent="0.25">
      <c r="E5" s="3"/>
      <c r="F5" s="3"/>
    </row>
    <row r="6" spans="2:16" s="2" customFormat="1" ht="36.75" customHeight="1" x14ac:dyDescent="0.2"/>
    <row r="7" spans="2:16" ht="4.5" customHeight="1" x14ac:dyDescent="0.2"/>
    <row r="8" spans="2:16" ht="15.75" x14ac:dyDescent="0.25">
      <c r="E8" s="58"/>
      <c r="F8" s="539"/>
      <c r="G8" s="539"/>
      <c r="H8" s="539"/>
      <c r="I8" s="539"/>
      <c r="J8" s="539"/>
      <c r="K8" s="539"/>
      <c r="L8" s="539"/>
      <c r="M8" s="539"/>
      <c r="N8" s="539"/>
      <c r="O8" s="539"/>
      <c r="P8" s="539"/>
    </row>
    <row r="9" spans="2:16" ht="15.75" x14ac:dyDescent="0.25">
      <c r="E9" s="58"/>
      <c r="F9" s="59"/>
      <c r="G9" s="59"/>
      <c r="H9" s="59"/>
      <c r="I9" s="59"/>
      <c r="J9" s="59"/>
      <c r="K9" s="59"/>
      <c r="L9" s="59"/>
      <c r="M9" s="59"/>
      <c r="N9" s="59"/>
      <c r="O9" s="59"/>
      <c r="P9" s="59"/>
    </row>
    <row r="10" spans="2:16" ht="18" x14ac:dyDescent="0.25">
      <c r="B10" s="382" t="s">
        <v>251</v>
      </c>
      <c r="E10" s="58"/>
      <c r="F10" s="59"/>
      <c r="G10" s="59"/>
      <c r="H10" s="59"/>
      <c r="I10" s="59"/>
      <c r="J10" s="59"/>
      <c r="K10" s="59"/>
      <c r="L10" s="59"/>
      <c r="M10" s="59"/>
      <c r="N10" s="59"/>
      <c r="O10" s="59"/>
      <c r="P10" s="59"/>
    </row>
    <row r="11" spans="2:16" ht="15.75" x14ac:dyDescent="0.25">
      <c r="E11" s="58"/>
      <c r="F11" s="59"/>
      <c r="G11" s="59"/>
      <c r="H11" s="59"/>
      <c r="I11" s="59"/>
      <c r="J11" s="59"/>
      <c r="K11" s="59"/>
      <c r="L11" s="59"/>
      <c r="M11" s="59"/>
      <c r="N11" s="59"/>
      <c r="O11" s="59"/>
      <c r="P11" s="59"/>
    </row>
    <row r="12" spans="2:16" ht="15.75" x14ac:dyDescent="0.25">
      <c r="E12" s="58"/>
      <c r="F12" s="59"/>
      <c r="G12" s="59"/>
      <c r="H12" s="59"/>
      <c r="I12" s="59"/>
      <c r="J12" s="59"/>
      <c r="K12" s="59"/>
      <c r="L12" s="59"/>
      <c r="M12" s="59"/>
      <c r="N12" s="59"/>
      <c r="O12" s="59"/>
      <c r="P12" s="59"/>
    </row>
    <row r="13" spans="2:16" ht="15.75" x14ac:dyDescent="0.25">
      <c r="E13" s="58"/>
      <c r="F13" s="560" t="s">
        <v>155</v>
      </c>
      <c r="G13" s="560"/>
      <c r="H13" s="560"/>
      <c r="I13" s="310"/>
      <c r="J13" s="560" t="str">
        <f>IF(ISBLANK('3. Data_Input_Sheet'!M12),"",'3. Data_Input_Sheet'!M12)</f>
        <v>Close of Discovery</v>
      </c>
      <c r="K13" s="560"/>
      <c r="L13" s="560"/>
      <c r="M13" s="310"/>
      <c r="N13" s="560" t="str">
        <f>'3. Data_Input_Sheet'!U12</f>
        <v>Per Board Decision</v>
      </c>
      <c r="O13" s="560"/>
      <c r="P13" s="560"/>
    </row>
    <row r="14" spans="2:16" ht="6" customHeight="1" x14ac:dyDescent="0.25">
      <c r="D14" s="59"/>
      <c r="E14" s="59"/>
      <c r="F14" s="310"/>
      <c r="G14" s="310"/>
      <c r="H14" s="310"/>
      <c r="I14" s="310"/>
      <c r="J14" s="310"/>
      <c r="K14" s="310"/>
      <c r="L14" s="310"/>
      <c r="M14" s="310"/>
      <c r="N14" s="310"/>
      <c r="O14" s="310"/>
      <c r="P14" s="311"/>
    </row>
    <row r="15" spans="2:16" x14ac:dyDescent="0.2">
      <c r="B15" s="565" t="s">
        <v>37</v>
      </c>
      <c r="D15" s="564" t="s">
        <v>36</v>
      </c>
      <c r="F15" s="558" t="s">
        <v>127</v>
      </c>
      <c r="G15" s="312"/>
      <c r="H15" s="556" t="s">
        <v>128</v>
      </c>
      <c r="I15" s="313"/>
      <c r="J15" s="558" t="s">
        <v>127</v>
      </c>
      <c r="K15" s="312"/>
      <c r="L15" s="556" t="s">
        <v>128</v>
      </c>
      <c r="M15" s="313"/>
      <c r="N15" s="558" t="s">
        <v>127</v>
      </c>
      <c r="O15" s="312"/>
      <c r="P15" s="556" t="s">
        <v>128</v>
      </c>
    </row>
    <row r="16" spans="2:16" ht="24.75" customHeight="1" x14ac:dyDescent="0.2">
      <c r="B16" s="566"/>
      <c r="C16" s="61"/>
      <c r="D16" s="554"/>
      <c r="E16" s="44"/>
      <c r="F16" s="559"/>
      <c r="G16" s="308"/>
      <c r="H16" s="557"/>
      <c r="I16" s="313"/>
      <c r="J16" s="559"/>
      <c r="K16" s="2"/>
      <c r="L16" s="557"/>
      <c r="M16" s="313"/>
      <c r="N16" s="559"/>
      <c r="O16" s="2"/>
      <c r="P16" s="557"/>
    </row>
    <row r="17" spans="2:18" x14ac:dyDescent="0.2">
      <c r="B17" s="62"/>
      <c r="C17" s="61"/>
      <c r="D17" s="44"/>
      <c r="E17" s="44"/>
      <c r="F17" s="63"/>
      <c r="G17" s="44"/>
      <c r="H17" s="64"/>
      <c r="J17" s="65"/>
      <c r="K17" s="66"/>
      <c r="L17" s="67"/>
      <c r="N17" s="65"/>
      <c r="O17" s="66"/>
      <c r="P17" s="67"/>
      <c r="Q17" s="139"/>
    </row>
    <row r="18" spans="2:18" x14ac:dyDescent="0.2">
      <c r="B18" s="4"/>
      <c r="D18" s="4"/>
      <c r="F18" s="65"/>
      <c r="G18" s="66"/>
      <c r="H18" s="35"/>
      <c r="J18" s="65"/>
      <c r="K18" s="66"/>
      <c r="L18" s="35"/>
      <c r="N18" s="65"/>
      <c r="O18" s="66"/>
      <c r="P18" s="35"/>
      <c r="Q18" s="139"/>
    </row>
    <row r="19" spans="2:18" x14ac:dyDescent="0.2">
      <c r="B19" s="171">
        <v>1</v>
      </c>
      <c r="D19" s="5" t="s">
        <v>149</v>
      </c>
      <c r="F19" s="204"/>
      <c r="G19" s="205"/>
      <c r="H19" s="206">
        <f>F52</f>
        <v>105.2964743543243</v>
      </c>
      <c r="I19" s="197"/>
      <c r="J19" s="204"/>
      <c r="K19" s="205"/>
      <c r="L19" s="206">
        <f>J52</f>
        <v>664.66717343968969</v>
      </c>
      <c r="M19" s="197"/>
      <c r="N19" s="204"/>
      <c r="O19" s="205"/>
      <c r="P19" s="206">
        <f>N52</f>
        <v>842.55523860195456</v>
      </c>
      <c r="Q19" s="139"/>
    </row>
    <row r="20" spans="2:18" x14ac:dyDescent="0.2">
      <c r="B20" s="171">
        <v>2</v>
      </c>
      <c r="D20" s="5" t="s">
        <v>150</v>
      </c>
      <c r="F20" s="207">
        <f>'3. Data_Input_Sheet'!E25</f>
        <v>26088.546460179434</v>
      </c>
      <c r="G20" s="205"/>
      <c r="H20" s="206">
        <f>'3. Data_Input_Sheet'!E26-H19</f>
        <v>26088.54646017943</v>
      </c>
      <c r="I20" s="197"/>
      <c r="J20" s="207">
        <f>IF(ISBLANK('3. Data_Input_Sheet'!M25),'3. Data_Input_Sheet'!E25,'3. Data_Input_Sheet'!M25)</f>
        <v>26149.661198967788</v>
      </c>
      <c r="K20" s="205"/>
      <c r="L20" s="206">
        <f>IF(ISBLANK('3. Data_Input_Sheet'!M26),'3. Data_Input_Sheet'!E26-L19,'3. Data_Input_Sheet'!M26-L19)</f>
        <v>26149.661198967784</v>
      </c>
      <c r="M20" s="197"/>
      <c r="N20" s="207">
        <f>IF(ISBLANK('3. Data_Input_Sheet'!U25),'3. Data_Input_Sheet'!M25,'3. Data_Input_Sheet'!U25)</f>
        <v>25563.705871485632</v>
      </c>
      <c r="O20" s="205"/>
      <c r="P20" s="206">
        <f>IF(ISBLANK('3. Data_Input_Sheet'!U26),'3. Data_Input_Sheet'!M26-P19,'3. Data_Input_Sheet'!U26-P19)</f>
        <v>25563.705871485628</v>
      </c>
      <c r="Q20" s="139"/>
    </row>
    <row r="21" spans="2:18" ht="25.5" x14ac:dyDescent="0.2">
      <c r="B21" s="171">
        <v>3</v>
      </c>
      <c r="D21" s="28" t="s">
        <v>151</v>
      </c>
      <c r="F21" s="208">
        <f>'5. Utility Income'!F48</f>
        <v>1517.630594167234</v>
      </c>
      <c r="G21" s="205"/>
      <c r="H21" s="209">
        <f>'5. Utility Income'!F48</f>
        <v>1517.630594167234</v>
      </c>
      <c r="I21" s="197"/>
      <c r="J21" s="208">
        <f>'5. Utility Income'!N48</f>
        <v>1492.7683468303428</v>
      </c>
      <c r="K21" s="205"/>
      <c r="L21" s="206">
        <f>J21</f>
        <v>1492.7683468303428</v>
      </c>
      <c r="M21" s="197"/>
      <c r="N21" s="208">
        <f>'5. Utility Income'!V48</f>
        <v>1456.0315399142621</v>
      </c>
      <c r="O21" s="205"/>
      <c r="P21" s="206">
        <f>'5. Utility Income'!V48</f>
        <v>1456.0315399142621</v>
      </c>
      <c r="Q21" s="139"/>
    </row>
    <row r="22" spans="2:18" ht="13.5" thickBot="1" x14ac:dyDescent="0.25">
      <c r="B22" s="171">
        <v>4</v>
      </c>
      <c r="D22" s="16" t="s">
        <v>110</v>
      </c>
      <c r="F22" s="210">
        <f>SUM(F20:F21)</f>
        <v>27606.177054346666</v>
      </c>
      <c r="G22" s="205"/>
      <c r="H22" s="211">
        <f>SUM(H19:H21)</f>
        <v>27711.473528700986</v>
      </c>
      <c r="I22" s="197"/>
      <c r="J22" s="212">
        <f>SUM(J20:J21)</f>
        <v>27642.429545798132</v>
      </c>
      <c r="K22" s="205"/>
      <c r="L22" s="211">
        <f>SUM(L19:L21)</f>
        <v>28307.096719237819</v>
      </c>
      <c r="M22" s="197"/>
      <c r="N22" s="212">
        <f>SUM(N20:N21)</f>
        <v>27019.737411399896</v>
      </c>
      <c r="O22" s="205"/>
      <c r="P22" s="211">
        <f>SUM(P19:P21)</f>
        <v>27862.292650001848</v>
      </c>
      <c r="Q22" s="139"/>
    </row>
    <row r="23" spans="2:18" ht="13.5" thickTop="1" x14ac:dyDescent="0.2">
      <c r="B23" s="171"/>
      <c r="F23" s="213"/>
      <c r="G23" s="205"/>
      <c r="H23" s="214"/>
      <c r="I23" s="197"/>
      <c r="J23" s="213"/>
      <c r="K23" s="205"/>
      <c r="L23" s="206"/>
      <c r="M23" s="197"/>
      <c r="N23" s="213"/>
      <c r="O23" s="205"/>
      <c r="P23" s="206"/>
      <c r="Q23" s="139"/>
    </row>
    <row r="24" spans="2:18" x14ac:dyDescent="0.2">
      <c r="B24" s="171">
        <v>5</v>
      </c>
      <c r="C24" s="15"/>
      <c r="D24" s="24" t="s">
        <v>117</v>
      </c>
      <c r="E24" s="15"/>
      <c r="F24" s="207">
        <f>'5. Utility Income'!F27</f>
        <v>18554.186484822651</v>
      </c>
      <c r="G24" s="205"/>
      <c r="H24" s="206">
        <f>'5. Utility Income'!F27</f>
        <v>18554.186484822651</v>
      </c>
      <c r="I24" s="197"/>
      <c r="J24" s="207">
        <f>'5. Utility Income'!N27</f>
        <v>18972.018946685246</v>
      </c>
      <c r="K24" s="205"/>
      <c r="L24" s="206">
        <f>'5. Utility Income'!N27</f>
        <v>18972.018946685246</v>
      </c>
      <c r="M24" s="197"/>
      <c r="N24" s="207">
        <f>'5. Utility Income'!V27</f>
        <v>18942.018946942346</v>
      </c>
      <c r="O24" s="205"/>
      <c r="P24" s="206">
        <f>'5. Utility Income'!V27</f>
        <v>18942.018946942346</v>
      </c>
      <c r="Q24" s="140"/>
      <c r="R24" s="15"/>
    </row>
    <row r="25" spans="2:18" x14ac:dyDescent="0.2">
      <c r="B25" s="171">
        <v>6</v>
      </c>
      <c r="C25" s="15"/>
      <c r="D25" s="24" t="s">
        <v>95</v>
      </c>
      <c r="E25" s="15"/>
      <c r="F25" s="207">
        <f>'5. Utility Income'!F30</f>
        <v>3557.6562092219392</v>
      </c>
      <c r="G25" s="205"/>
      <c r="H25" s="206">
        <f>'5. Utility Income'!F30</f>
        <v>3557.6562092219392</v>
      </c>
      <c r="I25" s="197"/>
      <c r="J25" s="207">
        <f>'5. Utility Income'!N30</f>
        <v>3478.3386185805634</v>
      </c>
      <c r="K25" s="205"/>
      <c r="L25" s="206">
        <f>'5. Utility Income'!N30</f>
        <v>3478.3386185805634</v>
      </c>
      <c r="M25" s="197"/>
      <c r="N25" s="207">
        <f>'5. Utility Income'!V30</f>
        <v>3276.1182075081033</v>
      </c>
      <c r="O25" s="205"/>
      <c r="P25" s="206">
        <f>'5. Utility Income'!V30</f>
        <v>3276.1182075081033</v>
      </c>
      <c r="Q25" s="140"/>
      <c r="R25" s="15"/>
    </row>
    <row r="26" spans="2:18" ht="13.5" thickBot="1" x14ac:dyDescent="0.25">
      <c r="B26" s="171">
        <v>8</v>
      </c>
      <c r="D26" s="16" t="s">
        <v>118</v>
      </c>
      <c r="F26" s="210">
        <f>SUM(F24:F25)</f>
        <v>22111.84269404459</v>
      </c>
      <c r="G26" s="205"/>
      <c r="H26" s="211">
        <f>SUM(H24:H25)</f>
        <v>22111.84269404459</v>
      </c>
      <c r="I26" s="197"/>
      <c r="J26" s="212">
        <f>SUM(J24:J25)</f>
        <v>22450.357565265811</v>
      </c>
      <c r="K26" s="205"/>
      <c r="L26" s="211">
        <f>SUM(L24:L25)</f>
        <v>22450.357565265811</v>
      </c>
      <c r="M26" s="197"/>
      <c r="N26" s="212">
        <f>SUM(N24:N25)</f>
        <v>22218.137154450451</v>
      </c>
      <c r="O26" s="205"/>
      <c r="P26" s="211">
        <f>SUM(P24:P25)</f>
        <v>22218.137154450451</v>
      </c>
      <c r="Q26" s="139"/>
    </row>
    <row r="27" spans="2:18" ht="13.5" thickTop="1" x14ac:dyDescent="0.2">
      <c r="B27" s="171"/>
      <c r="D27" s="4"/>
      <c r="F27" s="207"/>
      <c r="G27" s="205"/>
      <c r="H27" s="206"/>
      <c r="I27" s="197"/>
      <c r="J27" s="213"/>
      <c r="K27" s="205"/>
      <c r="L27" s="206"/>
      <c r="M27" s="197"/>
      <c r="N27" s="213"/>
      <c r="O27" s="205"/>
      <c r="P27" s="206"/>
      <c r="Q27" s="139"/>
    </row>
    <row r="28" spans="2:18" ht="25.5" x14ac:dyDescent="0.2">
      <c r="B28" s="171">
        <v>9</v>
      </c>
      <c r="D28" s="56" t="s">
        <v>111</v>
      </c>
      <c r="F28" s="207">
        <f>F22-F26</f>
        <v>5494.3343603020767</v>
      </c>
      <c r="G28" s="205"/>
      <c r="H28" s="206">
        <f>H22-H26</f>
        <v>5599.6308346563965</v>
      </c>
      <c r="I28" s="197"/>
      <c r="J28" s="213">
        <f>J22-J26</f>
        <v>5192.0719805323206</v>
      </c>
      <c r="K28" s="205"/>
      <c r="L28" s="206">
        <f>L22-L26</f>
        <v>5856.7391539720084</v>
      </c>
      <c r="M28" s="197"/>
      <c r="N28" s="213">
        <f>N22-N26</f>
        <v>4801.6002569494449</v>
      </c>
      <c r="O28" s="205"/>
      <c r="P28" s="206">
        <f>P22-P26</f>
        <v>5644.1554955513966</v>
      </c>
      <c r="Q28" s="139"/>
    </row>
    <row r="29" spans="2:18" x14ac:dyDescent="0.2">
      <c r="B29" s="171"/>
      <c r="D29" s="5" t="s">
        <v>60</v>
      </c>
      <c r="F29" s="213"/>
      <c r="G29" s="205"/>
      <c r="H29" s="214"/>
      <c r="I29" s="197"/>
      <c r="J29" s="213"/>
      <c r="K29" s="205"/>
      <c r="L29" s="206"/>
      <c r="M29" s="197"/>
      <c r="N29" s="213"/>
      <c r="O29" s="205"/>
      <c r="P29" s="206"/>
      <c r="Q29" s="139"/>
    </row>
    <row r="30" spans="2:18" ht="25.5" customHeight="1" x14ac:dyDescent="0.2">
      <c r="B30" s="171">
        <v>10</v>
      </c>
      <c r="D30" s="71" t="s">
        <v>282</v>
      </c>
      <c r="F30" s="208">
        <f>'3. Data_Input_Sheet'!E44</f>
        <v>-2955.0249250493362</v>
      </c>
      <c r="G30" s="205"/>
      <c r="H30" s="209">
        <f>'3. Data_Input_Sheet'!E44</f>
        <v>-2955.0249250493362</v>
      </c>
      <c r="I30" s="197"/>
      <c r="J30" s="208">
        <f>IF(ISBLANK('3. Data_Input_Sheet'!M44),'3. Data_Input_Sheet'!E44,'3. Data_Input_Sheet'!M44)</f>
        <v>-3563.1551459019865</v>
      </c>
      <c r="K30" s="205"/>
      <c r="L30" s="209">
        <f>IF(ISBLANK('3. Data_Input_Sheet'!M44),'3. Data_Input_Sheet'!E44,'3. Data_Input_Sheet'!M44)</f>
        <v>-3563.1551459019865</v>
      </c>
      <c r="M30" s="197"/>
      <c r="N30" s="208">
        <f>IF(ISBLANK('3. Data_Input_Sheet'!U44),'3. Data_Input_Sheet'!M44,'3. Data_Input_Sheet'!U44)</f>
        <v>-3571.0932675689401</v>
      </c>
      <c r="O30" s="205"/>
      <c r="P30" s="209">
        <f>IF(ISBLANK('3. Data_Input_Sheet'!U44),'3. Data_Input_Sheet'!M44,'3. Data_Input_Sheet'!U44)</f>
        <v>-3571.0932675689401</v>
      </c>
      <c r="Q30" s="139"/>
    </row>
    <row r="31" spans="2:18" x14ac:dyDescent="0.2">
      <c r="B31" s="171">
        <v>11</v>
      </c>
      <c r="D31" s="16" t="s">
        <v>115</v>
      </c>
      <c r="F31" s="213">
        <f>SUM(F28:F30)</f>
        <v>2539.3094352527405</v>
      </c>
      <c r="G31" s="205"/>
      <c r="H31" s="214">
        <f>SUM(H28:H30)</f>
        <v>2644.6059096070603</v>
      </c>
      <c r="I31" s="197"/>
      <c r="J31" s="213">
        <f>SUM(J28+J30)</f>
        <v>1628.9168346303341</v>
      </c>
      <c r="K31" s="205"/>
      <c r="L31" s="206">
        <f>L28+L30</f>
        <v>2293.5840080700218</v>
      </c>
      <c r="M31" s="197"/>
      <c r="N31" s="213">
        <f>SUM(N28+N30)</f>
        <v>1230.5069893805048</v>
      </c>
      <c r="O31" s="205"/>
      <c r="P31" s="206">
        <f>P28+P30</f>
        <v>2073.0622279824565</v>
      </c>
      <c r="Q31" s="139"/>
    </row>
    <row r="32" spans="2:18" x14ac:dyDescent="0.2">
      <c r="B32" s="171"/>
      <c r="D32" s="4"/>
      <c r="F32" s="213"/>
      <c r="G32" s="205"/>
      <c r="H32" s="214"/>
      <c r="I32" s="197"/>
      <c r="J32" s="213"/>
      <c r="K32" s="205"/>
      <c r="L32" s="214"/>
      <c r="M32" s="197"/>
      <c r="N32" s="213"/>
      <c r="O32" s="205"/>
      <c r="P32" s="214"/>
      <c r="Q32" s="139"/>
    </row>
    <row r="33" spans="2:17" x14ac:dyDescent="0.2">
      <c r="B33" s="171">
        <v>12</v>
      </c>
      <c r="D33" s="25" t="s">
        <v>152</v>
      </c>
      <c r="F33" s="215">
        <f>'6. Taxes_PILs'!G41</f>
        <v>0.24750056396751519</v>
      </c>
      <c r="G33" s="216"/>
      <c r="H33" s="203">
        <f>'6. Taxes_PILs'!G41</f>
        <v>0.24750056396751519</v>
      </c>
      <c r="I33" s="217"/>
      <c r="J33" s="215">
        <f>'6. Taxes_PILs'!K41</f>
        <v>0.24512899204630445</v>
      </c>
      <c r="K33" s="216"/>
      <c r="L33" s="203">
        <f>'6. Taxes_PILs'!K41</f>
        <v>0.24512899204630445</v>
      </c>
      <c r="M33" s="217"/>
      <c r="N33" s="215">
        <f>'6. Taxes_PILs'!O41</f>
        <v>0.24311234894092901</v>
      </c>
      <c r="O33" s="216"/>
      <c r="P33" s="203">
        <f>'6. Taxes_PILs'!O41</f>
        <v>0.24311234894092901</v>
      </c>
      <c r="Q33" s="139"/>
    </row>
    <row r="34" spans="2:17" ht="25.5" x14ac:dyDescent="0.2">
      <c r="B34" s="171">
        <v>13</v>
      </c>
      <c r="D34" s="166" t="s">
        <v>153</v>
      </c>
      <c r="F34" s="207">
        <f>F31*F33</f>
        <v>628.48051731308578</v>
      </c>
      <c r="G34" s="205"/>
      <c r="H34" s="206">
        <f>H31*H33</f>
        <v>654.54145409957096</v>
      </c>
      <c r="I34" s="197"/>
      <c r="J34" s="213">
        <f>J31*J33</f>
        <v>399.29474180019059</v>
      </c>
      <c r="K34" s="205"/>
      <c r="L34" s="206">
        <f>L31*L33</f>
        <v>562.22393607172751</v>
      </c>
      <c r="M34" s="197"/>
      <c r="N34" s="213">
        <f>N31*N33</f>
        <v>299.15144457652531</v>
      </c>
      <c r="O34" s="205"/>
      <c r="P34" s="206">
        <f>P31*P33</f>
        <v>503.98702774553067</v>
      </c>
      <c r="Q34" s="139"/>
    </row>
    <row r="35" spans="2:17" x14ac:dyDescent="0.2">
      <c r="B35" s="171">
        <v>14</v>
      </c>
      <c r="D35" s="4" t="s">
        <v>116</v>
      </c>
      <c r="F35" s="207">
        <f>'3. Data_Input_Sheet'!E51</f>
        <v>-10</v>
      </c>
      <c r="G35" s="205"/>
      <c r="H35" s="206">
        <f>'3. Data_Input_Sheet'!E51</f>
        <v>-10</v>
      </c>
      <c r="I35" s="197"/>
      <c r="J35" s="207">
        <f>IF(ISBLANK('3. Data_Input_Sheet'!M51),'3. Data_Input_Sheet'!E51,'3. Data_Input_Sheet'!M51)</f>
        <v>-30</v>
      </c>
      <c r="K35" s="205"/>
      <c r="L35" s="206">
        <f>IF(ISBLANK('3. Data_Input_Sheet'!M51),'3. Data_Input_Sheet'!E51,'3. Data_Input_Sheet'!M51)</f>
        <v>-30</v>
      </c>
      <c r="M35" s="197"/>
      <c r="N35" s="207">
        <f>IF(ISBLANK('3. Data_Input_Sheet'!U51),'3. Data_Input_Sheet'!M51,'3. Data_Input_Sheet'!U51)</f>
        <v>-30</v>
      </c>
      <c r="O35" s="205"/>
      <c r="P35" s="206">
        <f>IF(ISBLANK('3. Data_Input_Sheet'!U51),'3. Data_Input_Sheet'!M51,'3. Data_Input_Sheet'!U51)</f>
        <v>-30</v>
      </c>
      <c r="Q35" s="139"/>
    </row>
    <row r="36" spans="2:17" ht="13.5" thickBot="1" x14ac:dyDescent="0.25">
      <c r="B36" s="171">
        <v>15</v>
      </c>
      <c r="D36" s="16" t="s">
        <v>112</v>
      </c>
      <c r="F36" s="210">
        <f>F28-SUM(F34:F35)</f>
        <v>4875.8538429889904</v>
      </c>
      <c r="G36" s="205"/>
      <c r="H36" s="211">
        <f>'5. Utility Income'!F37</f>
        <v>4955.0893805568248</v>
      </c>
      <c r="I36" s="197"/>
      <c r="J36" s="212">
        <f>J28-SUM(J34:J35)</f>
        <v>4822.7772387321302</v>
      </c>
      <c r="K36" s="205"/>
      <c r="L36" s="211">
        <f>'5. Utility Income'!N37</f>
        <v>5324.5152179002807</v>
      </c>
      <c r="M36" s="197"/>
      <c r="N36" s="212">
        <f>N28-SUM(N34:N35)</f>
        <v>4532.4488123729197</v>
      </c>
      <c r="O36" s="205"/>
      <c r="P36" s="211">
        <f>'5. Utility Income'!V37</f>
        <v>5170.1684678058655</v>
      </c>
      <c r="Q36" s="139"/>
    </row>
    <row r="37" spans="2:17" ht="13.5" thickTop="1" x14ac:dyDescent="0.2">
      <c r="B37" s="171"/>
      <c r="F37" s="213"/>
      <c r="G37" s="205"/>
      <c r="H37" s="214"/>
      <c r="I37" s="197"/>
      <c r="J37" s="213"/>
      <c r="K37" s="205"/>
      <c r="L37" s="214"/>
      <c r="M37" s="197"/>
      <c r="N37" s="213"/>
      <c r="O37" s="205"/>
      <c r="P37" s="214"/>
      <c r="Q37" s="139"/>
    </row>
    <row r="38" spans="2:17" x14ac:dyDescent="0.2">
      <c r="B38" s="171">
        <v>16</v>
      </c>
      <c r="D38" s="16" t="s">
        <v>48</v>
      </c>
      <c r="F38" s="207">
        <f>'4. Rate_Base'!G18</f>
        <v>133201.32743432338</v>
      </c>
      <c r="G38" s="205"/>
      <c r="H38" s="206">
        <f>'4. Rate_Base'!G18</f>
        <v>133201.32743432338</v>
      </c>
      <c r="I38" s="197"/>
      <c r="J38" s="207">
        <f>'4. Rate_Base'!O18</f>
        <v>143132.12951344848</v>
      </c>
      <c r="K38" s="205"/>
      <c r="L38" s="206">
        <f>'4. Rate_Base'!O18</f>
        <v>143132.12951344848</v>
      </c>
      <c r="M38" s="197"/>
      <c r="N38" s="207">
        <f>'4. Rate_Base'!W18</f>
        <v>140646.58508721081</v>
      </c>
      <c r="O38" s="205"/>
      <c r="P38" s="206">
        <f>'4. Rate_Base'!W18</f>
        <v>140646.58508721081</v>
      </c>
      <c r="Q38" s="139"/>
    </row>
    <row r="39" spans="2:17" x14ac:dyDescent="0.2">
      <c r="B39" s="171"/>
      <c r="D39" s="4"/>
      <c r="F39" s="207"/>
      <c r="G39" s="205"/>
      <c r="H39" s="206"/>
      <c r="I39" s="197"/>
      <c r="J39" s="213"/>
      <c r="K39" s="205"/>
      <c r="L39" s="206"/>
      <c r="M39" s="197"/>
      <c r="N39" s="213"/>
      <c r="O39" s="205"/>
      <c r="P39" s="206"/>
      <c r="Q39" s="139"/>
    </row>
    <row r="40" spans="2:17" ht="25.5" x14ac:dyDescent="0.2">
      <c r="B40" s="171">
        <v>17</v>
      </c>
      <c r="D40" s="167" t="s">
        <v>132</v>
      </c>
      <c r="E40" s="72"/>
      <c r="F40" s="218">
        <f>'7. Cost_of_Capital'!J24</f>
        <v>53280.530973729343</v>
      </c>
      <c r="G40" s="219"/>
      <c r="H40" s="220">
        <f>F40</f>
        <v>53280.530973729343</v>
      </c>
      <c r="I40" s="197"/>
      <c r="J40" s="207">
        <f>'7. Cost_of_Capital'!J40</f>
        <v>57252.851805379381</v>
      </c>
      <c r="K40" s="205"/>
      <c r="L40" s="214">
        <f>J40</f>
        <v>57252.851805379381</v>
      </c>
      <c r="M40" s="197"/>
      <c r="N40" s="207">
        <f>'7. Cost_of_Capital'!J56</f>
        <v>56258.634034884315</v>
      </c>
      <c r="O40" s="205"/>
      <c r="P40" s="214">
        <f>N40</f>
        <v>56258.634034884315</v>
      </c>
      <c r="Q40" s="139"/>
    </row>
    <row r="41" spans="2:17" x14ac:dyDescent="0.2">
      <c r="B41" s="171"/>
      <c r="D41" s="72"/>
      <c r="E41" s="72"/>
      <c r="F41" s="221"/>
      <c r="G41" s="219"/>
      <c r="H41" s="222"/>
      <c r="I41" s="197"/>
      <c r="J41" s="204"/>
      <c r="K41" s="205"/>
      <c r="L41" s="199"/>
      <c r="M41" s="197"/>
      <c r="N41" s="204"/>
      <c r="O41" s="205"/>
      <c r="P41" s="199"/>
      <c r="Q41" s="139"/>
    </row>
    <row r="42" spans="2:17" ht="25.5" x14ac:dyDescent="0.2">
      <c r="B42" s="171">
        <v>18</v>
      </c>
      <c r="D42" s="28" t="s">
        <v>235</v>
      </c>
      <c r="F42" s="215">
        <f>IF(F40=0,0,F36/F40)</f>
        <v>9.1512861337532336E-2</v>
      </c>
      <c r="G42" s="205"/>
      <c r="H42" s="203">
        <f>IF(H40=0,0,H36/H40)</f>
        <v>9.299999999999993E-2</v>
      </c>
      <c r="I42" s="197"/>
      <c r="J42" s="215">
        <f>IF(J40=0,0,J36/J40)</f>
        <v>8.4236454371326014E-2</v>
      </c>
      <c r="K42" s="205"/>
      <c r="L42" s="203">
        <f>IF(L40=0,0,L36/L40)</f>
        <v>9.2999999999999972E-2</v>
      </c>
      <c r="M42" s="197"/>
      <c r="N42" s="215">
        <f>IF(N40=0,0,N36/N40)</f>
        <v>8.0564501611654529E-2</v>
      </c>
      <c r="O42" s="205"/>
      <c r="P42" s="203">
        <f>IF(P40=0,0,P36/P40)</f>
        <v>9.189999999999994E-2</v>
      </c>
      <c r="Q42" s="139"/>
    </row>
    <row r="43" spans="2:17" ht="25.5" x14ac:dyDescent="0.2">
      <c r="B43" s="171">
        <v>19</v>
      </c>
      <c r="D43" s="28" t="s">
        <v>119</v>
      </c>
      <c r="F43" s="223">
        <f>'7. Cost_of_Capital'!L24</f>
        <v>9.2999999999999999E-2</v>
      </c>
      <c r="G43" s="205"/>
      <c r="H43" s="224">
        <f>'7. Cost_of_Capital'!L24</f>
        <v>9.2999999999999999E-2</v>
      </c>
      <c r="I43" s="197"/>
      <c r="J43" s="225">
        <f>'7. Cost_of_Capital'!L40</f>
        <v>9.2999999999999999E-2</v>
      </c>
      <c r="K43" s="205"/>
      <c r="L43" s="224">
        <f>'7. Cost_of_Capital'!L40</f>
        <v>9.2999999999999999E-2</v>
      </c>
      <c r="M43" s="197"/>
      <c r="N43" s="225">
        <f>'7. Cost_of_Capital'!L56</f>
        <v>9.1899999999999982E-2</v>
      </c>
      <c r="O43" s="205"/>
      <c r="P43" s="224">
        <f>'7. Cost_of_Capital'!L56</f>
        <v>9.1899999999999982E-2</v>
      </c>
      <c r="Q43" s="139"/>
    </row>
    <row r="44" spans="2:17" ht="25.5" x14ac:dyDescent="0.2">
      <c r="B44" s="171">
        <v>20</v>
      </c>
      <c r="D44" s="28" t="s">
        <v>230</v>
      </c>
      <c r="F44" s="215">
        <f>F42-F43</f>
        <v>-1.487138662467663E-3</v>
      </c>
      <c r="G44" s="205"/>
      <c r="H44" s="203">
        <f>H42-H43</f>
        <v>0</v>
      </c>
      <c r="I44" s="197"/>
      <c r="J44" s="226">
        <f>J42-J43</f>
        <v>-8.7635456286739855E-3</v>
      </c>
      <c r="K44" s="205"/>
      <c r="L44" s="203">
        <f>L42-L43</f>
        <v>0</v>
      </c>
      <c r="M44" s="197"/>
      <c r="N44" s="226">
        <f>N42-N43</f>
        <v>-1.1335498388345452E-2</v>
      </c>
      <c r="O44" s="205"/>
      <c r="P44" s="203">
        <f>P42-P43</f>
        <v>0</v>
      </c>
      <c r="Q44" s="139"/>
    </row>
    <row r="45" spans="2:17" x14ac:dyDescent="0.2">
      <c r="B45" s="171"/>
      <c r="F45" s="215"/>
      <c r="G45" s="205"/>
      <c r="H45" s="203"/>
      <c r="I45" s="197"/>
      <c r="J45" s="204"/>
      <c r="K45" s="205"/>
      <c r="L45" s="199"/>
      <c r="M45" s="197"/>
      <c r="N45" s="204"/>
      <c r="O45" s="205"/>
      <c r="P45" s="199"/>
      <c r="Q45" s="139"/>
    </row>
    <row r="46" spans="2:17" x14ac:dyDescent="0.2">
      <c r="B46" s="171">
        <v>21</v>
      </c>
      <c r="D46" s="5" t="s">
        <v>49</v>
      </c>
      <c r="F46" s="215">
        <f>IF(F38=0,0,(F36+F25)/F38)</f>
        <v>6.3314009061727849E-2</v>
      </c>
      <c r="G46" s="205"/>
      <c r="H46" s="203">
        <f>IF(H38=0,0,(H36+H25)/H38)</f>
        <v>6.390886452671489E-2</v>
      </c>
      <c r="I46" s="197"/>
      <c r="J46" s="215">
        <f>IF(J38=0,0,(J36+J25)/J38)</f>
        <v>5.7996173783837493E-2</v>
      </c>
      <c r="K46" s="205"/>
      <c r="L46" s="203">
        <f>IF(L40=0,0,(L36+L25)/L38)</f>
        <v>6.1501592035307077E-2</v>
      </c>
      <c r="M46" s="197"/>
      <c r="N46" s="215">
        <f>IF(N38=0,0,(N36+N25)/N38)</f>
        <v>5.5519065856018901E-2</v>
      </c>
      <c r="O46" s="205"/>
      <c r="P46" s="203">
        <f>IF(P40=0,0,(P36+P25)/P38)</f>
        <v>6.0053265211357058E-2</v>
      </c>
      <c r="Q46" s="139"/>
    </row>
    <row r="47" spans="2:17" ht="25.5" x14ac:dyDescent="0.2">
      <c r="B47" s="171">
        <v>22</v>
      </c>
      <c r="D47" s="28" t="s">
        <v>120</v>
      </c>
      <c r="F47" s="225">
        <f>'7. Cost_of_Capital'!L26</f>
        <v>6.3908864526714917E-2</v>
      </c>
      <c r="G47" s="205"/>
      <c r="H47" s="227">
        <f>'7. Cost_of_Capital'!L26</f>
        <v>6.3908864526714917E-2</v>
      </c>
      <c r="I47" s="197"/>
      <c r="J47" s="225">
        <f>'7. Cost_of_Capital'!L42</f>
        <v>6.1501592035307084E-2</v>
      </c>
      <c r="K47" s="205"/>
      <c r="L47" s="224">
        <f>'7. Cost_of_Capital'!L42</f>
        <v>6.1501592035307084E-2</v>
      </c>
      <c r="M47" s="197"/>
      <c r="N47" s="225">
        <f>'7. Cost_of_Capital'!L58</f>
        <v>6.0053265211357086E-2</v>
      </c>
      <c r="O47" s="205"/>
      <c r="P47" s="224">
        <f>'7. Cost_of_Capital'!L58</f>
        <v>6.0053265211357086E-2</v>
      </c>
      <c r="Q47" s="139"/>
    </row>
    <row r="48" spans="2:17" ht="25.5" x14ac:dyDescent="0.2">
      <c r="B48" s="171">
        <v>23</v>
      </c>
      <c r="D48" s="28" t="s">
        <v>231</v>
      </c>
      <c r="F48" s="226">
        <f>F46-F47</f>
        <v>-5.9485546498706798E-4</v>
      </c>
      <c r="G48" s="205"/>
      <c r="H48" s="228">
        <f>H46-H47</f>
        <v>0</v>
      </c>
      <c r="I48" s="197"/>
      <c r="J48" s="226">
        <f>J46-J47</f>
        <v>-3.5054182514695914E-3</v>
      </c>
      <c r="K48" s="205"/>
      <c r="L48" s="228">
        <f>L46-L47</f>
        <v>0</v>
      </c>
      <c r="M48" s="197"/>
      <c r="N48" s="226">
        <f>N46-N47</f>
        <v>-4.5341993553381851E-3</v>
      </c>
      <c r="O48" s="205"/>
      <c r="P48" s="228">
        <f>P46-P47</f>
        <v>0</v>
      </c>
      <c r="Q48" s="139"/>
    </row>
    <row r="49" spans="2:17" x14ac:dyDescent="0.2">
      <c r="B49" s="171"/>
      <c r="F49" s="204"/>
      <c r="G49" s="205"/>
      <c r="H49" s="199"/>
      <c r="I49" s="197"/>
      <c r="J49" s="204"/>
      <c r="K49" s="205"/>
      <c r="L49" s="199"/>
      <c r="M49" s="197"/>
      <c r="N49" s="204"/>
      <c r="O49" s="205"/>
      <c r="P49" s="199"/>
      <c r="Q49" s="139"/>
    </row>
    <row r="50" spans="2:17" x14ac:dyDescent="0.2">
      <c r="B50" s="171">
        <v>24</v>
      </c>
      <c r="D50" s="5" t="s">
        <v>130</v>
      </c>
      <c r="F50" s="207">
        <f>H50</f>
        <v>4955.0893805568285</v>
      </c>
      <c r="G50" s="229"/>
      <c r="H50" s="206">
        <f>'7. Cost_of_Capital'!P24</f>
        <v>4955.0893805568285</v>
      </c>
      <c r="I50" s="230"/>
      <c r="J50" s="207">
        <f>L50</f>
        <v>5324.5152179002826</v>
      </c>
      <c r="K50" s="229"/>
      <c r="L50" s="206">
        <f>'7. Cost_of_Capital'!P40</f>
        <v>5324.5152179002826</v>
      </c>
      <c r="M50" s="230"/>
      <c r="N50" s="207">
        <f>P50</f>
        <v>5170.1684678058682</v>
      </c>
      <c r="O50" s="229"/>
      <c r="P50" s="206">
        <f>'7. Cost_of_Capital'!P56</f>
        <v>5170.1684678058682</v>
      </c>
      <c r="Q50" s="139"/>
    </row>
    <row r="51" spans="2:17" x14ac:dyDescent="0.2">
      <c r="B51" s="171">
        <v>25</v>
      </c>
      <c r="D51" s="5" t="s">
        <v>161</v>
      </c>
      <c r="F51" s="207">
        <f>F50-F36</f>
        <v>79.235537567838037</v>
      </c>
      <c r="G51" s="229" t="s">
        <v>121</v>
      </c>
      <c r="H51" s="214">
        <f>H38*H48</f>
        <v>0</v>
      </c>
      <c r="I51" s="230"/>
      <c r="J51" s="207">
        <f>J50-J36</f>
        <v>501.73797916815238</v>
      </c>
      <c r="K51" s="229"/>
      <c r="L51" s="214">
        <f>L38*L48</f>
        <v>0</v>
      </c>
      <c r="M51" s="230"/>
      <c r="N51" s="207">
        <f>N50-N36</f>
        <v>637.71965543294846</v>
      </c>
      <c r="O51" s="229"/>
      <c r="P51" s="214">
        <f>P38*P48</f>
        <v>0</v>
      </c>
      <c r="Q51" s="139"/>
    </row>
    <row r="52" spans="2:17" ht="25.5" x14ac:dyDescent="0.2">
      <c r="B52" s="171">
        <v>26</v>
      </c>
      <c r="D52" s="56" t="s">
        <v>160</v>
      </c>
      <c r="F52" s="208">
        <f>F51/(1-F33)</f>
        <v>105.2964743543243</v>
      </c>
      <c r="G52" s="231" t="s">
        <v>2</v>
      </c>
      <c r="H52" s="232"/>
      <c r="I52" s="230"/>
      <c r="J52" s="208">
        <f>J51/(1-J33)</f>
        <v>664.66717343968969</v>
      </c>
      <c r="K52" s="231" t="s">
        <v>2</v>
      </c>
      <c r="L52" s="232"/>
      <c r="M52" s="230"/>
      <c r="N52" s="208">
        <f>N51/(1-N33)</f>
        <v>842.55523860195456</v>
      </c>
      <c r="O52" s="231" t="s">
        <v>2</v>
      </c>
      <c r="P52" s="232"/>
    </row>
    <row r="55" spans="2:17" x14ac:dyDescent="0.2">
      <c r="B55" s="563" t="s">
        <v>42</v>
      </c>
      <c r="C55" s="563"/>
      <c r="D55" s="563"/>
      <c r="E55" s="563"/>
      <c r="F55" s="563"/>
      <c r="G55" s="563"/>
      <c r="H55" s="563"/>
      <c r="I55" s="563"/>
      <c r="J55" s="74"/>
      <c r="K55" s="74"/>
      <c r="L55" s="74"/>
      <c r="M55" s="74"/>
      <c r="N55" s="74"/>
      <c r="O55" s="74"/>
    </row>
    <row r="56" spans="2:17" x14ac:dyDescent="0.2">
      <c r="B56" s="18" t="s">
        <v>2</v>
      </c>
      <c r="D56" s="505" t="s">
        <v>234</v>
      </c>
      <c r="E56" s="505"/>
      <c r="F56" s="505"/>
      <c r="G56" s="505"/>
      <c r="H56" s="505"/>
      <c r="I56" s="505"/>
      <c r="J56" s="505"/>
      <c r="K56" s="505"/>
      <c r="L56" s="505"/>
      <c r="M56" s="505"/>
      <c r="N56" s="505"/>
      <c r="O56" s="505"/>
      <c r="P56" s="505"/>
    </row>
    <row r="57" spans="2:17" x14ac:dyDescent="0.2">
      <c r="B57" s="365"/>
      <c r="D57" s="555"/>
      <c r="E57" s="555"/>
      <c r="F57" s="555"/>
      <c r="G57" s="555"/>
      <c r="H57" s="555"/>
      <c r="I57" s="555"/>
      <c r="J57" s="555"/>
      <c r="K57" s="555"/>
      <c r="L57" s="555"/>
      <c r="M57" s="555"/>
      <c r="N57" s="555"/>
      <c r="O57" s="555"/>
      <c r="P57" s="555"/>
    </row>
    <row r="58" spans="2:17" x14ac:dyDescent="0.2">
      <c r="B58" s="365"/>
      <c r="D58" s="555"/>
      <c r="E58" s="555"/>
      <c r="F58" s="555"/>
      <c r="G58" s="555"/>
      <c r="H58" s="555"/>
      <c r="I58" s="555"/>
      <c r="J58" s="555"/>
      <c r="K58" s="555"/>
      <c r="L58" s="555"/>
      <c r="M58" s="555"/>
      <c r="N58" s="555"/>
      <c r="O58" s="555"/>
      <c r="P58" s="555"/>
    </row>
    <row r="59" spans="2:17" x14ac:dyDescent="0.2">
      <c r="B59" s="365"/>
      <c r="D59" s="555"/>
      <c r="E59" s="555"/>
      <c r="F59" s="555"/>
      <c r="G59" s="555"/>
      <c r="H59" s="555"/>
      <c r="I59" s="555"/>
      <c r="J59" s="555"/>
      <c r="K59" s="555"/>
      <c r="L59" s="555"/>
      <c r="M59" s="555"/>
      <c r="N59" s="555"/>
      <c r="O59" s="555"/>
      <c r="P59" s="555"/>
    </row>
    <row r="60" spans="2:17" x14ac:dyDescent="0.2">
      <c r="B60" s="365"/>
      <c r="D60" s="555"/>
      <c r="E60" s="555"/>
      <c r="F60" s="555"/>
      <c r="G60" s="555"/>
      <c r="H60" s="555"/>
      <c r="I60" s="555"/>
      <c r="J60" s="555"/>
      <c r="K60" s="555"/>
      <c r="L60" s="555"/>
      <c r="M60" s="555"/>
      <c r="N60" s="555"/>
      <c r="O60" s="555"/>
      <c r="P60" s="555"/>
    </row>
  </sheetData>
  <sheetProtection password="82A3" sheet="1" objects="1" scenarios="1" formatColumns="0" formatRows="0"/>
  <mergeCells count="22">
    <mergeCell ref="C1:O1"/>
    <mergeCell ref="C2:O2"/>
    <mergeCell ref="C3:O3"/>
    <mergeCell ref="C4:H4"/>
    <mergeCell ref="B55:I55"/>
    <mergeCell ref="D15:D16"/>
    <mergeCell ref="B15:B16"/>
    <mergeCell ref="F13:H13"/>
    <mergeCell ref="D60:P60"/>
    <mergeCell ref="D56:P56"/>
    <mergeCell ref="D58:P58"/>
    <mergeCell ref="D59:P59"/>
    <mergeCell ref="F8:P8"/>
    <mergeCell ref="H15:H16"/>
    <mergeCell ref="P15:P16"/>
    <mergeCell ref="F15:F16"/>
    <mergeCell ref="N13:P13"/>
    <mergeCell ref="N15:N16"/>
    <mergeCell ref="J13:L13"/>
    <mergeCell ref="J15:J16"/>
    <mergeCell ref="L15:L16"/>
    <mergeCell ref="D57:P57"/>
  </mergeCells>
  <phoneticPr fontId="2" type="noConversion"/>
  <conditionalFormatting sqref="J13:L13">
    <cfRule type="cellIs" dxfId="2" priority="1" stopIfTrue="1" operator="equal">
      <formula>""</formula>
    </cfRule>
  </conditionalFormatting>
  <pageMargins left="0.75" right="0.75" top="0.65" bottom="1" header="0.4" footer="0.5"/>
  <pageSetup scale="62" orientation="portrait" r:id="rId1"/>
  <headerFooter alignWithMargins="0">
    <oddFooter>&amp;C7</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U45"/>
  <sheetViews>
    <sheetView showGridLines="0" topLeftCell="A7" zoomScaleNormal="100" zoomScaleSheetLayoutView="100" workbookViewId="0">
      <selection activeCell="D43" sqref="D43:Q43"/>
    </sheetView>
  </sheetViews>
  <sheetFormatPr defaultRowHeight="12.75" x14ac:dyDescent="0.2"/>
  <cols>
    <col min="1" max="1" width="1.85546875" style="5" customWidth="1"/>
    <col min="2" max="2" width="5.7109375" style="5" customWidth="1"/>
    <col min="3" max="3" width="2.85546875" style="5" customWidth="1"/>
    <col min="4" max="4" width="31.28515625" style="5" customWidth="1"/>
    <col min="5" max="5" width="2.7109375" style="5" customWidth="1"/>
    <col min="6" max="6" width="18.7109375" style="5" customWidth="1"/>
    <col min="7" max="7" width="1.7109375" style="5" customWidth="1"/>
    <col min="8" max="8" width="3.7109375" style="5" customWidth="1"/>
    <col min="9" max="9" width="1.7109375" style="5" customWidth="1"/>
    <col min="10" max="10" width="18.7109375" style="5" customWidth="1"/>
    <col min="11" max="11" width="1.140625" style="5" customWidth="1"/>
    <col min="12" max="12" width="3.7109375" style="5" customWidth="1"/>
    <col min="13" max="13" width="1.140625" style="5" customWidth="1"/>
    <col min="14" max="14" width="6.7109375" style="5" customWidth="1"/>
    <col min="15" max="15" width="12.7109375" style="5" customWidth="1"/>
    <col min="16" max="16" width="1.140625" style="5" customWidth="1"/>
    <col min="17" max="17" width="3.7109375" style="5" customWidth="1"/>
    <col min="18" max="18" width="2.140625" style="5" customWidth="1"/>
    <col min="19" max="16384" width="9.140625" style="5"/>
  </cols>
  <sheetData>
    <row r="1" spans="2:18" s="2" customFormat="1" ht="21.75" x14ac:dyDescent="0.2">
      <c r="C1" s="501"/>
      <c r="D1" s="501"/>
      <c r="E1" s="501"/>
      <c r="F1" s="501"/>
      <c r="G1" s="501"/>
      <c r="H1" s="501"/>
      <c r="I1" s="501"/>
      <c r="J1" s="501"/>
      <c r="K1" s="501"/>
      <c r="L1" s="501"/>
      <c r="M1" s="501"/>
      <c r="N1" s="501"/>
      <c r="O1" s="567"/>
      <c r="P1" s="567"/>
      <c r="Q1" s="567"/>
      <c r="R1" s="1"/>
    </row>
    <row r="2" spans="2:18" s="2" customFormat="1" ht="18" x14ac:dyDescent="0.25">
      <c r="C2" s="552"/>
      <c r="D2" s="552"/>
      <c r="E2" s="552"/>
      <c r="F2" s="552"/>
      <c r="G2" s="552"/>
      <c r="H2" s="552"/>
      <c r="I2" s="552"/>
      <c r="J2" s="552"/>
      <c r="K2" s="552"/>
      <c r="L2" s="552"/>
      <c r="M2" s="552"/>
      <c r="N2" s="552"/>
      <c r="O2" s="552"/>
      <c r="P2" s="552"/>
      <c r="Q2" s="552"/>
      <c r="R2" s="552"/>
    </row>
    <row r="3" spans="2:18" s="2" customFormat="1" ht="18" x14ac:dyDescent="0.25">
      <c r="C3" s="552"/>
      <c r="D3" s="552"/>
      <c r="E3" s="552"/>
      <c r="F3" s="552"/>
      <c r="G3" s="552"/>
      <c r="H3" s="552"/>
      <c r="I3" s="552"/>
      <c r="J3" s="552"/>
      <c r="K3" s="552"/>
      <c r="L3" s="552"/>
      <c r="M3" s="552"/>
      <c r="N3" s="552"/>
      <c r="O3" s="552"/>
      <c r="P3" s="552"/>
      <c r="Q3" s="552"/>
      <c r="R3" s="552"/>
    </row>
    <row r="4" spans="2:18" s="2" customFormat="1" ht="18" x14ac:dyDescent="0.25">
      <c r="C4" s="552"/>
      <c r="D4" s="552"/>
      <c r="E4" s="552"/>
      <c r="F4" s="552"/>
      <c r="G4" s="552"/>
      <c r="H4" s="552"/>
      <c r="I4" s="552"/>
      <c r="J4" s="552"/>
      <c r="K4" s="552"/>
      <c r="L4" s="552"/>
      <c r="M4" s="552"/>
      <c r="N4" s="552"/>
      <c r="O4" s="38"/>
      <c r="P4" s="38"/>
      <c r="Q4" s="38"/>
      <c r="R4" s="38"/>
    </row>
    <row r="5" spans="2:18" s="2" customFormat="1" ht="15.75" x14ac:dyDescent="0.25">
      <c r="E5" s="3"/>
      <c r="F5" s="3"/>
      <c r="G5" s="3"/>
    </row>
    <row r="6" spans="2:18" s="2" customFormat="1" x14ac:dyDescent="0.2"/>
    <row r="8" spans="2:18" ht="15.75" x14ac:dyDescent="0.2">
      <c r="D8" s="25"/>
      <c r="F8" s="579"/>
      <c r="G8" s="579"/>
      <c r="H8" s="579"/>
      <c r="I8" s="579"/>
      <c r="J8" s="579"/>
      <c r="K8" s="579"/>
      <c r="L8" s="579"/>
      <c r="M8" s="579"/>
      <c r="N8" s="579"/>
      <c r="O8" s="579"/>
      <c r="P8" s="40"/>
      <c r="Q8" s="39"/>
    </row>
    <row r="9" spans="2:18" ht="13.5" customHeight="1" x14ac:dyDescent="0.2">
      <c r="F9" s="40"/>
      <c r="G9" s="40"/>
      <c r="H9" s="40"/>
      <c r="I9" s="40"/>
      <c r="J9" s="40"/>
      <c r="K9" s="40"/>
      <c r="L9" s="40"/>
      <c r="M9" s="40"/>
      <c r="N9" s="40"/>
      <c r="O9" s="40"/>
      <c r="P9" s="40"/>
      <c r="Q9" s="39"/>
    </row>
    <row r="10" spans="2:18" ht="18" customHeight="1" x14ac:dyDescent="0.2">
      <c r="F10" s="40"/>
      <c r="G10" s="40"/>
      <c r="H10" s="40"/>
      <c r="I10" s="40"/>
      <c r="J10" s="40"/>
      <c r="K10" s="40"/>
      <c r="L10" s="40"/>
      <c r="M10" s="40"/>
      <c r="N10" s="40"/>
      <c r="O10" s="40"/>
      <c r="P10" s="40"/>
      <c r="Q10" s="39"/>
    </row>
    <row r="11" spans="2:18" ht="13.5" customHeight="1" x14ac:dyDescent="0.2">
      <c r="B11" s="383" t="s">
        <v>250</v>
      </c>
      <c r="F11" s="40"/>
      <c r="G11" s="40"/>
      <c r="H11" s="40"/>
      <c r="I11" s="40"/>
      <c r="J11" s="40"/>
      <c r="K11" s="40"/>
      <c r="L11" s="40"/>
      <c r="M11" s="40"/>
      <c r="N11" s="40"/>
      <c r="O11" s="40"/>
      <c r="P11" s="40"/>
      <c r="Q11" s="39"/>
    </row>
    <row r="12" spans="2:18" ht="13.5" customHeight="1" x14ac:dyDescent="0.2">
      <c r="F12" s="40"/>
      <c r="G12" s="40"/>
      <c r="H12" s="40"/>
      <c r="I12" s="40"/>
      <c r="J12" s="40"/>
      <c r="K12" s="40"/>
      <c r="L12" s="40"/>
      <c r="M12" s="40"/>
      <c r="N12" s="40"/>
      <c r="O12" s="40"/>
      <c r="P12" s="40"/>
      <c r="Q12" s="39"/>
    </row>
    <row r="13" spans="2:18" ht="39" customHeight="1" x14ac:dyDescent="0.2">
      <c r="B13" s="389" t="s">
        <v>37</v>
      </c>
      <c r="D13" s="42" t="s">
        <v>36</v>
      </c>
      <c r="F13" s="307" t="s">
        <v>23</v>
      </c>
      <c r="G13" s="308"/>
      <c r="H13" s="308"/>
      <c r="I13" s="308"/>
      <c r="J13" s="309" t="str">
        <f>IF(ISBLANK('3. Data_Input_Sheet'!M12),"",'3. Data_Input_Sheet'!M12)</f>
        <v>Close of Discovery</v>
      </c>
      <c r="K13" s="308"/>
      <c r="L13" s="308"/>
      <c r="M13" s="308"/>
      <c r="N13" s="578" t="str">
        <f>'3. Data_Input_Sheet'!U12</f>
        <v>Per Board Decision</v>
      </c>
      <c r="O13" s="578"/>
      <c r="P13" s="145"/>
    </row>
    <row r="14" spans="2:18" ht="14.25" customHeight="1" x14ac:dyDescent="0.2">
      <c r="B14" s="392"/>
      <c r="D14" s="44"/>
      <c r="F14" s="44"/>
      <c r="G14" s="44"/>
      <c r="H14" s="44"/>
      <c r="I14" s="44"/>
      <c r="J14" s="44"/>
      <c r="K14" s="44"/>
      <c r="L14" s="44"/>
      <c r="M14" s="44"/>
      <c r="N14" s="564"/>
      <c r="O14" s="564"/>
      <c r="P14" s="44"/>
    </row>
    <row r="15" spans="2:18" x14ac:dyDescent="0.2">
      <c r="B15" s="352">
        <v>1</v>
      </c>
      <c r="D15" s="5" t="s">
        <v>140</v>
      </c>
      <c r="F15" s="45">
        <f>'5. Utility Income'!F22</f>
        <v>12978.260172253078</v>
      </c>
      <c r="G15" s="45"/>
      <c r="H15" s="367"/>
      <c r="I15" s="187"/>
      <c r="J15" s="45">
        <f>'5. Utility Income'!N22</f>
        <v>13102.211983492074</v>
      </c>
      <c r="K15" s="187"/>
      <c r="L15" s="367"/>
      <c r="M15" s="187"/>
      <c r="N15" s="576">
        <f>'5. Utility Income'!V22</f>
        <v>13102.211983492074</v>
      </c>
      <c r="O15" s="577"/>
      <c r="P15" s="153"/>
      <c r="Q15" s="367"/>
    </row>
    <row r="16" spans="2:18" x14ac:dyDescent="0.2">
      <c r="B16" s="352">
        <v>2</v>
      </c>
      <c r="D16" s="5" t="s">
        <v>34</v>
      </c>
      <c r="F16" s="46">
        <f>'5. Utility Income'!F23</f>
        <v>5370.6967917884995</v>
      </c>
      <c r="G16" s="46"/>
      <c r="H16" s="367"/>
      <c r="I16" s="188"/>
      <c r="J16" s="175">
        <f>'5. Utility Income'!N23</f>
        <v>5664.5774424121009</v>
      </c>
      <c r="K16" s="188"/>
      <c r="L16" s="367"/>
      <c r="M16" s="188"/>
      <c r="N16" s="569">
        <f>'5. Utility Income'!V23</f>
        <v>5634.5774426691987</v>
      </c>
      <c r="O16" s="570"/>
      <c r="P16" s="150"/>
      <c r="Q16" s="367"/>
    </row>
    <row r="17" spans="2:21" ht="12.75" customHeight="1" x14ac:dyDescent="0.2">
      <c r="B17" s="352">
        <v>3</v>
      </c>
      <c r="D17" s="5" t="s">
        <v>45</v>
      </c>
      <c r="F17" s="46">
        <f>'5. Utility Income'!F24</f>
        <v>172.01044987448492</v>
      </c>
      <c r="G17" s="46"/>
      <c r="H17" s="367"/>
      <c r="I17" s="188"/>
      <c r="J17" s="175">
        <f>'5. Utility Income'!N24</f>
        <v>172.01044987448492</v>
      </c>
      <c r="K17" s="188"/>
      <c r="L17" s="367"/>
      <c r="M17" s="188"/>
      <c r="N17" s="569">
        <f>'5. Utility Income'!V24</f>
        <v>172.01044987448492</v>
      </c>
      <c r="O17" s="570"/>
      <c r="P17" s="150"/>
      <c r="Q17" s="367"/>
    </row>
    <row r="18" spans="2:21" s="174" customFormat="1" ht="0.75" customHeight="1" x14ac:dyDescent="0.2">
      <c r="B18" s="393">
        <v>4</v>
      </c>
      <c r="D18" s="174" t="s">
        <v>139</v>
      </c>
      <c r="F18" s="326">
        <f>'6. Taxes_PILs'!G25</f>
        <v>0</v>
      </c>
      <c r="G18" s="326"/>
      <c r="H18" s="327"/>
      <c r="I18" s="328"/>
      <c r="J18" s="329">
        <f>'6. Taxes_PILs'!K25</f>
        <v>0</v>
      </c>
      <c r="K18" s="328"/>
      <c r="L18" s="327"/>
      <c r="M18" s="328"/>
      <c r="N18" s="571">
        <f>'6. Taxes_PILs'!O25</f>
        <v>0</v>
      </c>
      <c r="O18" s="572"/>
      <c r="P18" s="330"/>
      <c r="Q18" s="327"/>
    </row>
    <row r="19" spans="2:21" x14ac:dyDescent="0.2">
      <c r="B19" s="352">
        <v>5</v>
      </c>
      <c r="D19" s="5" t="s">
        <v>91</v>
      </c>
      <c r="F19" s="46">
        <f>'6. Taxes_PILs'!G33-F18</f>
        <v>644.54145409957187</v>
      </c>
      <c r="G19" s="46"/>
      <c r="H19" s="367"/>
      <c r="I19" s="188"/>
      <c r="J19" s="175">
        <f>'6. Taxes_PILs'!K33-J18</f>
        <v>532.22393607172796</v>
      </c>
      <c r="K19" s="188"/>
      <c r="L19" s="367"/>
      <c r="M19" s="188"/>
      <c r="N19" s="569">
        <f>'6. Taxes_PILs'!O33-N18</f>
        <v>473.98702774553146</v>
      </c>
      <c r="O19" s="570"/>
      <c r="P19" s="150"/>
      <c r="Q19" s="367"/>
    </row>
    <row r="20" spans="2:21" x14ac:dyDescent="0.2">
      <c r="B20" s="352">
        <v>6</v>
      </c>
      <c r="D20" s="5" t="s">
        <v>134</v>
      </c>
      <c r="F20" s="46">
        <f>'5. Utility Income'!F26</f>
        <v>33.219070906585372</v>
      </c>
      <c r="G20" s="46"/>
      <c r="H20" s="367"/>
      <c r="I20" s="188"/>
      <c r="J20" s="152">
        <f>'5. Utility Income'!N26</f>
        <v>33.219070906585372</v>
      </c>
      <c r="K20" s="188"/>
      <c r="L20" s="367"/>
      <c r="M20" s="188"/>
      <c r="N20" s="568">
        <f>'5. Utility Income'!V26</f>
        <v>33.219070906585372</v>
      </c>
      <c r="O20" s="568"/>
      <c r="P20" s="152"/>
      <c r="Q20" s="367"/>
    </row>
    <row r="21" spans="2:21" x14ac:dyDescent="0.2">
      <c r="B21" s="352">
        <v>7</v>
      </c>
      <c r="D21" s="5" t="s">
        <v>22</v>
      </c>
      <c r="F21" s="47"/>
      <c r="G21" s="47"/>
      <c r="H21" s="189"/>
      <c r="I21" s="189"/>
      <c r="J21" s="47"/>
      <c r="K21" s="189"/>
      <c r="L21" s="190"/>
      <c r="M21" s="189"/>
      <c r="N21" s="583"/>
      <c r="O21" s="584"/>
      <c r="P21" s="151"/>
      <c r="Q21" s="190"/>
    </row>
    <row r="22" spans="2:21" x14ac:dyDescent="0.2">
      <c r="B22" s="352"/>
      <c r="D22" s="386" t="s">
        <v>95</v>
      </c>
      <c r="F22" s="49">
        <f>'8. Rev_Def_Suff'!F25</f>
        <v>3557.6562092219392</v>
      </c>
      <c r="G22" s="49"/>
      <c r="H22" s="367"/>
      <c r="I22" s="191"/>
      <c r="J22" s="49">
        <f>'8. Rev_Def_Suff'!L25</f>
        <v>3478.3386185805634</v>
      </c>
      <c r="K22" s="191"/>
      <c r="L22" s="367"/>
      <c r="M22" s="191"/>
      <c r="N22" s="573">
        <f>'8. Rev_Def_Suff'!P25</f>
        <v>3276.1182075081033</v>
      </c>
      <c r="O22" s="573"/>
      <c r="P22" s="149"/>
      <c r="Q22" s="367"/>
    </row>
    <row r="23" spans="2:21" x14ac:dyDescent="0.2">
      <c r="B23" s="352"/>
      <c r="D23" s="386" t="s">
        <v>281</v>
      </c>
      <c r="F23" s="49">
        <f>'8. Rev_Def_Suff'!F50</f>
        <v>4955.0893805568285</v>
      </c>
      <c r="G23" s="49"/>
      <c r="H23" s="367"/>
      <c r="I23" s="191"/>
      <c r="J23" s="49">
        <f>'8. Rev_Def_Suff'!L50</f>
        <v>5324.5152179002826</v>
      </c>
      <c r="K23" s="191"/>
      <c r="L23" s="367"/>
      <c r="M23" s="191"/>
      <c r="N23" s="573">
        <f>'8. Rev_Def_Suff'!P50</f>
        <v>5170.1684678058682</v>
      </c>
      <c r="O23" s="573"/>
      <c r="P23" s="149"/>
      <c r="Q23" s="367"/>
    </row>
    <row r="24" spans="2:21" x14ac:dyDescent="0.2">
      <c r="B24" s="352"/>
      <c r="C24" s="15"/>
      <c r="D24" s="15"/>
      <c r="E24" s="15"/>
      <c r="F24" s="50"/>
      <c r="G24" s="48"/>
      <c r="H24" s="192"/>
      <c r="I24" s="192"/>
      <c r="J24" s="50"/>
      <c r="K24" s="192"/>
      <c r="L24" s="192"/>
      <c r="M24" s="192"/>
      <c r="N24" s="50"/>
      <c r="O24" s="51"/>
      <c r="P24" s="151"/>
      <c r="Q24" s="192"/>
      <c r="R24" s="15"/>
      <c r="S24" s="15"/>
      <c r="T24" s="15"/>
      <c r="U24" s="15"/>
    </row>
    <row r="25" spans="2:21" ht="26.25" thickBot="1" x14ac:dyDescent="0.25">
      <c r="B25" s="352">
        <v>8</v>
      </c>
      <c r="C25" s="15"/>
      <c r="D25" s="56" t="s">
        <v>240</v>
      </c>
      <c r="E25" s="15"/>
      <c r="F25" s="52">
        <f>SUM(F15:F23)</f>
        <v>27711.47352870099</v>
      </c>
      <c r="G25" s="48"/>
      <c r="H25" s="367"/>
      <c r="I25" s="192"/>
      <c r="J25" s="52">
        <f>SUM(J15:J23)</f>
        <v>28307.096719237823</v>
      </c>
      <c r="K25" s="192"/>
      <c r="L25" s="367"/>
      <c r="M25" s="192"/>
      <c r="N25" s="525">
        <f>SUM(N15:O23)</f>
        <v>27862.292650001844</v>
      </c>
      <c r="O25" s="525"/>
      <c r="P25" s="49"/>
      <c r="Q25" s="367"/>
      <c r="R25" s="15"/>
      <c r="S25" s="15"/>
      <c r="T25" s="15"/>
      <c r="U25" s="15"/>
    </row>
    <row r="26" spans="2:21" ht="13.5" thickTop="1" x14ac:dyDescent="0.2">
      <c r="B26" s="352"/>
      <c r="C26" s="15"/>
      <c r="D26" s="28"/>
      <c r="E26" s="15"/>
      <c r="F26" s="48"/>
      <c r="G26" s="48"/>
      <c r="H26" s="186"/>
      <c r="I26" s="351"/>
      <c r="J26" s="107"/>
      <c r="K26" s="351"/>
      <c r="L26" s="186"/>
      <c r="M26" s="351"/>
      <c r="N26" s="149"/>
      <c r="O26" s="149"/>
      <c r="P26" s="149"/>
      <c r="Q26" s="186"/>
      <c r="R26" s="15"/>
      <c r="S26" s="15"/>
      <c r="T26" s="15"/>
      <c r="U26" s="15"/>
    </row>
    <row r="27" spans="2:21" x14ac:dyDescent="0.2">
      <c r="B27" s="352">
        <v>9</v>
      </c>
      <c r="C27" s="15"/>
      <c r="D27" s="28" t="s">
        <v>241</v>
      </c>
      <c r="E27" s="15"/>
      <c r="F27" s="55">
        <f>'3. Data_Input_Sheet'!E33</f>
        <v>1517.630594167234</v>
      </c>
      <c r="G27" s="48"/>
      <c r="H27" s="367"/>
      <c r="I27" s="192"/>
      <c r="J27" s="55">
        <f>'3. Data_Input_Sheet'!M33</f>
        <v>1492.7683468303428</v>
      </c>
      <c r="K27" s="192"/>
      <c r="L27" s="367"/>
      <c r="M27" s="192"/>
      <c r="N27" s="533">
        <f>'3. Data_Input_Sheet'!U33</f>
        <v>1456.0315399142621</v>
      </c>
      <c r="O27" s="533"/>
      <c r="P27" s="49"/>
      <c r="Q27" s="367"/>
      <c r="R27" s="15"/>
      <c r="S27" s="15"/>
      <c r="T27" s="15"/>
      <c r="U27" s="15"/>
    </row>
    <row r="28" spans="2:21" ht="13.5" thickBot="1" x14ac:dyDescent="0.25">
      <c r="B28" s="352">
        <v>10</v>
      </c>
      <c r="C28" s="15"/>
      <c r="D28" s="56" t="s">
        <v>242</v>
      </c>
      <c r="E28" s="15"/>
      <c r="F28" s="350">
        <f>F25-F27</f>
        <v>26193.842934533757</v>
      </c>
      <c r="G28" s="48"/>
      <c r="H28" s="367"/>
      <c r="I28" s="192"/>
      <c r="J28" s="350">
        <f>J25-J27</f>
        <v>26814.328372407479</v>
      </c>
      <c r="K28" s="192"/>
      <c r="L28" s="367"/>
      <c r="M28" s="192"/>
      <c r="N28" s="575">
        <f>N25-N27</f>
        <v>26406.26111008758</v>
      </c>
      <c r="O28" s="575"/>
      <c r="P28" s="49"/>
      <c r="Q28" s="367"/>
      <c r="R28" s="15"/>
      <c r="S28" s="15"/>
      <c r="T28" s="15"/>
      <c r="U28" s="15"/>
    </row>
    <row r="29" spans="2:21" ht="25.5" customHeight="1" thickTop="1" x14ac:dyDescent="0.2">
      <c r="B29" s="352"/>
      <c r="C29" s="15"/>
      <c r="D29" s="355" t="s">
        <v>249</v>
      </c>
      <c r="E29" s="15"/>
      <c r="F29" s="48"/>
      <c r="G29" s="48"/>
      <c r="H29" s="354"/>
      <c r="I29" s="192"/>
      <c r="J29" s="48"/>
      <c r="K29" s="192"/>
      <c r="L29" s="354"/>
      <c r="M29" s="192"/>
      <c r="N29" s="49"/>
      <c r="O29" s="49"/>
      <c r="P29" s="49"/>
      <c r="Q29" s="354"/>
      <c r="R29" s="15"/>
      <c r="S29" s="15"/>
      <c r="T29" s="15"/>
      <c r="U29" s="15"/>
    </row>
    <row r="30" spans="2:21" x14ac:dyDescent="0.2">
      <c r="B30" s="352"/>
      <c r="F30" s="53"/>
      <c r="G30" s="53"/>
      <c r="H30" s="188"/>
      <c r="I30" s="188"/>
      <c r="J30" s="53"/>
      <c r="K30" s="188"/>
      <c r="L30" s="188"/>
      <c r="M30" s="188"/>
      <c r="N30" s="574"/>
      <c r="O30" s="574"/>
      <c r="P30" s="158"/>
      <c r="Q30" s="188"/>
    </row>
    <row r="31" spans="2:21" x14ac:dyDescent="0.2">
      <c r="B31" s="352">
        <v>11</v>
      </c>
      <c r="D31" s="5" t="s">
        <v>52</v>
      </c>
      <c r="F31" s="46">
        <f>'5. Utility Income'!F16</f>
        <v>26193.842934533754</v>
      </c>
      <c r="G31" s="46"/>
      <c r="H31" s="367"/>
      <c r="I31" s="188"/>
      <c r="J31" s="46">
        <f>'5. Utility Income'!N16</f>
        <v>26814.328372407475</v>
      </c>
      <c r="K31" s="188"/>
      <c r="L31" s="367"/>
      <c r="M31" s="188"/>
      <c r="N31" s="569">
        <f>'5. Utility Income'!V16</f>
        <v>26406.261110087584</v>
      </c>
      <c r="O31" s="570"/>
      <c r="P31" s="150"/>
      <c r="Q31" s="367"/>
    </row>
    <row r="32" spans="2:21" x14ac:dyDescent="0.2">
      <c r="B32" s="352">
        <v>12</v>
      </c>
      <c r="D32" s="5" t="s">
        <v>35</v>
      </c>
      <c r="F32" s="54">
        <f>'5. Utility Income'!F17</f>
        <v>1517.630594167234</v>
      </c>
      <c r="G32" s="47"/>
      <c r="H32" s="367"/>
      <c r="I32" s="193"/>
      <c r="J32" s="54">
        <f>'5. Utility Income'!N17</f>
        <v>1492.7683468303428</v>
      </c>
      <c r="K32" s="193"/>
      <c r="L32" s="367"/>
      <c r="M32" s="193"/>
      <c r="N32" s="538">
        <f>'5. Utility Income'!V17</f>
        <v>1456.0315399142621</v>
      </c>
      <c r="O32" s="585"/>
      <c r="P32" s="151"/>
      <c r="Q32" s="367"/>
    </row>
    <row r="33" spans="2:17" x14ac:dyDescent="0.2">
      <c r="B33" s="352"/>
      <c r="F33" s="524">
        <f>SUM(F31:F32)</f>
        <v>27711.473528700986</v>
      </c>
      <c r="G33" s="49"/>
      <c r="H33" s="191"/>
      <c r="I33" s="191"/>
      <c r="J33" s="524">
        <f>SUM(J31:J32)</f>
        <v>28307.096719237819</v>
      </c>
      <c r="K33" s="191"/>
      <c r="L33" s="191"/>
      <c r="M33" s="191"/>
      <c r="N33" s="524">
        <f>SUM(N31:N32)</f>
        <v>27862.292650001848</v>
      </c>
      <c r="O33" s="530"/>
      <c r="P33" s="159"/>
      <c r="Q33" s="191"/>
    </row>
    <row r="34" spans="2:17" x14ac:dyDescent="0.2">
      <c r="B34" s="352">
        <v>13</v>
      </c>
      <c r="D34" s="16" t="s">
        <v>40</v>
      </c>
      <c r="F34" s="533"/>
      <c r="G34" s="49"/>
      <c r="H34" s="367"/>
      <c r="I34" s="191"/>
      <c r="J34" s="533"/>
      <c r="K34" s="191"/>
      <c r="L34" s="367"/>
      <c r="M34" s="191"/>
      <c r="N34" s="533"/>
      <c r="O34" s="580"/>
      <c r="P34" s="159"/>
      <c r="Q34" s="367"/>
    </row>
    <row r="35" spans="2:17" x14ac:dyDescent="0.2">
      <c r="B35" s="352"/>
      <c r="F35" s="573">
        <f>F33-F25</f>
        <v>0</v>
      </c>
      <c r="G35" s="149"/>
      <c r="H35" s="194"/>
      <c r="I35" s="194"/>
      <c r="J35" s="573">
        <f>J33-J25</f>
        <v>0</v>
      </c>
      <c r="K35" s="194"/>
      <c r="L35" s="194"/>
      <c r="M35" s="194"/>
      <c r="N35" s="534">
        <f>N33-N25</f>
        <v>0</v>
      </c>
      <c r="O35" s="581"/>
      <c r="P35" s="160"/>
      <c r="Q35" s="4"/>
    </row>
    <row r="36" spans="2:17" ht="39" thickBot="1" x14ac:dyDescent="0.25">
      <c r="B36" s="352">
        <v>14</v>
      </c>
      <c r="D36" s="56" t="s">
        <v>144</v>
      </c>
      <c r="F36" s="535"/>
      <c r="G36" s="149"/>
      <c r="H36" s="195" t="s">
        <v>2</v>
      </c>
      <c r="I36" s="195"/>
      <c r="J36" s="535"/>
      <c r="K36" s="195"/>
      <c r="L36" s="195" t="s">
        <v>2</v>
      </c>
      <c r="M36" s="195"/>
      <c r="N36" s="535"/>
      <c r="O36" s="582"/>
      <c r="P36" s="160"/>
      <c r="Q36" s="196" t="s">
        <v>2</v>
      </c>
    </row>
    <row r="37" spans="2:17" ht="13.5" thickTop="1" x14ac:dyDescent="0.2">
      <c r="F37" s="57"/>
      <c r="G37" s="57"/>
      <c r="H37" s="57"/>
      <c r="I37" s="57"/>
      <c r="J37" s="57"/>
      <c r="K37" s="57"/>
      <c r="L37" s="57"/>
      <c r="M37" s="57"/>
      <c r="N37" s="57"/>
      <c r="O37" s="57"/>
      <c r="P37" s="57"/>
    </row>
    <row r="38" spans="2:17" x14ac:dyDescent="0.2">
      <c r="B38" s="542" t="s">
        <v>38</v>
      </c>
      <c r="C38" s="542"/>
      <c r="D38" s="542"/>
      <c r="E38" s="542"/>
      <c r="F38" s="542"/>
      <c r="G38" s="542"/>
      <c r="H38" s="542"/>
      <c r="I38" s="542"/>
      <c r="J38" s="542"/>
      <c r="K38" s="542"/>
      <c r="L38" s="542"/>
      <c r="M38" s="542"/>
      <c r="N38" s="542"/>
      <c r="O38" s="542"/>
      <c r="P38" s="148"/>
    </row>
    <row r="39" spans="2:17" x14ac:dyDescent="0.2">
      <c r="B39" s="18" t="s">
        <v>2</v>
      </c>
      <c r="D39" s="5" t="s">
        <v>142</v>
      </c>
    </row>
    <row r="40" spans="2:17" x14ac:dyDescent="0.2">
      <c r="B40" s="365"/>
      <c r="D40" s="555"/>
      <c r="E40" s="555"/>
      <c r="F40" s="555"/>
      <c r="G40" s="555"/>
      <c r="H40" s="555"/>
      <c r="I40" s="555"/>
      <c r="J40" s="555"/>
      <c r="K40" s="555"/>
      <c r="L40" s="555"/>
      <c r="M40" s="555"/>
      <c r="N40" s="555"/>
      <c r="O40" s="555"/>
      <c r="P40" s="555"/>
      <c r="Q40" s="555"/>
    </row>
    <row r="41" spans="2:17" x14ac:dyDescent="0.2">
      <c r="B41" s="365"/>
      <c r="D41" s="555"/>
      <c r="E41" s="555"/>
      <c r="F41" s="555"/>
      <c r="G41" s="555"/>
      <c r="H41" s="555"/>
      <c r="I41" s="555"/>
      <c r="J41" s="555"/>
      <c r="K41" s="555"/>
      <c r="L41" s="555"/>
      <c r="M41" s="555"/>
      <c r="N41" s="555"/>
      <c r="O41" s="555"/>
      <c r="P41" s="555"/>
      <c r="Q41" s="555"/>
    </row>
    <row r="42" spans="2:17" x14ac:dyDescent="0.2">
      <c r="B42" s="365"/>
      <c r="D42" s="555"/>
      <c r="E42" s="555"/>
      <c r="F42" s="555"/>
      <c r="G42" s="555"/>
      <c r="H42" s="555"/>
      <c r="I42" s="555"/>
      <c r="J42" s="555"/>
      <c r="K42" s="555"/>
      <c r="L42" s="555"/>
      <c r="M42" s="555"/>
      <c r="N42" s="555"/>
      <c r="O42" s="555"/>
      <c r="P42" s="555"/>
      <c r="Q42" s="555"/>
    </row>
    <row r="43" spans="2:17" x14ac:dyDescent="0.2">
      <c r="B43" s="365"/>
      <c r="D43" s="555"/>
      <c r="E43" s="555"/>
      <c r="F43" s="555"/>
      <c r="G43" s="555"/>
      <c r="H43" s="555"/>
      <c r="I43" s="555"/>
      <c r="J43" s="555"/>
      <c r="K43" s="555"/>
      <c r="L43" s="555"/>
      <c r="M43" s="555"/>
      <c r="N43" s="555"/>
      <c r="O43" s="555"/>
      <c r="P43" s="555"/>
      <c r="Q43" s="555"/>
    </row>
    <row r="44" spans="2:17" x14ac:dyDescent="0.2">
      <c r="B44" s="365"/>
      <c r="D44" s="555"/>
      <c r="E44" s="555"/>
      <c r="F44" s="555"/>
      <c r="G44" s="555"/>
      <c r="H44" s="555"/>
      <c r="I44" s="555"/>
      <c r="J44" s="555"/>
      <c r="K44" s="555"/>
      <c r="L44" s="555"/>
      <c r="M44" s="555"/>
      <c r="N44" s="555"/>
      <c r="O44" s="555"/>
      <c r="P44" s="555"/>
      <c r="Q44" s="555"/>
    </row>
    <row r="45" spans="2:17" x14ac:dyDescent="0.2">
      <c r="B45" s="365"/>
      <c r="D45" s="555"/>
      <c r="E45" s="555"/>
      <c r="F45" s="555"/>
      <c r="G45" s="555"/>
      <c r="H45" s="555"/>
      <c r="I45" s="555"/>
      <c r="J45" s="555"/>
      <c r="K45" s="555"/>
      <c r="L45" s="555"/>
      <c r="M45" s="555"/>
      <c r="N45" s="555"/>
      <c r="O45" s="555"/>
      <c r="P45" s="555"/>
      <c r="Q45" s="555"/>
    </row>
  </sheetData>
  <sheetProtection password="82A3" sheet="1" objects="1" scenarios="1" formatColumns="0" formatRows="0"/>
  <mergeCells count="36">
    <mergeCell ref="D43:Q43"/>
    <mergeCell ref="D44:Q44"/>
    <mergeCell ref="D45:Q45"/>
    <mergeCell ref="N16:O16"/>
    <mergeCell ref="N17:O17"/>
    <mergeCell ref="N21:O21"/>
    <mergeCell ref="N25:O25"/>
    <mergeCell ref="D40:Q40"/>
    <mergeCell ref="D41:Q41"/>
    <mergeCell ref="B38:O38"/>
    <mergeCell ref="N32:O32"/>
    <mergeCell ref="J33:J34"/>
    <mergeCell ref="J35:J36"/>
    <mergeCell ref="F35:F36"/>
    <mergeCell ref="F33:F34"/>
    <mergeCell ref="N13:O13"/>
    <mergeCell ref="F8:O8"/>
    <mergeCell ref="D42:Q42"/>
    <mergeCell ref="N33:O34"/>
    <mergeCell ref="N35:O36"/>
    <mergeCell ref="C1:N1"/>
    <mergeCell ref="O1:Q1"/>
    <mergeCell ref="N20:O20"/>
    <mergeCell ref="N31:O31"/>
    <mergeCell ref="N18:O18"/>
    <mergeCell ref="N19:O19"/>
    <mergeCell ref="N22:O22"/>
    <mergeCell ref="N23:O23"/>
    <mergeCell ref="N30:O30"/>
    <mergeCell ref="N27:O27"/>
    <mergeCell ref="N28:O28"/>
    <mergeCell ref="C2:R2"/>
    <mergeCell ref="C3:R3"/>
    <mergeCell ref="C4:N4"/>
    <mergeCell ref="N15:O15"/>
    <mergeCell ref="N14:O14"/>
  </mergeCells>
  <phoneticPr fontId="2" type="noConversion"/>
  <conditionalFormatting sqref="J13">
    <cfRule type="cellIs" dxfId="1" priority="1" stopIfTrue="1" operator="equal">
      <formula>""</formula>
    </cfRule>
  </conditionalFormatting>
  <pageMargins left="0.75" right="0.75" top="0.64" bottom="1" header="0.5" footer="0.5"/>
  <pageSetup scale="75" orientation="portrait" r:id="rId1"/>
  <headerFooter alignWithMargins="0">
    <oddFooter>&amp;C8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1. Info</vt:lpstr>
      <vt:lpstr>2. Table of Contents</vt:lpstr>
      <vt:lpstr>3. Data_Input_Sheet</vt:lpstr>
      <vt:lpstr>4. Rate_Base</vt:lpstr>
      <vt:lpstr>5. Utility Income</vt:lpstr>
      <vt:lpstr>6. Taxes_PILs</vt:lpstr>
      <vt:lpstr>7. Cost_of_Capital</vt:lpstr>
      <vt:lpstr>8. Rev_Def_Suff</vt:lpstr>
      <vt:lpstr>9. Rev_Reqt</vt:lpstr>
      <vt:lpstr>10. Tracking_Sheet</vt:lpstr>
      <vt:lpstr>Not part of Model ==&gt;</vt:lpstr>
      <vt:lpstr>Data</vt:lpstr>
      <vt:lpstr>'1. Info'!Print_Area</vt:lpstr>
      <vt:lpstr>'10. Tracking_Sheet'!Print_Area</vt:lpstr>
      <vt:lpstr>'2. Table of Contents'!Print_Area</vt:lpstr>
      <vt:lpstr>'3. Data_Input_Sheet'!Print_Area</vt:lpstr>
      <vt:lpstr>'4. Rate_Base'!Print_Area</vt:lpstr>
      <vt:lpstr>'5. Utility Income'!Print_Area</vt:lpstr>
      <vt:lpstr>'6. Taxes_PILs'!Print_Area</vt:lpstr>
      <vt:lpstr>'7. Cost_of_Capital'!Print_Area</vt:lpstr>
      <vt:lpstr>'8. Rev_Def_Suff'!Print_Area</vt:lpstr>
      <vt:lpstr>'9. Rev_Reqt'!Print_Area</vt:lpstr>
    </vt:vector>
  </TitlesOfParts>
  <Company>Ontario Energy Board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Keith C. Ritchie</dc:creator>
  <cp:lastModifiedBy>David Savage</cp:lastModifiedBy>
  <cp:lastPrinted>2015-11-23T16:30:38Z</cp:lastPrinted>
  <dcterms:created xsi:type="dcterms:W3CDTF">2008-10-20T17:39:17Z</dcterms:created>
  <dcterms:modified xsi:type="dcterms:W3CDTF">2015-11-23T16:30:49Z</dcterms:modified>
</cp:coreProperties>
</file>